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D5E2CFD8-6DD3-4B90-A21F-28861279A36D}" xr6:coauthVersionLast="47" xr6:coauthVersionMax="47" xr10:uidLastSave="{00000000-0000-0000-0000-000000000000}"/>
  <bookViews>
    <workbookView xWindow="-110" yWindow="-110" windowWidth="19420" windowHeight="10300" activeTab="3" xr2:uid="{C02DE3E7-27E5-274B-83DC-FDE66F47271B}"/>
  </bookViews>
  <sheets>
    <sheet name="Pricing" sheetId="1" r:id="rId1"/>
    <sheet name="Sales" sheetId="2" r:id="rId2"/>
    <sheet name="Pivot" sheetId="9" r:id="rId3"/>
    <sheet name="Taxes" sheetId="4" r:id="rId4"/>
    <sheet name="States" sheetId="5" r:id="rId5"/>
    <sheet name="Charts" sheetId="6" r:id="rId6"/>
    <sheet name="Heat map" sheetId="7" r:id="rId7"/>
    <sheet name="Future ahead" sheetId="8" r:id="rId8"/>
  </sheets>
  <definedNames>
    <definedName name="_xlnm._FilterDatabase" localSheetId="1" hidden="1">Sales!$C$3:$I$203</definedName>
    <definedName name="_xlnm.Print_Area" localSheetId="1">Sales!$C$1:$I$100</definedName>
    <definedName name="_xlnm.Print_Titles" localSheetId="1">Sales!$3:$3</definedName>
    <definedName name="sales">Taxes!$D$16:$D$21</definedName>
    <definedName name="Slicer_State">#N/A</definedName>
    <definedName name="tax">Taxes!$F$15:$H$15</definedName>
  </definedNames>
  <calcPr calcId="191029"/>
  <pivotCaches>
    <pivotCache cacheId="1" r:id="rId9"/>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3" i="8" l="1"/>
  <c r="I33" i="8"/>
  <c r="I35" i="8" s="1"/>
  <c r="C33" i="8"/>
  <c r="D33" i="8" s="1"/>
  <c r="D35" i="8" s="1"/>
  <c r="N32" i="8"/>
  <c r="I32" i="8"/>
  <c r="C32" i="8"/>
  <c r="D32" i="8" s="1"/>
  <c r="N31" i="8"/>
  <c r="I31" i="8"/>
  <c r="C31" i="8"/>
  <c r="D31" i="8" s="1"/>
  <c r="N30" i="8"/>
  <c r="I30" i="8"/>
  <c r="C30" i="8"/>
  <c r="D30" i="8" s="1"/>
  <c r="N29" i="8"/>
  <c r="I29" i="8"/>
  <c r="C29" i="8"/>
  <c r="D29" i="8" s="1"/>
  <c r="N28" i="8"/>
  <c r="I28" i="8"/>
  <c r="C28" i="8"/>
  <c r="D28" i="8" s="1"/>
  <c r="N27" i="8"/>
  <c r="I27" i="8"/>
  <c r="C27" i="8"/>
  <c r="D27" i="8" s="1"/>
  <c r="N26" i="8"/>
  <c r="I26" i="8"/>
  <c r="C26" i="8"/>
  <c r="D26" i="8" s="1"/>
  <c r="N25" i="8"/>
  <c r="I25" i="8"/>
  <c r="C25" i="8"/>
  <c r="D25" i="8" s="1"/>
  <c r="N24" i="8"/>
  <c r="I24" i="8"/>
  <c r="C24" i="8"/>
  <c r="D24" i="8" s="1"/>
  <c r="F11" i="8"/>
  <c r="D11" i="8"/>
  <c r="F10" i="8"/>
  <c r="F9" i="8"/>
  <c r="F8" i="8"/>
  <c r="F7" i="8"/>
  <c r="F6" i="8"/>
  <c r="F5" i="8"/>
  <c r="K5" i="5"/>
  <c r="K6" i="5"/>
  <c r="K7" i="5"/>
  <c r="K8" i="5"/>
  <c r="K9" i="5"/>
  <c r="K4" i="5"/>
  <c r="E10" i="5"/>
  <c r="F10" i="5"/>
  <c r="G10" i="5"/>
  <c r="H10" i="5"/>
  <c r="I10" i="5"/>
  <c r="J10" i="5"/>
  <c r="D10" i="5"/>
  <c r="E4" i="5"/>
  <c r="F4" i="5"/>
  <c r="G4" i="5"/>
  <c r="H4" i="5"/>
  <c r="I4" i="5"/>
  <c r="J4" i="5"/>
  <c r="E5" i="5"/>
  <c r="F5" i="5"/>
  <c r="G5" i="5"/>
  <c r="H5" i="5"/>
  <c r="I5" i="5"/>
  <c r="J5" i="5"/>
  <c r="E6" i="5"/>
  <c r="F6" i="5"/>
  <c r="G6" i="5"/>
  <c r="H6" i="5"/>
  <c r="I6" i="5"/>
  <c r="J6" i="5"/>
  <c r="E7" i="5"/>
  <c r="F7" i="5"/>
  <c r="G7" i="5"/>
  <c r="H7" i="5"/>
  <c r="I7" i="5"/>
  <c r="J7" i="5"/>
  <c r="E8" i="5"/>
  <c r="F8" i="5"/>
  <c r="G8" i="5"/>
  <c r="H8" i="5"/>
  <c r="I8" i="5"/>
  <c r="J8" i="5"/>
  <c r="E9" i="5"/>
  <c r="F9" i="5"/>
  <c r="G9" i="5"/>
  <c r="H9" i="5"/>
  <c r="I9" i="5"/>
  <c r="J9" i="5"/>
  <c r="D5" i="5"/>
  <c r="D6" i="5"/>
  <c r="D7" i="5"/>
  <c r="D8" i="5"/>
  <c r="D9" i="5"/>
  <c r="D4" i="5"/>
  <c r="M6" i="7"/>
  <c r="N6" i="7"/>
  <c r="O6" i="7"/>
  <c r="P6" i="7"/>
  <c r="Q6" i="7"/>
  <c r="R6" i="7"/>
  <c r="S6" i="7"/>
  <c r="T6" i="7"/>
  <c r="U6" i="7"/>
  <c r="V6" i="7"/>
  <c r="W6" i="7"/>
  <c r="X6" i="7"/>
  <c r="M7" i="7"/>
  <c r="N7" i="7"/>
  <c r="O7" i="7"/>
  <c r="P7" i="7"/>
  <c r="Q7" i="7"/>
  <c r="R7" i="7"/>
  <c r="S7" i="7"/>
  <c r="T7" i="7"/>
  <c r="U7" i="7"/>
  <c r="V7" i="7"/>
  <c r="W7" i="7"/>
  <c r="X7" i="7"/>
  <c r="M8" i="7"/>
  <c r="N8" i="7"/>
  <c r="O8" i="7"/>
  <c r="P8" i="7"/>
  <c r="Q8" i="7"/>
  <c r="R8" i="7"/>
  <c r="S8" i="7"/>
  <c r="T8" i="7"/>
  <c r="U8" i="7"/>
  <c r="V8" i="7"/>
  <c r="W8" i="7"/>
  <c r="X8" i="7"/>
  <c r="M9" i="7"/>
  <c r="N9" i="7"/>
  <c r="O9" i="7"/>
  <c r="P9" i="7"/>
  <c r="Q9" i="7"/>
  <c r="R9" i="7"/>
  <c r="S9" i="7"/>
  <c r="T9" i="7"/>
  <c r="U9" i="7"/>
  <c r="V9" i="7"/>
  <c r="W9" i="7"/>
  <c r="X9" i="7"/>
  <c r="N5" i="7"/>
  <c r="O5" i="7"/>
  <c r="P5" i="7"/>
  <c r="Q5" i="7"/>
  <c r="R5" i="7"/>
  <c r="S5" i="7"/>
  <c r="T5" i="7"/>
  <c r="U5" i="7"/>
  <c r="V5" i="7"/>
  <c r="W5" i="7"/>
  <c r="X5" i="7"/>
  <c r="G11" i="7"/>
  <c r="G12" i="7"/>
  <c r="G13" i="7"/>
  <c r="G14" i="7"/>
  <c r="G15" i="7"/>
  <c r="G16" i="7"/>
  <c r="G17" i="7"/>
  <c r="G18" i="7"/>
  <c r="G19" i="7"/>
  <c r="G20" i="7"/>
  <c r="G21" i="7"/>
  <c r="G22" i="7"/>
  <c r="G23" i="7"/>
  <c r="G24" i="7"/>
  <c r="G25" i="7"/>
  <c r="G26" i="7"/>
  <c r="G27" i="7"/>
  <c r="G28" i="7"/>
  <c r="G29" i="7"/>
  <c r="G30" i="7"/>
  <c r="G31" i="7"/>
  <c r="G32" i="7"/>
  <c r="G33" i="7"/>
  <c r="G34" i="7"/>
  <c r="G35" i="7"/>
  <c r="G36"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6" i="7"/>
  <c r="G7" i="7"/>
  <c r="G8" i="7"/>
  <c r="G9" i="7"/>
  <c r="G10" i="7"/>
  <c r="G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F4" i="2"/>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60" i="9"/>
  <c r="E4" i="2"/>
  <c r="E6" i="2"/>
  <c r="I10" i="4"/>
  <c r="F17" i="4"/>
  <c r="G17" i="4"/>
  <c r="H17" i="4"/>
  <c r="F18" i="4"/>
  <c r="G18" i="4"/>
  <c r="H18" i="4"/>
  <c r="F19" i="4"/>
  <c r="G19" i="4"/>
  <c r="H19" i="4"/>
  <c r="F20" i="4"/>
  <c r="G20" i="4"/>
  <c r="H20" i="4"/>
  <c r="F21" i="4"/>
  <c r="G21" i="4"/>
  <c r="H21" i="4"/>
  <c r="G16" i="4"/>
  <c r="H16" i="4"/>
  <c r="F16" i="4"/>
  <c r="F7" i="4"/>
  <c r="I7" i="4" s="1"/>
  <c r="G7" i="4"/>
  <c r="H7" i="4"/>
  <c r="F8" i="4"/>
  <c r="G8" i="4"/>
  <c r="I8" i="4" s="1"/>
  <c r="H8" i="4"/>
  <c r="F9" i="4"/>
  <c r="I9" i="4" s="1"/>
  <c r="G9" i="4"/>
  <c r="H9" i="4"/>
  <c r="F10" i="4"/>
  <c r="G10" i="4"/>
  <c r="H10" i="4"/>
  <c r="F11" i="4"/>
  <c r="I11" i="4" s="1"/>
  <c r="G11" i="4"/>
  <c r="H11" i="4"/>
  <c r="G6" i="4"/>
  <c r="H6" i="4"/>
  <c r="F6" i="4"/>
  <c r="I6" i="4" s="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5" i="2"/>
  <c r="E7" i="2"/>
  <c r="E8" i="2"/>
</calcChain>
</file>

<file path=xl/sharedStrings.xml><?xml version="1.0" encoding="utf-8"?>
<sst xmlns="http://schemas.openxmlformats.org/spreadsheetml/2006/main" count="1382" uniqueCount="85">
  <si>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</si>
  <si>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</si>
  <si>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</si>
  <si>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</si>
  <si>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</si>
  <si>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</si>
  <si>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</si>
  <si>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</si>
  <si>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</si>
  <si>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</si>
  <si>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</si>
  <si>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</si>
  <si>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</si>
  <si>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</si>
  <si>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</si>
  <si>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</si>
  <si>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</si>
  <si>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</si>
  <si>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</si>
  <si>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</si>
  <si>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</si>
  <si>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</si>
  <si>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</si>
  <si>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</si>
  <si>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</si>
  <si>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</si>
  <si>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</si>
  <si>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</si>
  <si>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</si>
  <si>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</si>
  <si>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</si>
  <si>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</si>
  <si>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</si>
  <si>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</si>
  <si>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</si>
  <si>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</si>
  <si>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</si>
  <si>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</si>
  <si>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</si>
  <si>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</si>
  <si>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</si>
  <si>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</si>
  <si>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</si>
  <si>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</si>
  <si>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</si>
  <si>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</si>
  <si>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</si>
  <si>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</si>
  <si>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</si>
  <si>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</si>
  <si>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</si>
  <si>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</si>
  <si>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</si>
  <si>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</si>
  <si>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</si>
  <si>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</si>
  <si>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</si>
  <si>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</si>
  <si>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</si>
  <si>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</si>
  <si>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</si>
  <si>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Column Labels</t>
  </si>
  <si>
    <t>Grand Total</t>
  </si>
  <si>
    <t>Row Labels</t>
  </si>
  <si>
    <t>CGST Act,2017</t>
  </si>
  <si>
    <t>Companies Act, 2013</t>
  </si>
  <si>
    <t>Income Tax Act, 1961</t>
  </si>
  <si>
    <t>Miscellaneous</t>
  </si>
  <si>
    <t>Sum of Amount (INR)</t>
  </si>
  <si>
    <t>Average of Amount (INR)</t>
  </si>
  <si>
    <t>delta</t>
  </si>
  <si>
    <t>i</t>
  </si>
  <si>
    <t>1)</t>
  </si>
  <si>
    <t>2)</t>
  </si>
  <si>
    <t>3)</t>
  </si>
  <si>
    <t xml:space="preserve">Increase </t>
  </si>
  <si>
    <t>Increase for 5 years</t>
  </si>
  <si>
    <t>Paymemt</t>
  </si>
  <si>
    <t>Payment</t>
  </si>
  <si>
    <t xml:space="preserve">Decrease for next 5 </t>
  </si>
  <si>
    <t>YEARS</t>
  </si>
  <si>
    <t>Accumulating fac.</t>
  </si>
  <si>
    <t>Future value</t>
  </si>
  <si>
    <t>Present value of annuity</t>
  </si>
  <si>
    <t>1) Yes, the firm should accept the offer in first case only because the present value is around 62 lakhs and he is giving us 70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</si>
</sst>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12"/>
      <color theme="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11">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43" fontId="0" fillId="0" borderId="2" xfId="1" applyFon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0" fontId="0" fillId="5" borderId="2" xfId="0" applyFont="1" applyFill="1" applyBorder="1"/>
    <xf numFmtId="43" fontId="0" fillId="5"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4" xfId="0" applyBorder="1"/>
    <xf numFmtId="0" fontId="5" fillId="3" borderId="9" xfId="0" applyFont="1" applyFill="1" applyBorder="1"/>
    <xf numFmtId="0" fontId="0" fillId="0" borderId="10" xfId="0" applyBorder="1"/>
    <xf numFmtId="2" fontId="0" fillId="0" borderId="2" xfId="0" applyNumberFormat="1" applyBorder="1"/>
    <xf numFmtId="165" fontId="6" fillId="0" borderId="2" xfId="0" applyNumberFormat="1" applyFont="1"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3" borderId="2" xfId="0" applyFont="1" applyFill="1" applyBorder="1" applyAlignment="1">
      <alignment horizontal="center"/>
    </xf>
    <xf numFmtId="0" fontId="2"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2" fillId="0" borderId="2" xfId="0" applyFont="1" applyBorder="1"/>
    <xf numFmtId="10" fontId="0" fillId="0" borderId="2" xfId="0" applyNumberFormat="1" applyBorder="1"/>
    <xf numFmtId="0" fontId="2" fillId="0" borderId="2" xfId="0" applyFont="1" applyBorder="1" applyAlignment="1">
      <alignment horizontal="left"/>
    </xf>
    <xf numFmtId="0" fontId="0" fillId="0" borderId="0" xfId="0" applyAlignment="1">
      <alignment horizontal="center"/>
    </xf>
    <xf numFmtId="9" fontId="0" fillId="0" borderId="0" xfId="0" applyNumberFormat="1"/>
    <xf numFmtId="0" fontId="2" fillId="0" borderId="2" xfId="0" applyFont="1" applyBorder="1" applyAlignment="1">
      <alignment horizontal="center"/>
    </xf>
    <xf numFmtId="0" fontId="0" fillId="0" borderId="2" xfId="0" applyBorder="1" applyAlignment="1">
      <alignment horizontal="center"/>
    </xf>
    <xf numFmtId="10" fontId="0" fillId="0" borderId="2" xfId="0" applyNumberFormat="1" applyBorder="1" applyAlignment="1">
      <alignment horizontal="center"/>
    </xf>
  </cellXfs>
  <cellStyles count="2">
    <cellStyle name="Comma" xfId="1" builtinId="3"/>
    <cellStyle name="Normal" xfId="0" builtinId="0"/>
  </cellStyles>
  <dxfs count="9">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[Assignment data.xlsx]Pivot!PivotTable4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Pivot!$B$35:$B$36</c:f>
              <c:strCache>
                <c:ptCount val="1"/>
                <c:pt idx="0">
                  <c:v>Goa</c:v>
                </c:pt>
              </c:strCache>
            </c:strRef>
          </c:tx>
          <c:spPr>
            <a:solidFill>
              <a:schemeClr val="accent1"/>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Pivot!$B$37:$B$43</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EAF-4CA5-A1AE-B83969CEFF7E}"/>
            </c:ext>
          </c:extLst>
        </c:ser>
        <c:ser>
          <c:idx val="1"/>
          <c:order val="1"/>
          <c:tx>
            <c:strRef>
              <c:f>Pivot!$C$35:$C$36</c:f>
              <c:strCache>
                <c:ptCount val="1"/>
                <c:pt idx="0">
                  <c:v>Gujarat</c:v>
                </c:pt>
              </c:strCache>
            </c:strRef>
          </c:tx>
          <c:spPr>
            <a:solidFill>
              <a:schemeClr val="accent2"/>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Pivot!$C$37:$C$43</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EAF-4CA5-A1AE-B83969CEFF7E}"/>
            </c:ext>
          </c:extLst>
        </c:ser>
        <c:ser>
          <c:idx val="2"/>
          <c:order val="2"/>
          <c:tx>
            <c:strRef>
              <c:f>Pivot!$D$35:$D$36</c:f>
              <c:strCache>
                <c:ptCount val="1"/>
                <c:pt idx="0">
                  <c:v>Himachal Pradesh</c:v>
                </c:pt>
              </c:strCache>
            </c:strRef>
          </c:tx>
          <c:spPr>
            <a:solidFill>
              <a:schemeClr val="accent3"/>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Pivot!$D$37:$D$43</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EAF-4CA5-A1AE-B83969CEFF7E}"/>
            </c:ext>
          </c:extLst>
        </c:ser>
        <c:ser>
          <c:idx val="3"/>
          <c:order val="3"/>
          <c:tx>
            <c:strRef>
              <c:f>Pivot!$E$35:$E$36</c:f>
              <c:strCache>
                <c:ptCount val="1"/>
                <c:pt idx="0">
                  <c:v>Maharashtra</c:v>
                </c:pt>
              </c:strCache>
            </c:strRef>
          </c:tx>
          <c:spPr>
            <a:solidFill>
              <a:schemeClr val="accent4"/>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Pivot!$E$37:$E$43</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EAF-4CA5-A1AE-B83969CEFF7E}"/>
            </c:ext>
          </c:extLst>
        </c:ser>
        <c:ser>
          <c:idx val="4"/>
          <c:order val="4"/>
          <c:tx>
            <c:strRef>
              <c:f>Pivot!$F$35:$F$36</c:f>
              <c:strCache>
                <c:ptCount val="1"/>
                <c:pt idx="0">
                  <c:v>Punjab</c:v>
                </c:pt>
              </c:strCache>
            </c:strRef>
          </c:tx>
          <c:spPr>
            <a:solidFill>
              <a:schemeClr val="accent5"/>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Pivot!$F$37:$F$43</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EAF-4CA5-A1AE-B83969CEFF7E}"/>
            </c:ext>
          </c:extLst>
        </c:ser>
        <c:ser>
          <c:idx val="5"/>
          <c:order val="5"/>
          <c:tx>
            <c:strRef>
              <c:f>Pivot!$G$35:$G$36</c:f>
              <c:strCache>
                <c:ptCount val="1"/>
                <c:pt idx="0">
                  <c:v>Rajasthan</c:v>
                </c:pt>
              </c:strCache>
            </c:strRef>
          </c:tx>
          <c:spPr>
            <a:solidFill>
              <a:schemeClr val="accent6"/>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Pivot!$G$37:$G$43</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EAF-4CA5-A1AE-B83969CEFF7E}"/>
            </c:ext>
          </c:extLst>
        </c:ser>
        <c:ser>
          <c:idx val="6"/>
          <c:order val="6"/>
          <c:tx>
            <c:strRef>
              <c:f>Pivot!$H$35:$H$36</c:f>
              <c:strCache>
                <c:ptCount val="1"/>
                <c:pt idx="0">
                  <c:v>Tamil Nadu</c:v>
                </c:pt>
              </c:strCache>
            </c:strRef>
          </c:tx>
          <c:spPr>
            <a:solidFill>
              <a:schemeClr val="accent1">
                <a:lumMod val="60000"/>
              </a:schemeClr>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Pivot!$H$37:$H$43</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EAF-4CA5-A1AE-B83969CEFF7E}"/>
            </c:ext>
          </c:extLst>
        </c:ser>
        <c:dLbls>
          <c:showLegendKey val="0"/>
          <c:showVal val="0"/>
          <c:showCatName val="0"/>
          <c:showSerName val="0"/>
          <c:showPercent val="0"/>
          <c:showBubbleSize val="0"/>
        </c:dLbls>
        <c:gapWidth val="219"/>
        <c:overlap val="-27"/>
        <c:axId val="795450896"/>
        <c:axId val="795449648"/>
      </c:barChart>
      <c:catAx>
        <c:axId val="79545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5449648"/>
        <c:crosses val="autoZero"/>
        <c:auto val="1"/>
        <c:lblAlgn val="ctr"/>
        <c:lblOffset val="100"/>
        <c:noMultiLvlLbl val="0"/>
      </c:catAx>
      <c:valAx>
        <c:axId val="795449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5450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
        <c:idx val="15"/>
        <c:spPr>
          <a:solidFill>
            <a:schemeClr val="accent1"/>
          </a:solidFill>
          <a:ln>
            <a:noFill/>
          </a:ln>
          <a:effectLst>
            <a:outerShdw blurRad="254000" sx="102000" sy="102000" algn="ctr" rotWithShape="0">
              <a:prstClr val="black">
                <a:alpha val="20000"/>
              </a:prstClr>
            </a:outerShdw>
          </a:effectLst>
        </c:spPr>
      </c:pivotFmt>
      <c:pivotFmt>
        <c:idx val="1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7D9-4941-A73A-1605B6A5D7E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7D9-4941-A73A-1605B6A5D7E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7D9-4941-A73A-1605B6A5D7E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7D9-4941-A73A-1605B6A5D7E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7D9-4941-A73A-1605B6A5D7E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7D9-4941-A73A-1605B6A5D7E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7D9-4941-A73A-1605B6A5D7E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7"/>
              <c:pt idx="0">
                <c:v>Goa</c:v>
              </c:pt>
              <c:pt idx="1">
                <c:v>Gujarat</c:v>
              </c:pt>
              <c:pt idx="2">
                <c:v>Himachal Pradesh</c:v>
              </c:pt>
              <c:pt idx="3">
                <c:v>Maharashtra</c:v>
              </c:pt>
              <c:pt idx="4">
                <c:v>Punjab</c:v>
              </c:pt>
              <c:pt idx="5">
                <c:v>Rajasthan</c:v>
              </c:pt>
              <c:pt idx="6">
                <c:v>Tamil Nadu</c:v>
              </c:pt>
            </c:strLit>
          </c:cat>
          <c:val>
            <c:numLit>
              <c:formatCode>General</c:formatCode>
              <c:ptCount val="7"/>
              <c:pt idx="0">
                <c:v>241000</c:v>
              </c:pt>
              <c:pt idx="1">
                <c:v>603000</c:v>
              </c:pt>
              <c:pt idx="2">
                <c:v>463000</c:v>
              </c:pt>
              <c:pt idx="3">
                <c:v>979000</c:v>
              </c:pt>
              <c:pt idx="4">
                <c:v>376000</c:v>
              </c:pt>
              <c:pt idx="5">
                <c:v>453000</c:v>
              </c:pt>
              <c:pt idx="6">
                <c:v>559000</c:v>
              </c:pt>
            </c:numLit>
          </c:val>
          <c:extLst>
            <c:ext xmlns:c16="http://schemas.microsoft.com/office/drawing/2014/chart" uri="{C3380CC4-5D6E-409C-BE32-E72D297353CC}">
              <c16:uniqueId val="{0000000E-77D9-4941-A73A-1605B6A5D7E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a:noFill/>
          </a:ln>
          <a:effectLst>
            <a:outerShdw blurRad="254000" sx="102000" sy="102000" algn="ctr" rotWithShape="0">
              <a:prstClr val="black">
                <a:alpha val="20000"/>
              </a:prstClr>
            </a:outerShdw>
          </a:effectLst>
        </c:spPr>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CC2-43F8-AC60-88300D175F1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CC2-43F8-AC60-88300D175F1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CC2-43F8-AC60-88300D175F1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CC2-43F8-AC60-88300D175F1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CC2-43F8-AC60-88300D175F1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CC2-43F8-AC60-88300D175F1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6"/>
              <c:pt idx="0">
                <c:v>Accounting work</c:v>
              </c:pt>
              <c:pt idx="1">
                <c:v>GST Audit</c:v>
              </c:pt>
              <c:pt idx="2">
                <c:v>GSTR</c:v>
              </c:pt>
              <c:pt idx="3">
                <c:v>ITR</c:v>
              </c:pt>
              <c:pt idx="4">
                <c:v>Stat Audit</c:v>
              </c:pt>
              <c:pt idx="5">
                <c:v>Tax Audit</c:v>
              </c:pt>
            </c:strLit>
          </c:cat>
          <c:val>
            <c:numLit>
              <c:formatCode>General</c:formatCode>
              <c:ptCount val="6"/>
              <c:pt idx="0">
                <c:v>211000</c:v>
              </c:pt>
              <c:pt idx="1">
                <c:v>454000</c:v>
              </c:pt>
              <c:pt idx="2">
                <c:v>1312000</c:v>
              </c:pt>
              <c:pt idx="3">
                <c:v>785000</c:v>
              </c:pt>
              <c:pt idx="4">
                <c:v>500000</c:v>
              </c:pt>
              <c:pt idx="5">
                <c:v>412000</c:v>
              </c:pt>
            </c:numLit>
          </c:val>
          <c:extLst>
            <c:ext xmlns:c16="http://schemas.microsoft.com/office/drawing/2014/chart" uri="{C3380CC4-5D6E-409C-BE32-E72D297353CC}">
              <c16:uniqueId val="{0000000C-1CC2-43F8-AC60-88300D175F1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
        <c:idx val="15"/>
        <c:spPr>
          <a:solidFill>
            <a:schemeClr val="accent1"/>
          </a:solidFill>
          <a:ln>
            <a:noFill/>
          </a:ln>
          <a:effectLst>
            <a:outerShdw blurRad="254000" sx="102000" sy="102000" algn="ctr" rotWithShape="0">
              <a:prstClr val="black">
                <a:alpha val="20000"/>
              </a:prstClr>
            </a:outerShdw>
          </a:effectLst>
        </c:spPr>
      </c:pivotFmt>
      <c:pivotFmt>
        <c:idx val="1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7A9-4BA5-BD45-F53DDE9BAAB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7A9-4BA5-BD45-F53DDE9BAAB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7A9-4BA5-BD45-F53DDE9BAAB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7A9-4BA5-BD45-F53DDE9BAAB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7A9-4BA5-BD45-F53DDE9BAAB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7A9-4BA5-BD45-F53DDE9BAAB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7A9-4BA5-BD45-F53DDE9BAAB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7"/>
              <c:pt idx="0">
                <c:v>Goa</c:v>
              </c:pt>
              <c:pt idx="1">
                <c:v>Gujarat</c:v>
              </c:pt>
              <c:pt idx="2">
                <c:v>Himachal Pradesh</c:v>
              </c:pt>
              <c:pt idx="3">
                <c:v>Maharashtra</c:v>
              </c:pt>
              <c:pt idx="4">
                <c:v>Punjab</c:v>
              </c:pt>
              <c:pt idx="5">
                <c:v>Rajasthan</c:v>
              </c:pt>
              <c:pt idx="6">
                <c:v>Tamil Nadu</c:v>
              </c:pt>
            </c:strLit>
          </c:cat>
          <c:val>
            <c:numLit>
              <c:formatCode>General</c:formatCode>
              <c:ptCount val="7"/>
              <c:pt idx="0">
                <c:v>241000</c:v>
              </c:pt>
              <c:pt idx="1">
                <c:v>603000</c:v>
              </c:pt>
              <c:pt idx="2">
                <c:v>463000</c:v>
              </c:pt>
              <c:pt idx="3">
                <c:v>979000</c:v>
              </c:pt>
              <c:pt idx="4">
                <c:v>376000</c:v>
              </c:pt>
              <c:pt idx="5">
                <c:v>453000</c:v>
              </c:pt>
              <c:pt idx="6">
                <c:v>559000</c:v>
              </c:pt>
            </c:numLit>
          </c:val>
          <c:extLst>
            <c:ext xmlns:c16="http://schemas.microsoft.com/office/drawing/2014/chart" uri="{C3380CC4-5D6E-409C-BE32-E72D297353CC}">
              <c16:uniqueId val="{0000000E-A7A9-4BA5-BD45-F53DDE9BAAB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47625</xdr:rowOff>
    </xdr:from>
    <xdr:to>
      <xdr:col>4</xdr:col>
      <xdr:colOff>260350</xdr:colOff>
      <xdr:row>57</xdr:row>
      <xdr:rowOff>34925</xdr:rowOff>
    </xdr:to>
    <xdr:graphicFrame macro="">
      <xdr:nvGraphicFramePr>
        <xdr:cNvPr id="2" name="Chart 1">
          <a:extLst>
            <a:ext uri="{FF2B5EF4-FFF2-40B4-BE49-F238E27FC236}">
              <a16:creationId xmlns:a16="http://schemas.microsoft.com/office/drawing/2014/main" id="{1BCC4E90-FB36-4483-9245-98608265B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876300</xdr:colOff>
      <xdr:row>42</xdr:row>
      <xdr:rowOff>19050</xdr:rowOff>
    </xdr:from>
    <xdr:to>
      <xdr:col>8</xdr:col>
      <xdr:colOff>101600</xdr:colOff>
      <xdr:row>55</xdr:row>
      <xdr:rowOff>174619</xdr:rowOff>
    </xdr:to>
    <mc:AlternateContent xmlns:mc="http://schemas.openxmlformats.org/markup-compatibility/2006" xmlns:sle15="http://schemas.microsoft.com/office/drawing/2012/slicer">
      <mc:Choice Requires="sle15">
        <xdr:graphicFrame macro="">
          <xdr:nvGraphicFramePr>
            <xdr:cNvPr id="5" name="State">
              <a:extLst>
                <a:ext uri="{FF2B5EF4-FFF2-40B4-BE49-F238E27FC236}">
                  <a16:creationId xmlns:a16="http://schemas.microsoft.com/office/drawing/2014/main" id="{11CBD5C2-C044-4F33-A971-D24087A330C4}"/>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8915400" y="8286750"/>
              <a:ext cx="1828800" cy="27146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508000</xdr:colOff>
      <xdr:row>13</xdr:row>
      <xdr:rowOff>184150</xdr:rowOff>
    </xdr:to>
    <xdr:graphicFrame macro="">
      <xdr:nvGraphicFramePr>
        <xdr:cNvPr id="6" name="Chart 5">
          <a:extLst>
            <a:ext uri="{FF2B5EF4-FFF2-40B4-BE49-F238E27FC236}">
              <a16:creationId xmlns:a16="http://schemas.microsoft.com/office/drawing/2014/main" id="{4E75BA1E-AA06-4104-90C9-1E5C92848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0</xdr:row>
      <xdr:rowOff>0</xdr:rowOff>
    </xdr:from>
    <xdr:to>
      <xdr:col>11</xdr:col>
      <xdr:colOff>228600</xdr:colOff>
      <xdr:row>13</xdr:row>
      <xdr:rowOff>184150</xdr:rowOff>
    </xdr:to>
    <xdr:graphicFrame macro="">
      <xdr:nvGraphicFramePr>
        <xdr:cNvPr id="7" name="Chart 6">
          <a:extLst>
            <a:ext uri="{FF2B5EF4-FFF2-40B4-BE49-F238E27FC236}">
              <a16:creationId xmlns:a16="http://schemas.microsoft.com/office/drawing/2014/main" id="{B57874DC-9CAC-4568-A80A-6775AC6AB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14</xdr:row>
      <xdr:rowOff>0</xdr:rowOff>
    </xdr:from>
    <xdr:to>
      <xdr:col>7</xdr:col>
      <xdr:colOff>508000</xdr:colOff>
      <xdr:row>27</xdr:row>
      <xdr:rowOff>184150</xdr:rowOff>
    </xdr:to>
    <xdr:graphicFrame macro="">
      <xdr:nvGraphicFramePr>
        <xdr:cNvPr id="8" name="Chart 7">
          <a:extLst>
            <a:ext uri="{FF2B5EF4-FFF2-40B4-BE49-F238E27FC236}">
              <a16:creationId xmlns:a16="http://schemas.microsoft.com/office/drawing/2014/main" id="{8ECC8F63-90F5-4478-90B3-5D1DF205B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83.680704050923" createdVersion="7" refreshedVersion="7" minRefreshableVersion="3" recordCount="200" xr:uid="{01804F92-28FA-4721-A1BF-AAC6A3498A06}">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acheField>
    <cacheField name="Law" numFmtId="0">
      <sharedItems count="4">
        <s v="CGST Act,2017"/>
        <s v="Companies Act, 2013"/>
        <s v="Miscellaneous"/>
        <s v="Income Tax Act, 1961"/>
      </sharedItems>
    </cacheField>
    <cacheField name="Amount (INR)" numFmtId="164">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1-06T00:00:00"/>
    <x v="0"/>
  </r>
  <r>
    <n v="2"/>
    <x v="1"/>
    <s v="C1"/>
    <x v="1"/>
    <x v="0"/>
    <d v="2021-01-07T00:00:00"/>
    <x v="1"/>
  </r>
  <r>
    <n v="3"/>
    <x v="2"/>
    <s v="G1"/>
    <x v="0"/>
    <x v="1"/>
    <d v="2021-01-08T00:00:00"/>
    <x v="0"/>
  </r>
  <r>
    <n v="4"/>
    <x v="2"/>
    <s v="G1"/>
    <x v="0"/>
    <x v="2"/>
    <d v="2021-01-10T00:00:00"/>
    <x v="2"/>
  </r>
  <r>
    <n v="5"/>
    <x v="3"/>
    <s v="Service Code Not Found"/>
    <x v="2"/>
    <x v="3"/>
    <d v="2021-01-10T00:00:00"/>
    <x v="3"/>
  </r>
  <r>
    <n v="6"/>
    <x v="4"/>
    <s v="I2"/>
    <x v="3"/>
    <x v="4"/>
    <d v="2021-01-11T00:00:00"/>
    <x v="0"/>
  </r>
  <r>
    <n v="7"/>
    <x v="1"/>
    <s v="C1"/>
    <x v="1"/>
    <x v="5"/>
    <d v="2021-01-11T00:00:00"/>
    <x v="4"/>
  </r>
  <r>
    <n v="8"/>
    <x v="2"/>
    <s v="G1"/>
    <x v="0"/>
    <x v="6"/>
    <d v="2021-01-16T00:00:00"/>
    <x v="5"/>
  </r>
  <r>
    <n v="9"/>
    <x v="5"/>
    <s v="I1"/>
    <x v="3"/>
    <x v="7"/>
    <d v="2021-01-16T00:00:00"/>
    <x v="6"/>
  </r>
  <r>
    <n v="10"/>
    <x v="5"/>
    <s v="I1"/>
    <x v="3"/>
    <x v="8"/>
    <d v="2021-01-16T00:00:00"/>
    <x v="2"/>
  </r>
  <r>
    <n v="11"/>
    <x v="2"/>
    <s v="G1"/>
    <x v="0"/>
    <x v="9"/>
    <d v="2021-01-16T00:00:00"/>
    <x v="3"/>
  </r>
  <r>
    <n v="12"/>
    <x v="1"/>
    <s v="C1"/>
    <x v="1"/>
    <x v="10"/>
    <d v="2021-01-18T00:00:00"/>
    <x v="0"/>
  </r>
  <r>
    <n v="13"/>
    <x v="0"/>
    <s v="G2"/>
    <x v="0"/>
    <x v="11"/>
    <d v="2021-01-20T00:00:00"/>
    <x v="3"/>
  </r>
  <r>
    <n v="14"/>
    <x v="1"/>
    <s v="C1"/>
    <x v="1"/>
    <x v="12"/>
    <d v="2021-01-22T00:00:00"/>
    <x v="2"/>
  </r>
  <r>
    <n v="15"/>
    <x v="5"/>
    <s v="I1"/>
    <x v="3"/>
    <x v="8"/>
    <d v="2021-01-24T00:00:00"/>
    <x v="6"/>
  </r>
  <r>
    <n v="16"/>
    <x v="2"/>
    <s v="G1"/>
    <x v="0"/>
    <x v="3"/>
    <d v="2021-01-27T00:00:00"/>
    <x v="1"/>
  </r>
  <r>
    <n v="17"/>
    <x v="2"/>
    <s v="G1"/>
    <x v="0"/>
    <x v="10"/>
    <d v="2021-01-28T00:00:00"/>
    <x v="0"/>
  </r>
  <r>
    <n v="18"/>
    <x v="2"/>
    <s v="G1"/>
    <x v="0"/>
    <x v="4"/>
    <d v="2021-01-30T00:00:00"/>
    <x v="1"/>
  </r>
  <r>
    <n v="19"/>
    <x v="1"/>
    <s v="C1"/>
    <x v="1"/>
    <x v="13"/>
    <d v="2021-01-30T00:00:00"/>
    <x v="1"/>
  </r>
  <r>
    <n v="20"/>
    <x v="5"/>
    <s v="I1"/>
    <x v="3"/>
    <x v="7"/>
    <d v="2021-02-02T00:00:00"/>
    <x v="0"/>
  </r>
  <r>
    <n v="21"/>
    <x v="4"/>
    <s v="I2"/>
    <x v="3"/>
    <x v="14"/>
    <d v="2021-02-04T00:00:00"/>
    <x v="6"/>
  </r>
  <r>
    <n v="22"/>
    <x v="2"/>
    <s v="G1"/>
    <x v="0"/>
    <x v="7"/>
    <d v="2021-02-11T00:00:00"/>
    <x v="5"/>
  </r>
  <r>
    <n v="23"/>
    <x v="2"/>
    <s v="G1"/>
    <x v="0"/>
    <x v="9"/>
    <d v="2021-02-14T00:00:00"/>
    <x v="2"/>
  </r>
  <r>
    <n v="24"/>
    <x v="2"/>
    <s v="G1"/>
    <x v="0"/>
    <x v="9"/>
    <d v="2021-02-17T00:00:00"/>
    <x v="0"/>
  </r>
  <r>
    <n v="25"/>
    <x v="3"/>
    <s v="Service Code Not Found"/>
    <x v="2"/>
    <x v="3"/>
    <d v="2021-02-17T00:00:00"/>
    <x v="1"/>
  </r>
  <r>
    <n v="26"/>
    <x v="0"/>
    <s v="G2"/>
    <x v="0"/>
    <x v="13"/>
    <d v="2021-02-17T00:00:00"/>
    <x v="4"/>
  </r>
  <r>
    <n v="27"/>
    <x v="5"/>
    <s v="I1"/>
    <x v="3"/>
    <x v="15"/>
    <d v="2021-02-18T00:00:00"/>
    <x v="6"/>
  </r>
  <r>
    <n v="28"/>
    <x v="3"/>
    <s v="Service Code Not Found"/>
    <x v="2"/>
    <x v="2"/>
    <d v="2021-02-18T00:00:00"/>
    <x v="0"/>
  </r>
  <r>
    <n v="29"/>
    <x v="3"/>
    <s v="Service Code Not Found"/>
    <x v="2"/>
    <x v="0"/>
    <d v="2021-02-20T00:00:00"/>
    <x v="3"/>
  </r>
  <r>
    <n v="30"/>
    <x v="5"/>
    <s v="I1"/>
    <x v="3"/>
    <x v="3"/>
    <d v="2021-02-21T00:00:00"/>
    <x v="6"/>
  </r>
  <r>
    <n v="31"/>
    <x v="5"/>
    <s v="I1"/>
    <x v="3"/>
    <x v="9"/>
    <d v="2021-02-22T00:00:00"/>
    <x v="0"/>
  </r>
  <r>
    <n v="32"/>
    <x v="5"/>
    <s v="I1"/>
    <x v="3"/>
    <x v="2"/>
    <d v="2021-02-23T00:00:00"/>
    <x v="4"/>
  </r>
  <r>
    <n v="33"/>
    <x v="5"/>
    <s v="I1"/>
    <x v="3"/>
    <x v="16"/>
    <s v="29/02/2021"/>
    <x v="6"/>
  </r>
  <r>
    <n v="34"/>
    <x v="1"/>
    <s v="C1"/>
    <x v="1"/>
    <x v="3"/>
    <s v="29/02/2021"/>
    <x v="3"/>
  </r>
  <r>
    <n v="35"/>
    <x v="5"/>
    <s v="I1"/>
    <x v="3"/>
    <x v="17"/>
    <d v="2021-03-01T00:00:00"/>
    <x v="6"/>
  </r>
  <r>
    <n v="36"/>
    <x v="5"/>
    <s v="I1"/>
    <x v="3"/>
    <x v="16"/>
    <d v="2021-03-04T00:00:00"/>
    <x v="4"/>
  </r>
  <r>
    <n v="37"/>
    <x v="5"/>
    <s v="I1"/>
    <x v="3"/>
    <x v="10"/>
    <d v="2021-03-05T00:00:00"/>
    <x v="0"/>
  </r>
  <r>
    <n v="38"/>
    <x v="0"/>
    <s v="G2"/>
    <x v="0"/>
    <x v="18"/>
    <d v="2021-03-05T00:00:00"/>
    <x v="1"/>
  </r>
  <r>
    <n v="39"/>
    <x v="2"/>
    <s v="G1"/>
    <x v="0"/>
    <x v="18"/>
    <d v="2021-03-15T00:00:00"/>
    <x v="0"/>
  </r>
  <r>
    <n v="40"/>
    <x v="2"/>
    <s v="G1"/>
    <x v="0"/>
    <x v="3"/>
    <d v="2021-03-15T00:00:00"/>
    <x v="0"/>
  </r>
  <r>
    <n v="41"/>
    <x v="0"/>
    <s v="G2"/>
    <x v="0"/>
    <x v="12"/>
    <d v="2021-03-15T00:00:00"/>
    <x v="1"/>
  </r>
  <r>
    <n v="42"/>
    <x v="1"/>
    <s v="C1"/>
    <x v="1"/>
    <x v="12"/>
    <d v="2021-03-16T00:00:00"/>
    <x v="6"/>
  </r>
  <r>
    <n v="43"/>
    <x v="2"/>
    <s v="G1"/>
    <x v="0"/>
    <x v="3"/>
    <d v="2021-03-19T00:00:00"/>
    <x v="2"/>
  </r>
  <r>
    <n v="44"/>
    <x v="2"/>
    <s v="G1"/>
    <x v="0"/>
    <x v="8"/>
    <d v="2021-03-19T00:00:00"/>
    <x v="4"/>
  </r>
  <r>
    <n v="45"/>
    <x v="3"/>
    <s v="Service Code Not Found"/>
    <x v="2"/>
    <x v="8"/>
    <d v="2021-03-21T00:00:00"/>
    <x v="3"/>
  </r>
  <r>
    <n v="46"/>
    <x v="5"/>
    <s v="I1"/>
    <x v="3"/>
    <x v="16"/>
    <d v="2021-03-22T00:00:00"/>
    <x v="5"/>
  </r>
  <r>
    <n v="47"/>
    <x v="4"/>
    <s v="I2"/>
    <x v="3"/>
    <x v="13"/>
    <d v="2021-03-23T00:00:00"/>
    <x v="3"/>
  </r>
  <r>
    <n v="48"/>
    <x v="4"/>
    <s v="I2"/>
    <x v="3"/>
    <x v="18"/>
    <d v="2021-03-24T00:00:00"/>
    <x v="0"/>
  </r>
  <r>
    <n v="49"/>
    <x v="2"/>
    <s v="G1"/>
    <x v="0"/>
    <x v="7"/>
    <d v="2021-03-26T00:00:00"/>
    <x v="4"/>
  </r>
  <r>
    <n v="50"/>
    <x v="0"/>
    <s v="G2"/>
    <x v="0"/>
    <x v="12"/>
    <d v="2021-03-26T00:00:00"/>
    <x v="3"/>
  </r>
  <r>
    <n v="51"/>
    <x v="2"/>
    <s v="G1"/>
    <x v="0"/>
    <x v="7"/>
    <d v="2021-03-29T00:00:00"/>
    <x v="6"/>
  </r>
  <r>
    <n v="52"/>
    <x v="5"/>
    <s v="I1"/>
    <x v="3"/>
    <x v="4"/>
    <d v="2021-03-30T00:00:00"/>
    <x v="4"/>
  </r>
  <r>
    <n v="53"/>
    <x v="5"/>
    <s v="I1"/>
    <x v="3"/>
    <x v="17"/>
    <d v="2021-04-01T00:00:00"/>
    <x v="6"/>
  </r>
  <r>
    <n v="54"/>
    <x v="5"/>
    <s v="I1"/>
    <x v="3"/>
    <x v="0"/>
    <d v="2021-04-01T00:00:00"/>
    <x v="2"/>
  </r>
  <r>
    <n v="55"/>
    <x v="0"/>
    <s v="G2"/>
    <x v="0"/>
    <x v="7"/>
    <d v="2021-04-03T00:00:00"/>
    <x v="1"/>
  </r>
  <r>
    <n v="56"/>
    <x v="2"/>
    <s v="G1"/>
    <x v="0"/>
    <x v="2"/>
    <d v="2021-04-06T00:00:00"/>
    <x v="5"/>
  </r>
  <r>
    <n v="57"/>
    <x v="0"/>
    <s v="G2"/>
    <x v="0"/>
    <x v="13"/>
    <d v="2021-04-06T00:00:00"/>
    <x v="0"/>
  </r>
  <r>
    <n v="58"/>
    <x v="1"/>
    <s v="C1"/>
    <x v="1"/>
    <x v="16"/>
    <d v="2021-04-12T00:00:00"/>
    <x v="3"/>
  </r>
  <r>
    <n v="59"/>
    <x v="2"/>
    <s v="G1"/>
    <x v="0"/>
    <x v="16"/>
    <d v="2021-04-17T00:00:00"/>
    <x v="0"/>
  </r>
  <r>
    <n v="60"/>
    <x v="4"/>
    <s v="I2"/>
    <x v="3"/>
    <x v="13"/>
    <d v="2021-04-18T00:00:00"/>
    <x v="4"/>
  </r>
  <r>
    <n v="61"/>
    <x v="5"/>
    <s v="I1"/>
    <x v="3"/>
    <x v="19"/>
    <d v="2021-04-21T00:00:00"/>
    <x v="0"/>
  </r>
  <r>
    <n v="62"/>
    <x v="1"/>
    <s v="C1"/>
    <x v="1"/>
    <x v="20"/>
    <d v="2021-04-22T00:00:00"/>
    <x v="2"/>
  </r>
  <r>
    <n v="63"/>
    <x v="2"/>
    <s v="G1"/>
    <x v="0"/>
    <x v="16"/>
    <d v="2021-04-23T00:00:00"/>
    <x v="0"/>
  </r>
  <r>
    <n v="64"/>
    <x v="5"/>
    <s v="I1"/>
    <x v="3"/>
    <x v="17"/>
    <d v="2021-04-25T00:00:00"/>
    <x v="2"/>
  </r>
  <r>
    <n v="65"/>
    <x v="2"/>
    <s v="G1"/>
    <x v="0"/>
    <x v="6"/>
    <d v="2021-04-27T00:00:00"/>
    <x v="1"/>
  </r>
  <r>
    <n v="66"/>
    <x v="2"/>
    <s v="G1"/>
    <x v="0"/>
    <x v="10"/>
    <d v="2021-04-30T00:00:00"/>
    <x v="6"/>
  </r>
  <r>
    <n v="67"/>
    <x v="2"/>
    <s v="G1"/>
    <x v="0"/>
    <x v="18"/>
    <d v="2021-05-01T00:00:00"/>
    <x v="5"/>
  </r>
  <r>
    <n v="68"/>
    <x v="0"/>
    <s v="G2"/>
    <x v="0"/>
    <x v="3"/>
    <d v="2021-05-01T00:00:00"/>
    <x v="3"/>
  </r>
  <r>
    <n v="69"/>
    <x v="2"/>
    <s v="G1"/>
    <x v="0"/>
    <x v="5"/>
    <d v="2021-05-02T00:00:00"/>
    <x v="0"/>
  </r>
  <r>
    <n v="70"/>
    <x v="5"/>
    <s v="I1"/>
    <x v="3"/>
    <x v="19"/>
    <d v="2021-05-02T00:00:00"/>
    <x v="0"/>
  </r>
  <r>
    <n v="71"/>
    <x v="5"/>
    <s v="I1"/>
    <x v="3"/>
    <x v="7"/>
    <d v="2021-05-02T00:00:00"/>
    <x v="1"/>
  </r>
  <r>
    <n v="72"/>
    <x v="2"/>
    <s v="G1"/>
    <x v="0"/>
    <x v="3"/>
    <d v="2021-05-03T00:00:00"/>
    <x v="0"/>
  </r>
  <r>
    <n v="73"/>
    <x v="4"/>
    <s v="I2"/>
    <x v="3"/>
    <x v="13"/>
    <d v="2021-05-03T00:00:00"/>
    <x v="2"/>
  </r>
  <r>
    <n v="74"/>
    <x v="2"/>
    <s v="G1"/>
    <x v="0"/>
    <x v="11"/>
    <d v="2021-05-05T00:00:00"/>
    <x v="3"/>
  </r>
  <r>
    <n v="75"/>
    <x v="5"/>
    <s v="I1"/>
    <x v="3"/>
    <x v="11"/>
    <d v="2021-05-05T00:00:00"/>
    <x v="6"/>
  </r>
  <r>
    <n v="76"/>
    <x v="2"/>
    <s v="G1"/>
    <x v="0"/>
    <x v="4"/>
    <d v="2021-05-06T00:00:00"/>
    <x v="0"/>
  </r>
  <r>
    <n v="77"/>
    <x v="4"/>
    <s v="I2"/>
    <x v="3"/>
    <x v="18"/>
    <d v="2021-05-08T00:00:00"/>
    <x v="0"/>
  </r>
  <r>
    <n v="78"/>
    <x v="2"/>
    <s v="G1"/>
    <x v="0"/>
    <x v="21"/>
    <d v="2021-05-08T00:00:00"/>
    <x v="1"/>
  </r>
  <r>
    <n v="79"/>
    <x v="5"/>
    <s v="I1"/>
    <x v="3"/>
    <x v="3"/>
    <d v="2021-05-08T00:00:00"/>
    <x v="6"/>
  </r>
  <r>
    <n v="80"/>
    <x v="0"/>
    <s v="G2"/>
    <x v="0"/>
    <x v="11"/>
    <d v="2021-05-08T00:00:00"/>
    <x v="1"/>
  </r>
  <r>
    <n v="81"/>
    <x v="2"/>
    <s v="G1"/>
    <x v="0"/>
    <x v="0"/>
    <d v="2021-05-12T00:00:00"/>
    <x v="2"/>
  </r>
  <r>
    <n v="82"/>
    <x v="2"/>
    <s v="G1"/>
    <x v="0"/>
    <x v="0"/>
    <d v="2021-05-14T00:00:00"/>
    <x v="3"/>
  </r>
  <r>
    <n v="83"/>
    <x v="0"/>
    <s v="G2"/>
    <x v="0"/>
    <x v="9"/>
    <d v="2021-05-14T00:00:00"/>
    <x v="1"/>
  </r>
  <r>
    <n v="84"/>
    <x v="2"/>
    <s v="G1"/>
    <x v="0"/>
    <x v="12"/>
    <d v="2021-05-15T00:00:00"/>
    <x v="4"/>
  </r>
  <r>
    <n v="85"/>
    <x v="2"/>
    <s v="G1"/>
    <x v="0"/>
    <x v="13"/>
    <d v="2021-05-16T00:00:00"/>
    <x v="6"/>
  </r>
  <r>
    <n v="86"/>
    <x v="1"/>
    <s v="C1"/>
    <x v="1"/>
    <x v="17"/>
    <d v="2021-05-16T00:00:00"/>
    <x v="1"/>
  </r>
  <r>
    <n v="87"/>
    <x v="3"/>
    <s v="Service Code Not Found"/>
    <x v="2"/>
    <x v="18"/>
    <d v="2021-05-16T00:00:00"/>
    <x v="3"/>
  </r>
  <r>
    <n v="88"/>
    <x v="0"/>
    <s v="G2"/>
    <x v="0"/>
    <x v="9"/>
    <d v="2021-05-18T00:00:00"/>
    <x v="0"/>
  </r>
  <r>
    <n v="89"/>
    <x v="5"/>
    <s v="I1"/>
    <x v="3"/>
    <x v="17"/>
    <d v="2021-05-19T00:00:00"/>
    <x v="4"/>
  </r>
  <r>
    <n v="90"/>
    <x v="5"/>
    <s v="I1"/>
    <x v="3"/>
    <x v="12"/>
    <d v="2021-05-20T00:00:00"/>
    <x v="0"/>
  </r>
  <r>
    <n v="91"/>
    <x v="5"/>
    <s v="I1"/>
    <x v="3"/>
    <x v="2"/>
    <d v="2021-05-22T00:00:00"/>
    <x v="3"/>
  </r>
  <r>
    <n v="92"/>
    <x v="1"/>
    <s v="C1"/>
    <x v="1"/>
    <x v="5"/>
    <d v="2021-05-23T00:00:00"/>
    <x v="1"/>
  </r>
  <r>
    <n v="93"/>
    <x v="2"/>
    <s v="G1"/>
    <x v="0"/>
    <x v="7"/>
    <d v="2021-05-25T00:00:00"/>
    <x v="0"/>
  </r>
  <r>
    <n v="94"/>
    <x v="2"/>
    <s v="G1"/>
    <x v="0"/>
    <x v="0"/>
    <d v="2021-05-25T00:00:00"/>
    <x v="5"/>
  </r>
  <r>
    <n v="95"/>
    <x v="3"/>
    <s v="Service Code Not Found"/>
    <x v="2"/>
    <x v="3"/>
    <d v="2021-05-25T00:00:00"/>
    <x v="4"/>
  </r>
  <r>
    <n v="96"/>
    <x v="4"/>
    <s v="I2"/>
    <x v="3"/>
    <x v="2"/>
    <d v="2021-05-26T00:00:00"/>
    <x v="1"/>
  </r>
  <r>
    <n v="97"/>
    <x v="4"/>
    <s v="I2"/>
    <x v="3"/>
    <x v="2"/>
    <d v="2021-05-26T00:00:00"/>
    <x v="2"/>
  </r>
  <r>
    <n v="98"/>
    <x v="4"/>
    <s v="I2"/>
    <x v="3"/>
    <x v="13"/>
    <d v="2021-05-26T00:00:00"/>
    <x v="4"/>
  </r>
  <r>
    <n v="99"/>
    <x v="1"/>
    <s v="C1"/>
    <x v="1"/>
    <x v="10"/>
    <d v="2021-05-26T00:00:00"/>
    <x v="3"/>
  </r>
  <r>
    <n v="100"/>
    <x v="2"/>
    <s v="G1"/>
    <x v="0"/>
    <x v="18"/>
    <d v="2021-05-27T00:00:00"/>
    <x v="0"/>
  </r>
  <r>
    <n v="101"/>
    <x v="5"/>
    <s v="I1"/>
    <x v="3"/>
    <x v="16"/>
    <d v="2021-05-27T00:00:00"/>
    <x v="6"/>
  </r>
  <r>
    <n v="102"/>
    <x v="5"/>
    <s v="I1"/>
    <x v="3"/>
    <x v="11"/>
    <d v="2021-05-28T00:00:00"/>
    <x v="0"/>
  </r>
  <r>
    <n v="103"/>
    <x v="5"/>
    <s v="I1"/>
    <x v="3"/>
    <x v="3"/>
    <d v="2021-05-28T00:00:00"/>
    <x v="0"/>
  </r>
  <r>
    <n v="104"/>
    <x v="0"/>
    <s v="G2"/>
    <x v="0"/>
    <x v="22"/>
    <d v="2021-05-28T00:00:00"/>
    <x v="0"/>
  </r>
  <r>
    <n v="105"/>
    <x v="5"/>
    <s v="I1"/>
    <x v="3"/>
    <x v="14"/>
    <d v="2021-05-29T00:00:00"/>
    <x v="2"/>
  </r>
  <r>
    <n v="106"/>
    <x v="1"/>
    <s v="C1"/>
    <x v="1"/>
    <x v="18"/>
    <d v="2021-05-30T00:00:00"/>
    <x v="3"/>
  </r>
  <r>
    <n v="107"/>
    <x v="2"/>
    <s v="G1"/>
    <x v="0"/>
    <x v="16"/>
    <d v="2021-06-04T00:00:00"/>
    <x v="0"/>
  </r>
  <r>
    <n v="108"/>
    <x v="5"/>
    <s v="I1"/>
    <x v="3"/>
    <x v="12"/>
    <d v="2021-06-04T00:00:00"/>
    <x v="2"/>
  </r>
  <r>
    <n v="109"/>
    <x v="5"/>
    <s v="I1"/>
    <x v="3"/>
    <x v="2"/>
    <d v="2021-06-10T00:00:00"/>
    <x v="6"/>
  </r>
  <r>
    <n v="110"/>
    <x v="1"/>
    <s v="C1"/>
    <x v="1"/>
    <x v="3"/>
    <d v="2021-06-11T00:00:00"/>
    <x v="3"/>
  </r>
  <r>
    <n v="111"/>
    <x v="2"/>
    <s v="G1"/>
    <x v="0"/>
    <x v="9"/>
    <d v="2021-06-20T00:00:00"/>
    <x v="2"/>
  </r>
  <r>
    <n v="112"/>
    <x v="1"/>
    <s v="C1"/>
    <x v="1"/>
    <x v="13"/>
    <d v="2021-06-20T00:00:00"/>
    <x v="1"/>
  </r>
  <r>
    <n v="113"/>
    <x v="1"/>
    <s v="C1"/>
    <x v="1"/>
    <x v="18"/>
    <d v="2021-06-23T00:00:00"/>
    <x v="4"/>
  </r>
  <r>
    <n v="114"/>
    <x v="2"/>
    <s v="G1"/>
    <x v="0"/>
    <x v="1"/>
    <d v="2021-06-25T00:00:00"/>
    <x v="6"/>
  </r>
  <r>
    <n v="115"/>
    <x v="2"/>
    <s v="G1"/>
    <x v="0"/>
    <x v="14"/>
    <d v="2021-06-26T00:00:00"/>
    <x v="0"/>
  </r>
  <r>
    <n v="116"/>
    <x v="4"/>
    <s v="I2"/>
    <x v="3"/>
    <x v="0"/>
    <d v="2021-06-27T00:00:00"/>
    <x v="0"/>
  </r>
  <r>
    <n v="117"/>
    <x v="5"/>
    <s v="I1"/>
    <x v="3"/>
    <x v="3"/>
    <d v="2021-07-02T00:00:00"/>
    <x v="0"/>
  </r>
  <r>
    <n v="118"/>
    <x v="2"/>
    <s v="G1"/>
    <x v="0"/>
    <x v="5"/>
    <d v="2021-07-02T00:00:00"/>
    <x v="6"/>
  </r>
  <r>
    <n v="119"/>
    <x v="2"/>
    <s v="G1"/>
    <x v="0"/>
    <x v="11"/>
    <d v="2021-07-05T00:00:00"/>
    <x v="2"/>
  </r>
  <r>
    <n v="120"/>
    <x v="4"/>
    <s v="I2"/>
    <x v="3"/>
    <x v="9"/>
    <d v="2021-07-07T00:00:00"/>
    <x v="5"/>
  </r>
  <r>
    <n v="121"/>
    <x v="1"/>
    <s v="C1"/>
    <x v="1"/>
    <x v="12"/>
    <d v="2021-07-11T00:00:00"/>
    <x v="1"/>
  </r>
  <r>
    <n v="122"/>
    <x v="4"/>
    <s v="I2"/>
    <x v="3"/>
    <x v="12"/>
    <d v="2021-07-13T00:00:00"/>
    <x v="1"/>
  </r>
  <r>
    <n v="123"/>
    <x v="4"/>
    <s v="I2"/>
    <x v="3"/>
    <x v="2"/>
    <d v="2021-07-20T00:00:00"/>
    <x v="1"/>
  </r>
  <r>
    <n v="124"/>
    <x v="4"/>
    <s v="I2"/>
    <x v="3"/>
    <x v="8"/>
    <d v="2021-07-20T00:00:00"/>
    <x v="5"/>
  </r>
  <r>
    <n v="125"/>
    <x v="5"/>
    <s v="I1"/>
    <x v="3"/>
    <x v="14"/>
    <d v="2021-07-20T00:00:00"/>
    <x v="3"/>
  </r>
  <r>
    <n v="126"/>
    <x v="1"/>
    <s v="C1"/>
    <x v="1"/>
    <x v="13"/>
    <d v="2021-07-20T00:00:00"/>
    <x v="1"/>
  </r>
  <r>
    <n v="127"/>
    <x v="4"/>
    <s v="I2"/>
    <x v="3"/>
    <x v="23"/>
    <d v="2021-07-22T00:00:00"/>
    <x v="5"/>
  </r>
  <r>
    <n v="128"/>
    <x v="2"/>
    <s v="G1"/>
    <x v="0"/>
    <x v="5"/>
    <d v="2021-07-23T00:00:00"/>
    <x v="1"/>
  </r>
  <r>
    <n v="129"/>
    <x v="1"/>
    <s v="C1"/>
    <x v="1"/>
    <x v="3"/>
    <d v="2021-07-25T00:00:00"/>
    <x v="0"/>
  </r>
  <r>
    <n v="130"/>
    <x v="0"/>
    <s v="G2"/>
    <x v="0"/>
    <x v="11"/>
    <d v="2021-07-28T00:00:00"/>
    <x v="1"/>
  </r>
  <r>
    <n v="131"/>
    <x v="5"/>
    <s v="I1"/>
    <x v="3"/>
    <x v="18"/>
    <d v="2021-07-29T00:00:00"/>
    <x v="1"/>
  </r>
  <r>
    <n v="132"/>
    <x v="2"/>
    <s v="G1"/>
    <x v="0"/>
    <x v="18"/>
    <d v="2021-07-30T00:00:00"/>
    <x v="4"/>
  </r>
  <r>
    <n v="133"/>
    <x v="2"/>
    <s v="G1"/>
    <x v="0"/>
    <x v="19"/>
    <d v="2021-07-31T00:00:00"/>
    <x v="0"/>
  </r>
  <r>
    <n v="134"/>
    <x v="3"/>
    <s v="Service Code Not Found"/>
    <x v="2"/>
    <x v="11"/>
    <d v="2021-07-31T00:00:00"/>
    <x v="4"/>
  </r>
  <r>
    <n v="135"/>
    <x v="2"/>
    <s v="G1"/>
    <x v="0"/>
    <x v="10"/>
    <d v="2021-08-01T00:00:00"/>
    <x v="6"/>
  </r>
  <r>
    <n v="136"/>
    <x v="1"/>
    <s v="C1"/>
    <x v="1"/>
    <x v="17"/>
    <d v="2021-08-01T00:00:00"/>
    <x v="0"/>
  </r>
  <r>
    <n v="137"/>
    <x v="4"/>
    <s v="I2"/>
    <x v="3"/>
    <x v="23"/>
    <d v="2021-08-03T00:00:00"/>
    <x v="0"/>
  </r>
  <r>
    <n v="138"/>
    <x v="1"/>
    <s v="C1"/>
    <x v="1"/>
    <x v="8"/>
    <d v="2021-08-12T00:00:00"/>
    <x v="0"/>
  </r>
  <r>
    <n v="139"/>
    <x v="2"/>
    <s v="G1"/>
    <x v="0"/>
    <x v="7"/>
    <d v="2021-08-13T00:00:00"/>
    <x v="3"/>
  </r>
  <r>
    <n v="140"/>
    <x v="0"/>
    <s v="G2"/>
    <x v="0"/>
    <x v="2"/>
    <d v="2021-08-19T00:00:00"/>
    <x v="0"/>
  </r>
  <r>
    <n v="141"/>
    <x v="5"/>
    <s v="I1"/>
    <x v="3"/>
    <x v="0"/>
    <d v="2021-08-23T00:00:00"/>
    <x v="6"/>
  </r>
  <r>
    <n v="142"/>
    <x v="5"/>
    <s v="I1"/>
    <x v="3"/>
    <x v="3"/>
    <d v="2021-08-24T00:00:00"/>
    <x v="6"/>
  </r>
  <r>
    <n v="143"/>
    <x v="1"/>
    <s v="C1"/>
    <x v="1"/>
    <x v="16"/>
    <d v="2021-08-25T00:00:00"/>
    <x v="3"/>
  </r>
  <r>
    <n v="144"/>
    <x v="5"/>
    <s v="I1"/>
    <x v="3"/>
    <x v="6"/>
    <d v="2021-08-27T00:00:00"/>
    <x v="2"/>
  </r>
  <r>
    <n v="145"/>
    <x v="0"/>
    <s v="G2"/>
    <x v="0"/>
    <x v="5"/>
    <d v="2021-08-28T00:00:00"/>
    <x v="0"/>
  </r>
  <r>
    <n v="146"/>
    <x v="5"/>
    <s v="I1"/>
    <x v="3"/>
    <x v="18"/>
    <d v="2021-08-29T00:00:00"/>
    <x v="1"/>
  </r>
  <r>
    <n v="147"/>
    <x v="3"/>
    <s v="Service Code Not Found"/>
    <x v="2"/>
    <x v="18"/>
    <d v="2021-08-29T00:00:00"/>
    <x v="3"/>
  </r>
  <r>
    <n v="148"/>
    <x v="2"/>
    <s v="G1"/>
    <x v="0"/>
    <x v="13"/>
    <d v="2021-09-01T00:00:00"/>
    <x v="5"/>
  </r>
  <r>
    <n v="149"/>
    <x v="2"/>
    <s v="G1"/>
    <x v="0"/>
    <x v="5"/>
    <d v="2021-09-01T00:00:00"/>
    <x v="3"/>
  </r>
  <r>
    <n v="150"/>
    <x v="2"/>
    <s v="G1"/>
    <x v="0"/>
    <x v="23"/>
    <d v="2021-09-02T00:00:00"/>
    <x v="0"/>
  </r>
  <r>
    <n v="151"/>
    <x v="2"/>
    <s v="G1"/>
    <x v="0"/>
    <x v="5"/>
    <d v="2021-09-05T00:00:00"/>
    <x v="4"/>
  </r>
  <r>
    <n v="152"/>
    <x v="2"/>
    <s v="G1"/>
    <x v="0"/>
    <x v="8"/>
    <d v="2021-09-07T00:00:00"/>
    <x v="1"/>
  </r>
  <r>
    <n v="153"/>
    <x v="2"/>
    <s v="G1"/>
    <x v="0"/>
    <x v="6"/>
    <d v="2021-09-08T00:00:00"/>
    <x v="0"/>
  </r>
  <r>
    <n v="154"/>
    <x v="1"/>
    <s v="C1"/>
    <x v="1"/>
    <x v="14"/>
    <d v="2021-09-09T00:00:00"/>
    <x v="5"/>
  </r>
  <r>
    <n v="155"/>
    <x v="1"/>
    <s v="C1"/>
    <x v="1"/>
    <x v="5"/>
    <d v="2021-09-09T00:00:00"/>
    <x v="2"/>
  </r>
  <r>
    <n v="156"/>
    <x v="5"/>
    <s v="I1"/>
    <x v="3"/>
    <x v="6"/>
    <d v="2021-09-11T00:00:00"/>
    <x v="0"/>
  </r>
  <r>
    <n v="157"/>
    <x v="2"/>
    <s v="G1"/>
    <x v="0"/>
    <x v="6"/>
    <d v="2021-09-11T00:00:00"/>
    <x v="6"/>
  </r>
  <r>
    <n v="158"/>
    <x v="2"/>
    <s v="G1"/>
    <x v="0"/>
    <x v="8"/>
    <d v="2021-09-15T00:00:00"/>
    <x v="0"/>
  </r>
  <r>
    <n v="159"/>
    <x v="4"/>
    <s v="I2"/>
    <x v="3"/>
    <x v="10"/>
    <d v="2021-09-18T00:00:00"/>
    <x v="0"/>
  </r>
  <r>
    <n v="160"/>
    <x v="1"/>
    <s v="C1"/>
    <x v="1"/>
    <x v="17"/>
    <d v="2021-09-19T00:00:00"/>
    <x v="3"/>
  </r>
  <r>
    <n v="161"/>
    <x v="2"/>
    <s v="G1"/>
    <x v="0"/>
    <x v="15"/>
    <d v="2021-09-20T00:00:00"/>
    <x v="0"/>
  </r>
  <r>
    <n v="162"/>
    <x v="5"/>
    <s v="I1"/>
    <x v="3"/>
    <x v="12"/>
    <d v="2021-09-25T00:00:00"/>
    <x v="4"/>
  </r>
  <r>
    <n v="163"/>
    <x v="1"/>
    <s v="C1"/>
    <x v="1"/>
    <x v="0"/>
    <d v="2021-09-25T00:00:00"/>
    <x v="1"/>
  </r>
  <r>
    <n v="164"/>
    <x v="0"/>
    <s v="G2"/>
    <x v="0"/>
    <x v="2"/>
    <d v="2021-09-26T00:00:00"/>
    <x v="3"/>
  </r>
  <r>
    <n v="165"/>
    <x v="4"/>
    <s v="I2"/>
    <x v="3"/>
    <x v="0"/>
    <d v="2021-09-27T00:00:00"/>
    <x v="4"/>
  </r>
  <r>
    <n v="166"/>
    <x v="2"/>
    <s v="G1"/>
    <x v="0"/>
    <x v="9"/>
    <d v="2021-09-29T00:00:00"/>
    <x v="3"/>
  </r>
  <r>
    <n v="167"/>
    <x v="0"/>
    <s v="G2"/>
    <x v="0"/>
    <x v="23"/>
    <d v="2021-09-29T00:00:00"/>
    <x v="3"/>
  </r>
  <r>
    <n v="168"/>
    <x v="2"/>
    <s v="G1"/>
    <x v="0"/>
    <x v="13"/>
    <d v="2021-10-03T00:00:00"/>
    <x v="4"/>
  </r>
  <r>
    <n v="169"/>
    <x v="0"/>
    <s v="G2"/>
    <x v="0"/>
    <x v="6"/>
    <d v="2021-10-04T00:00:00"/>
    <x v="3"/>
  </r>
  <r>
    <n v="170"/>
    <x v="2"/>
    <s v="G1"/>
    <x v="0"/>
    <x v="18"/>
    <d v="2021-10-07T00:00:00"/>
    <x v="5"/>
  </r>
  <r>
    <n v="171"/>
    <x v="0"/>
    <s v="G2"/>
    <x v="0"/>
    <x v="16"/>
    <d v="2021-10-10T00:00:00"/>
    <x v="0"/>
  </r>
  <r>
    <n v="172"/>
    <x v="5"/>
    <s v="I1"/>
    <x v="3"/>
    <x v="5"/>
    <d v="2021-10-16T00:00:00"/>
    <x v="6"/>
  </r>
  <r>
    <n v="173"/>
    <x v="5"/>
    <s v="I1"/>
    <x v="3"/>
    <x v="3"/>
    <d v="2021-10-23T00:00:00"/>
    <x v="1"/>
  </r>
  <r>
    <n v="174"/>
    <x v="2"/>
    <s v="G1"/>
    <x v="0"/>
    <x v="13"/>
    <d v="2021-10-23T00:00:00"/>
    <x v="5"/>
  </r>
  <r>
    <n v="175"/>
    <x v="2"/>
    <s v="G1"/>
    <x v="0"/>
    <x v="5"/>
    <d v="2021-10-25T00:00:00"/>
    <x v="4"/>
  </r>
  <r>
    <n v="176"/>
    <x v="2"/>
    <s v="G1"/>
    <x v="0"/>
    <x v="18"/>
    <d v="2021-10-26T00:00:00"/>
    <x v="3"/>
  </r>
  <r>
    <n v="177"/>
    <x v="2"/>
    <s v="G1"/>
    <x v="0"/>
    <x v="5"/>
    <d v="2021-10-26T00:00:00"/>
    <x v="4"/>
  </r>
  <r>
    <n v="178"/>
    <x v="3"/>
    <s v="Service Code Not Found"/>
    <x v="2"/>
    <x v="11"/>
    <d v="2021-10-26T00:00:00"/>
    <x v="4"/>
  </r>
  <r>
    <n v="179"/>
    <x v="4"/>
    <s v="I2"/>
    <x v="3"/>
    <x v="16"/>
    <d v="2021-11-02T00:00:00"/>
    <x v="0"/>
  </r>
  <r>
    <n v="180"/>
    <x v="2"/>
    <s v="G1"/>
    <x v="0"/>
    <x v="7"/>
    <d v="2021-11-03T00:00:00"/>
    <x v="1"/>
  </r>
  <r>
    <n v="181"/>
    <x v="0"/>
    <s v="G2"/>
    <x v="0"/>
    <x v="12"/>
    <d v="2021-11-03T00:00:00"/>
    <x v="0"/>
  </r>
  <r>
    <n v="182"/>
    <x v="5"/>
    <s v="I1"/>
    <x v="3"/>
    <x v="14"/>
    <d v="2021-11-09T00:00:00"/>
    <x v="1"/>
  </r>
  <r>
    <n v="183"/>
    <x v="5"/>
    <s v="I1"/>
    <x v="3"/>
    <x v="13"/>
    <d v="2021-11-12T00:00:00"/>
    <x v="6"/>
  </r>
  <r>
    <n v="184"/>
    <x v="2"/>
    <s v="G1"/>
    <x v="0"/>
    <x v="8"/>
    <d v="2021-11-15T00:00:00"/>
    <x v="0"/>
  </r>
  <r>
    <n v="185"/>
    <x v="0"/>
    <s v="G2"/>
    <x v="0"/>
    <x v="17"/>
    <d v="2021-11-25T00:00:00"/>
    <x v="1"/>
  </r>
  <r>
    <n v="186"/>
    <x v="1"/>
    <s v="C1"/>
    <x v="1"/>
    <x v="1"/>
    <d v="2021-11-25T00:00:00"/>
    <x v="3"/>
  </r>
  <r>
    <n v="187"/>
    <x v="4"/>
    <s v="I2"/>
    <x v="3"/>
    <x v="22"/>
    <d v="2021-11-26T00:00:00"/>
    <x v="1"/>
  </r>
  <r>
    <n v="188"/>
    <x v="4"/>
    <s v="I2"/>
    <x v="3"/>
    <x v="15"/>
    <d v="2021-11-28T00:00:00"/>
    <x v="2"/>
  </r>
  <r>
    <n v="189"/>
    <x v="2"/>
    <s v="G1"/>
    <x v="0"/>
    <x v="18"/>
    <d v="2021-11-28T00:00:00"/>
    <x v="4"/>
  </r>
  <r>
    <n v="190"/>
    <x v="5"/>
    <s v="I1"/>
    <x v="3"/>
    <x v="2"/>
    <d v="2021-11-29T00:00:00"/>
    <x v="6"/>
  </r>
  <r>
    <n v="191"/>
    <x v="2"/>
    <s v="G1"/>
    <x v="0"/>
    <x v="15"/>
    <d v="2021-11-30T00:00:00"/>
    <x v="0"/>
  </r>
  <r>
    <n v="192"/>
    <x v="0"/>
    <s v="G2"/>
    <x v="0"/>
    <x v="10"/>
    <d v="2021-12-02T00:00:00"/>
    <x v="0"/>
  </r>
  <r>
    <n v="193"/>
    <x v="0"/>
    <s v="G2"/>
    <x v="0"/>
    <x v="8"/>
    <d v="2021-12-04T00:00:00"/>
    <x v="6"/>
  </r>
  <r>
    <n v="194"/>
    <x v="5"/>
    <s v="I1"/>
    <x v="3"/>
    <x v="6"/>
    <d v="2021-12-05T00:00:00"/>
    <x v="0"/>
  </r>
  <r>
    <n v="195"/>
    <x v="3"/>
    <s v="Service Code Not Found"/>
    <x v="2"/>
    <x v="5"/>
    <d v="2021-12-06T00:00:00"/>
    <x v="3"/>
  </r>
  <r>
    <n v="196"/>
    <x v="2"/>
    <s v="G1"/>
    <x v="0"/>
    <x v="3"/>
    <d v="2021-12-12T00:00:00"/>
    <x v="2"/>
  </r>
  <r>
    <n v="197"/>
    <x v="2"/>
    <s v="G1"/>
    <x v="0"/>
    <x v="22"/>
    <d v="2021-12-12T00:00:00"/>
    <x v="4"/>
  </r>
  <r>
    <n v="198"/>
    <x v="2"/>
    <s v="G1"/>
    <x v="0"/>
    <x v="17"/>
    <d v="2021-12-12T00:00:00"/>
    <x v="0"/>
  </r>
  <r>
    <n v="199"/>
    <x v="2"/>
    <s v="G1"/>
    <x v="0"/>
    <x v="8"/>
    <d v="2021-12-15T00:00:00"/>
    <x v="3"/>
  </r>
  <r>
    <n v="200"/>
    <x v="2"/>
    <s v="G1"/>
    <x v="0"/>
    <x v="3"/>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458F65A-F61B-407B-8BBA-44E612619183}" name="PivotTable3"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5">
  <location ref="A23:B30" firstHeaderRow="1" firstDataRow="1"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showAll="0"/>
  </pivotFields>
  <rowFields count="1">
    <field x="1"/>
  </rowFields>
  <rowItems count="7">
    <i>
      <x/>
    </i>
    <i>
      <x v="1"/>
    </i>
    <i>
      <x v="2"/>
    </i>
    <i>
      <x v="3"/>
    </i>
    <i>
      <x v="4"/>
    </i>
    <i>
      <x v="5"/>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EBF162-DD01-41C7-9347-28D17B42725F}" name="PivotTable2"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17:B19" firstHeaderRow="1" firstDataRow="1" firstDataCol="1"/>
  <pivotFields count="7">
    <pivotField showAll="0"/>
    <pivotField showAll="0"/>
    <pivotField showAll="0"/>
    <pivotField showAll="0"/>
    <pivotField dataField="1" numFmtId="164"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1327CCB-6AEB-4B56-B0FB-E64E7D0367BA}" name="PivotTable1"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6">
  <location ref="A3:B8" firstHeaderRow="1" firstDataRow="1" firstDataCol="1"/>
  <pivotFields count="7">
    <pivotField showAll="0"/>
    <pivotField showAll="0"/>
    <pivotField showAll="0"/>
    <pivotField axis="axisRow" showAll="0">
      <items count="5">
        <item x="0"/>
        <item x="1"/>
        <item x="3"/>
        <item x="2"/>
        <item t="default"/>
      </items>
    </pivotField>
    <pivotField dataField="1" numFmtId="164" showAll="0">
      <items count="25">
        <item x="1"/>
        <item x="23"/>
        <item x="19"/>
        <item x="4"/>
        <item x="14"/>
        <item x="16"/>
        <item x="7"/>
        <item x="17"/>
        <item x="2"/>
        <item x="3"/>
        <item x="5"/>
        <item x="11"/>
        <item x="9"/>
        <item x="12"/>
        <item x="13"/>
        <item x="18"/>
        <item x="10"/>
        <item x="0"/>
        <item x="15"/>
        <item x="6"/>
        <item x="8"/>
        <item x="22"/>
        <item x="20"/>
        <item x="21"/>
        <item t="default"/>
      </items>
    </pivotField>
    <pivotField showAll="0"/>
    <pivotField showAll="0"/>
  </pivotFields>
  <rowFields count="1">
    <field x="3"/>
  </rowFields>
  <rowItems count="5">
    <i>
      <x/>
    </i>
    <i>
      <x v="1"/>
    </i>
    <i>
      <x v="2"/>
    </i>
    <i>
      <x v="3"/>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E94D422-3B6B-4D2D-8BFC-2FFFB2E6EE99}" name="PivotTable4"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location ref="A35:I43"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FE2EE1A-5517-468F-831A-B137483FC6E9}" sourceName="State">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C0F3561D-62E1-4514-95A1-6C5144814967}" cache="Slicer_State" caption="State" rowHeight="26246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B7389A-D7EF-4E7D-9389-69D0B71FF021}" name="Table2" displayName="Table2" ref="G59:G259" totalsRowShown="0" headerRowDxfId="8" headerRowBorderDxfId="7" tableBorderDxfId="6" totalsRowBorderDxfId="5">
  <autoFilter ref="G59:G259" xr:uid="{25B7389A-D7EF-4E7D-9389-69D0B71FF021}"/>
  <tableColumns count="1">
    <tableColumn id="1" xr3:uid="{89377209-AC12-4E81-8D3C-A6A88C3E1269}" name="State"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table" Target="../tables/table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workbookViewId="0">
      <selection activeCell="F6" sqref="F6"/>
    </sheetView>
  </sheetViews>
  <sheetFormatPr defaultColWidth="10.6640625" defaultRowHeight="15.5" x14ac:dyDescent="0.35"/>
  <cols>
    <col min="3" max="3" width="17.83203125" bestFit="1" customWidth="1"/>
    <col min="4" max="4" width="12.1640625" bestFit="1" customWidth="1"/>
    <col min="5" max="5" width="39.5" bestFit="1" customWidth="1"/>
    <col min="6" max="6" width="11" bestFit="1" customWidth="1"/>
  </cols>
  <sheetData>
    <row r="1" spans="3:7" x14ac:dyDescent="0.35">
      <c r="C1" s="11" t="s">
        <v>20</v>
      </c>
    </row>
    <row r="3" spans="3:7" ht="28" x14ac:dyDescent="0.35">
      <c r="C3" s="8" t="s">
        <v>0</v>
      </c>
      <c r="D3" s="8" t="s">
        <v>1</v>
      </c>
      <c r="E3" s="8" t="s">
        <v>2</v>
      </c>
      <c r="F3" s="1" t="s">
        <v>4</v>
      </c>
    </row>
    <row r="4" spans="3:7" x14ac:dyDescent="0.35">
      <c r="C4" s="9" t="s">
        <v>5</v>
      </c>
      <c r="D4" s="9" t="s">
        <v>10</v>
      </c>
      <c r="E4" s="9" t="s">
        <v>15</v>
      </c>
      <c r="F4" s="4">
        <v>5000</v>
      </c>
      <c r="G4" s="10"/>
    </row>
    <row r="5" spans="3:7" x14ac:dyDescent="0.35">
      <c r="C5" s="9" t="s">
        <v>6</v>
      </c>
      <c r="D5" s="9" t="s">
        <v>11</v>
      </c>
      <c r="E5" s="9" t="s">
        <v>16</v>
      </c>
      <c r="F5" s="4">
        <v>10000</v>
      </c>
      <c r="G5" s="10"/>
    </row>
    <row r="6" spans="3:7" x14ac:dyDescent="0.35">
      <c r="C6" s="9" t="s">
        <v>7</v>
      </c>
      <c r="D6" s="9" t="s">
        <v>12</v>
      </c>
      <c r="E6" s="9" t="s">
        <v>17</v>
      </c>
      <c r="F6" s="4">
        <v>12500</v>
      </c>
      <c r="G6" s="10"/>
    </row>
    <row r="7" spans="3:7" x14ac:dyDescent="0.35">
      <c r="C7" s="9" t="s">
        <v>8</v>
      </c>
      <c r="D7" s="9" t="s">
        <v>13</v>
      </c>
      <c r="E7" s="9" t="s">
        <v>18</v>
      </c>
      <c r="F7" s="4">
        <v>25000</v>
      </c>
      <c r="G7" s="10"/>
    </row>
    <row r="8" spans="3:7" x14ac:dyDescent="0.35">
      <c r="C8" s="9" t="s">
        <v>9</v>
      </c>
      <c r="D8" s="9" t="s">
        <v>14</v>
      </c>
      <c r="E8" s="9" t="s">
        <v>19</v>
      </c>
      <c r="F8" s="4">
        <v>5000</v>
      </c>
      <c r="G8" s="10"/>
    </row>
    <row r="9" spans="3:7" x14ac:dyDescent="0.35">
      <c r="C9" s="2"/>
      <c r="D9" s="2"/>
      <c r="E9" s="3"/>
      <c r="F9" s="4"/>
    </row>
    <row r="10" spans="3:7" x14ac:dyDescent="0.35">
      <c r="C10" s="2"/>
      <c r="D10" s="2"/>
      <c r="E10" s="3"/>
      <c r="F10" s="4"/>
    </row>
    <row r="11" spans="3:7" x14ac:dyDescent="0.35">
      <c r="C11" s="2"/>
      <c r="D11" s="2"/>
      <c r="E11" s="3"/>
      <c r="F11" s="4"/>
    </row>
    <row r="12" spans="3:7" x14ac:dyDescent="0.35">
      <c r="C12" s="2"/>
      <c r="D12" s="2"/>
      <c r="E12" s="3"/>
      <c r="F12" s="4"/>
    </row>
    <row r="13" spans="3:7" x14ac:dyDescent="0.35">
      <c r="C13" s="2"/>
      <c r="D13" s="2"/>
      <c r="E13" s="3"/>
      <c r="F13" s="4"/>
    </row>
    <row r="14" spans="3:7" x14ac:dyDescent="0.35">
      <c r="C14" s="2"/>
      <c r="D14" s="2"/>
      <c r="E14" s="3"/>
      <c r="F14" s="4"/>
    </row>
    <row r="15" spans="3:7" x14ac:dyDescent="0.35">
      <c r="C15" s="2"/>
      <c r="D15" s="2"/>
      <c r="E15" s="3"/>
      <c r="F15" s="4"/>
    </row>
    <row r="16" spans="3:7" x14ac:dyDescent="0.35">
      <c r="C16" s="2"/>
      <c r="D16" s="2"/>
      <c r="E16" s="3"/>
      <c r="F16" s="4"/>
    </row>
    <row r="17" spans="3:6" x14ac:dyDescent="0.35">
      <c r="C17" s="2"/>
      <c r="D17" s="2"/>
      <c r="E17" s="3"/>
      <c r="F17" s="4"/>
    </row>
    <row r="18" spans="3:6" x14ac:dyDescent="0.35">
      <c r="C18" s="2"/>
      <c r="D18" s="2"/>
      <c r="E18" s="3"/>
      <c r="F18" s="4"/>
    </row>
    <row r="19" spans="3:6" x14ac:dyDescent="0.35">
      <c r="C19" s="2"/>
      <c r="D19" s="2"/>
      <c r="E19" s="3"/>
      <c r="F19" s="4"/>
    </row>
    <row r="20" spans="3:6" x14ac:dyDescent="0.35">
      <c r="C20" s="2"/>
      <c r="D20" s="2"/>
      <c r="E20" s="3"/>
      <c r="F20" s="4"/>
    </row>
    <row r="21" spans="3:6" x14ac:dyDescent="0.35">
      <c r="C21" s="2"/>
      <c r="D21" s="2"/>
      <c r="E21" s="3"/>
      <c r="F21" s="4"/>
    </row>
    <row r="22" spans="3:6" x14ac:dyDescent="0.35">
      <c r="C22" s="2"/>
      <c r="D22" s="2"/>
      <c r="E22" s="3"/>
      <c r="F22" s="4"/>
    </row>
    <row r="23" spans="3:6" x14ac:dyDescent="0.35">
      <c r="C23" s="5"/>
      <c r="D23" s="5"/>
      <c r="E23" s="5"/>
      <c r="F23" s="5"/>
    </row>
    <row r="24" spans="3:6" x14ac:dyDescent="0.35">
      <c r="C24" s="6" t="s">
        <v>3</v>
      </c>
      <c r="D24" s="7"/>
      <c r="E24" s="7"/>
      <c r="F24" s="7"/>
    </row>
    <row r="25" spans="3:6" x14ac:dyDescent="0.35">
      <c r="C25" s="39" t="s">
        <v>21</v>
      </c>
      <c r="D25" s="40"/>
      <c r="E25" s="41"/>
      <c r="F25" s="13">
        <v>0.1</v>
      </c>
    </row>
    <row r="26" spans="3:6" x14ac:dyDescent="0.35">
      <c r="C26" s="39" t="s">
        <v>22</v>
      </c>
      <c r="D26" s="40"/>
      <c r="E26" s="41"/>
      <c r="F26" s="13">
        <v>0.1</v>
      </c>
    </row>
  </sheetData>
  <sheetProtection algorithmName="SHA-512" hashValue="xxwZHZCIQh/pWTE63ghq3dOMzUz1JaUBt+5jGN+Bri6nnsjKq75a+so9+BYt6gcaUsxGZukzbQowpfmH5QWLQw==" saltValue="0SypyDqb3LN7aUhy3IZ27A==" spinCount="100000" sheet="1" objects="1" scenarios="1"/>
  <mergeCells count="2">
    <mergeCell ref="C25:E25"/>
    <mergeCell ref="C26: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zoomScale="95" zoomScaleNormal="95" workbookViewId="0">
      <selection activeCell="B19" sqref="B19"/>
    </sheetView>
  </sheetViews>
  <sheetFormatPr defaultColWidth="10.6640625" defaultRowHeight="15.5" x14ac:dyDescent="0.35"/>
  <cols>
    <col min="3" max="3" width="12" bestFit="1" customWidth="1"/>
    <col min="4" max="4" width="14.6640625" bestFit="1" customWidth="1"/>
    <col min="5" max="5" width="20.58203125" bestFit="1" customWidth="1"/>
    <col min="6" max="6" width="13.6640625" bestFit="1" customWidth="1"/>
    <col min="9" max="9" width="15.83203125" bestFit="1" customWidth="1"/>
  </cols>
  <sheetData>
    <row r="1" spans="3:10" x14ac:dyDescent="0.35">
      <c r="C1" s="11" t="s">
        <v>42</v>
      </c>
    </row>
    <row r="3" spans="3:10" x14ac:dyDescent="0.35">
      <c r="C3" s="18" t="s">
        <v>32</v>
      </c>
      <c r="D3" s="18" t="s">
        <v>33</v>
      </c>
      <c r="E3" s="18" t="s">
        <v>38</v>
      </c>
      <c r="F3" s="18" t="s">
        <v>41</v>
      </c>
      <c r="G3" s="18" t="s">
        <v>39</v>
      </c>
      <c r="H3" s="18" t="s">
        <v>23</v>
      </c>
      <c r="I3" s="18" t="s">
        <v>24</v>
      </c>
    </row>
    <row r="4" spans="3:10" x14ac:dyDescent="0.35">
      <c r="C4" s="12">
        <v>1</v>
      </c>
      <c r="D4" s="12" t="s">
        <v>34</v>
      </c>
      <c r="E4" s="12" t="str">
        <f>IFERROR(VLOOKUP(Sales!D4,Pricing!$C$3:$D$8,2,FALSE),"Service Code Not Found")</f>
        <v>G2</v>
      </c>
      <c r="F4" s="12" t="str">
        <f>_xlfn.IFS(D4=$D$6,"CGST Act,2017",D4=$D$4,"CGST Act,2017",D4=$D$12,"Income Tax Act, 1961",D4=$D$9,"Income Tax Act, 1961",D4=$D$5,"Companies Act, 2013",D4=$D$8,"Miscellaneous")</f>
        <v>CGST Act,2017</v>
      </c>
      <c r="G4" s="16">
        <v>24000</v>
      </c>
      <c r="H4" s="14">
        <v>44202</v>
      </c>
      <c r="I4" s="12" t="s">
        <v>26</v>
      </c>
      <c r="J4" s="17"/>
    </row>
    <row r="5" spans="3:10" x14ac:dyDescent="0.35">
      <c r="C5" s="12">
        <v>2</v>
      </c>
      <c r="D5" s="12" t="s">
        <v>36</v>
      </c>
      <c r="E5" s="12" t="str">
        <f>IFERROR(VLOOKUP(Sales!D5,Pricing!$C$3:$D$8,2,FALSE),"Service Code Not Found")</f>
        <v>C1</v>
      </c>
      <c r="F5" s="12" t="str">
        <f t="shared" ref="F5:F68" si="0">_xlfn.IFS(D5=$D$6,"CGST Act,2017",D5=$D$4,"CGST Act,2017",D5=$D$12,"Income Tax Act, 1961",D5=$D$9,"Income Tax Act, 1961",D5=$D$5,"Companies Act, 2013",D5=$D$8,"Miscellaneous")</f>
        <v>Companies Act, 2013</v>
      </c>
      <c r="G5" s="16">
        <v>24000</v>
      </c>
      <c r="H5" s="14">
        <v>44203</v>
      </c>
      <c r="I5" s="12" t="s">
        <v>27</v>
      </c>
      <c r="J5" s="17"/>
    </row>
    <row r="6" spans="3:10" x14ac:dyDescent="0.35">
      <c r="C6" s="12">
        <v>3</v>
      </c>
      <c r="D6" s="12" t="s">
        <v>6</v>
      </c>
      <c r="E6" s="12" t="str">
        <f>IFERROR(VLOOKUP(Sales!D6,Pricing!$C$3:$D$8,2,FALSE),"Service Code Not Found")</f>
        <v>G1</v>
      </c>
      <c r="F6" s="12" t="str">
        <f t="shared" si="0"/>
        <v>CGST Act,2017</v>
      </c>
      <c r="G6" s="16">
        <v>7000</v>
      </c>
      <c r="H6" s="14">
        <v>44204</v>
      </c>
      <c r="I6" s="12" t="s">
        <v>26</v>
      </c>
      <c r="J6" s="17"/>
    </row>
    <row r="7" spans="3:10" x14ac:dyDescent="0.35">
      <c r="C7" s="12">
        <v>4</v>
      </c>
      <c r="D7" s="12" t="s">
        <v>6</v>
      </c>
      <c r="E7" s="12" t="str">
        <f>IFERROR(VLOOKUP(Sales!D7,Pricing!$C$3:$D$8,2,FALSE),"Service Code Not Found")</f>
        <v>G1</v>
      </c>
      <c r="F7" s="12" t="str">
        <f t="shared" si="0"/>
        <v>CGST Act,2017</v>
      </c>
      <c r="G7" s="16">
        <v>15000</v>
      </c>
      <c r="H7" s="14">
        <v>44206</v>
      </c>
      <c r="I7" s="12" t="s">
        <v>28</v>
      </c>
      <c r="J7" s="17"/>
    </row>
    <row r="8" spans="3:10" x14ac:dyDescent="0.35">
      <c r="C8" s="12">
        <v>5</v>
      </c>
      <c r="D8" s="12" t="s">
        <v>37</v>
      </c>
      <c r="E8" s="12" t="str">
        <f>IFERROR(VLOOKUP(Sales!D8,Pricing!$C$3:$D$8,2,FALSE),"Service Code Not Found")</f>
        <v>Service Code Not Found</v>
      </c>
      <c r="F8" s="12" t="str">
        <f t="shared" si="0"/>
        <v>Miscellaneous</v>
      </c>
      <c r="G8" s="16">
        <v>16000</v>
      </c>
      <c r="H8" s="14">
        <v>44206</v>
      </c>
      <c r="I8" s="12" t="s">
        <v>29</v>
      </c>
      <c r="J8" s="17"/>
    </row>
    <row r="9" spans="3:10" x14ac:dyDescent="0.35">
      <c r="C9" s="12">
        <v>6</v>
      </c>
      <c r="D9" s="12" t="s">
        <v>35</v>
      </c>
      <c r="E9" s="12" t="str">
        <f>IFERROR(VLOOKUP(Sales!D9,Pricing!$C$3:$D$8,2,FALSE),"Service Code Not Found")</f>
        <v>I2</v>
      </c>
      <c r="F9" s="12" t="str">
        <f t="shared" si="0"/>
        <v>Income Tax Act, 1961</v>
      </c>
      <c r="G9" s="16">
        <v>10000</v>
      </c>
      <c r="H9" s="14">
        <v>44207</v>
      </c>
      <c r="I9" s="12" t="s">
        <v>26</v>
      </c>
      <c r="J9" s="17"/>
    </row>
    <row r="10" spans="3:10" x14ac:dyDescent="0.35">
      <c r="C10" s="12">
        <v>7</v>
      </c>
      <c r="D10" s="12" t="s">
        <v>36</v>
      </c>
      <c r="E10" s="12" t="str">
        <f>IFERROR(VLOOKUP(Sales!D10,Pricing!$C$3:$D$8,2,FALSE),"Service Code Not Found")</f>
        <v>C1</v>
      </c>
      <c r="F10" s="12" t="str">
        <f t="shared" si="0"/>
        <v>Companies Act, 2013</v>
      </c>
      <c r="G10" s="16">
        <v>17000</v>
      </c>
      <c r="H10" s="14">
        <v>44207</v>
      </c>
      <c r="I10" s="12" t="s">
        <v>25</v>
      </c>
      <c r="J10" s="17"/>
    </row>
    <row r="11" spans="3:10" x14ac:dyDescent="0.35">
      <c r="C11" s="12">
        <v>8</v>
      </c>
      <c r="D11" s="12" t="s">
        <v>6</v>
      </c>
      <c r="E11" s="12" t="str">
        <f>IFERROR(VLOOKUP(Sales!D11,Pricing!$C$3:$D$8,2,FALSE),"Service Code Not Found")</f>
        <v>G1</v>
      </c>
      <c r="F11" s="12" t="str">
        <f t="shared" si="0"/>
        <v>CGST Act,2017</v>
      </c>
      <c r="G11" s="16">
        <v>26000</v>
      </c>
      <c r="H11" s="14">
        <v>44212</v>
      </c>
      <c r="I11" s="12" t="s">
        <v>30</v>
      </c>
      <c r="J11" s="17"/>
    </row>
    <row r="12" spans="3:10" x14ac:dyDescent="0.35">
      <c r="C12" s="12">
        <v>9</v>
      </c>
      <c r="D12" s="12" t="s">
        <v>5</v>
      </c>
      <c r="E12" s="12" t="str">
        <f>IFERROR(VLOOKUP(Sales!D12,Pricing!$C$3:$D$8,2,FALSE),"Service Code Not Found")</f>
        <v>I1</v>
      </c>
      <c r="F12" s="12" t="str">
        <f t="shared" si="0"/>
        <v>Income Tax Act, 1961</v>
      </c>
      <c r="G12" s="16">
        <v>13000</v>
      </c>
      <c r="H12" s="14">
        <v>44212</v>
      </c>
      <c r="I12" s="12" t="s">
        <v>31</v>
      </c>
      <c r="J12" s="17"/>
    </row>
    <row r="13" spans="3:10" x14ac:dyDescent="0.35">
      <c r="C13" s="12">
        <v>10</v>
      </c>
      <c r="D13" s="12" t="s">
        <v>5</v>
      </c>
      <c r="E13" s="12" t="str">
        <f>IFERROR(VLOOKUP(Sales!D13,Pricing!$C$3:$D$8,2,FALSE),"Service Code Not Found")</f>
        <v>I1</v>
      </c>
      <c r="F13" s="12" t="str">
        <f t="shared" si="0"/>
        <v>Income Tax Act, 1961</v>
      </c>
      <c r="G13" s="16">
        <v>27000</v>
      </c>
      <c r="H13" s="14">
        <v>44212</v>
      </c>
      <c r="I13" s="12" t="s">
        <v>28</v>
      </c>
      <c r="J13" s="17"/>
    </row>
    <row r="14" spans="3:10" x14ac:dyDescent="0.35">
      <c r="C14" s="12">
        <v>11</v>
      </c>
      <c r="D14" s="12" t="s">
        <v>6</v>
      </c>
      <c r="E14" s="12" t="str">
        <f>IFERROR(VLOOKUP(Sales!D14,Pricing!$C$3:$D$8,2,FALSE),"Service Code Not Found")</f>
        <v>G1</v>
      </c>
      <c r="F14" s="12" t="str">
        <f t="shared" si="0"/>
        <v>CGST Act,2017</v>
      </c>
      <c r="G14" s="16">
        <v>19000</v>
      </c>
      <c r="H14" s="14">
        <v>44212</v>
      </c>
      <c r="I14" s="12" t="s">
        <v>29</v>
      </c>
      <c r="J14" s="17"/>
    </row>
    <row r="15" spans="3:10" x14ac:dyDescent="0.35">
      <c r="C15" s="12">
        <v>12</v>
      </c>
      <c r="D15" s="12" t="s">
        <v>36</v>
      </c>
      <c r="E15" s="12" t="str">
        <f>IFERROR(VLOOKUP(Sales!D15,Pricing!$C$3:$D$8,2,FALSE),"Service Code Not Found")</f>
        <v>C1</v>
      </c>
      <c r="F15" s="12" t="str">
        <f t="shared" si="0"/>
        <v>Companies Act, 2013</v>
      </c>
      <c r="G15" s="16">
        <v>23000</v>
      </c>
      <c r="H15" s="14">
        <v>44214</v>
      </c>
      <c r="I15" s="12" t="s">
        <v>26</v>
      </c>
      <c r="J15" s="17"/>
    </row>
    <row r="16" spans="3:10" x14ac:dyDescent="0.35">
      <c r="C16" s="12">
        <v>13</v>
      </c>
      <c r="D16" s="12" t="s">
        <v>34</v>
      </c>
      <c r="E16" s="12" t="str">
        <f>IFERROR(VLOOKUP(Sales!D16,Pricing!$C$3:$D$8,2,FALSE),"Service Code Not Found")</f>
        <v>G2</v>
      </c>
      <c r="F16" s="12" t="str">
        <f t="shared" si="0"/>
        <v>CGST Act,2017</v>
      </c>
      <c r="G16" s="16">
        <v>18000</v>
      </c>
      <c r="H16" s="14">
        <v>44216</v>
      </c>
      <c r="I16" s="12" t="s">
        <v>29</v>
      </c>
      <c r="J16" s="17"/>
    </row>
    <row r="17" spans="3:10" x14ac:dyDescent="0.35">
      <c r="C17" s="12">
        <v>14</v>
      </c>
      <c r="D17" s="12" t="s">
        <v>36</v>
      </c>
      <c r="E17" s="12" t="str">
        <f>IFERROR(VLOOKUP(Sales!D17,Pricing!$C$3:$D$8,2,FALSE),"Service Code Not Found")</f>
        <v>C1</v>
      </c>
      <c r="F17" s="12" t="str">
        <f t="shared" si="0"/>
        <v>Companies Act, 2013</v>
      </c>
      <c r="G17" s="16">
        <v>20000</v>
      </c>
      <c r="H17" s="14">
        <v>44218</v>
      </c>
      <c r="I17" s="12" t="s">
        <v>28</v>
      </c>
      <c r="J17" s="17"/>
    </row>
    <row r="18" spans="3:10" x14ac:dyDescent="0.35">
      <c r="C18" s="12">
        <v>15</v>
      </c>
      <c r="D18" s="12" t="s">
        <v>5</v>
      </c>
      <c r="E18" s="12" t="str">
        <f>IFERROR(VLOOKUP(Sales!D18,Pricing!$C$3:$D$8,2,FALSE),"Service Code Not Found")</f>
        <v>I1</v>
      </c>
      <c r="F18" s="12" t="str">
        <f t="shared" si="0"/>
        <v>Income Tax Act, 1961</v>
      </c>
      <c r="G18" s="16">
        <v>27000</v>
      </c>
      <c r="H18" s="14">
        <v>44220</v>
      </c>
      <c r="I18" s="12" t="s">
        <v>31</v>
      </c>
      <c r="J18" s="17"/>
    </row>
    <row r="19" spans="3:10" x14ac:dyDescent="0.35">
      <c r="C19" s="12">
        <v>16</v>
      </c>
      <c r="D19" s="12" t="s">
        <v>6</v>
      </c>
      <c r="E19" s="12" t="str">
        <f>IFERROR(VLOOKUP(Sales!D19,Pricing!$C$3:$D$8,2,FALSE),"Service Code Not Found")</f>
        <v>G1</v>
      </c>
      <c r="F19" s="12" t="str">
        <f t="shared" si="0"/>
        <v>CGST Act,2017</v>
      </c>
      <c r="G19" s="16">
        <v>16000</v>
      </c>
      <c r="H19" s="14">
        <v>44223</v>
      </c>
      <c r="I19" s="12" t="s">
        <v>27</v>
      </c>
      <c r="J19" s="17"/>
    </row>
    <row r="20" spans="3:10" x14ac:dyDescent="0.35">
      <c r="C20" s="12">
        <v>17</v>
      </c>
      <c r="D20" s="12" t="s">
        <v>6</v>
      </c>
      <c r="E20" s="12" t="str">
        <f>IFERROR(VLOOKUP(Sales!D20,Pricing!$C$3:$D$8,2,FALSE),"Service Code Not Found")</f>
        <v>G1</v>
      </c>
      <c r="F20" s="12" t="str">
        <f t="shared" si="0"/>
        <v>CGST Act,2017</v>
      </c>
      <c r="G20" s="16">
        <v>23000</v>
      </c>
      <c r="H20" s="14">
        <v>44224</v>
      </c>
      <c r="I20" s="12" t="s">
        <v>26</v>
      </c>
      <c r="J20" s="17"/>
    </row>
    <row r="21" spans="3:10" x14ac:dyDescent="0.35">
      <c r="C21" s="12">
        <v>18</v>
      </c>
      <c r="D21" s="12" t="s">
        <v>6</v>
      </c>
      <c r="E21" s="12" t="str">
        <f>IFERROR(VLOOKUP(Sales!D21,Pricing!$C$3:$D$8,2,FALSE),"Service Code Not Found")</f>
        <v>G1</v>
      </c>
      <c r="F21" s="12" t="str">
        <f t="shared" si="0"/>
        <v>CGST Act,2017</v>
      </c>
      <c r="G21" s="16">
        <v>10000</v>
      </c>
      <c r="H21" s="14">
        <v>44226</v>
      </c>
      <c r="I21" s="12" t="s">
        <v>27</v>
      </c>
      <c r="J21" s="17"/>
    </row>
    <row r="22" spans="3:10" x14ac:dyDescent="0.35">
      <c r="C22" s="12">
        <v>19</v>
      </c>
      <c r="D22" s="12" t="s">
        <v>36</v>
      </c>
      <c r="E22" s="12" t="str">
        <f>IFERROR(VLOOKUP(Sales!D22,Pricing!$C$3:$D$8,2,FALSE),"Service Code Not Found")</f>
        <v>C1</v>
      </c>
      <c r="F22" s="12" t="str">
        <f t="shared" si="0"/>
        <v>Companies Act, 2013</v>
      </c>
      <c r="G22" s="16">
        <v>21000</v>
      </c>
      <c r="H22" s="14">
        <v>44226</v>
      </c>
      <c r="I22" s="12" t="s">
        <v>27</v>
      </c>
      <c r="J22" s="17"/>
    </row>
    <row r="23" spans="3:10" x14ac:dyDescent="0.35">
      <c r="C23" s="12">
        <v>20</v>
      </c>
      <c r="D23" s="12" t="s">
        <v>5</v>
      </c>
      <c r="E23" s="12" t="str">
        <f>IFERROR(VLOOKUP(Sales!D23,Pricing!$C$3:$D$8,2,FALSE),"Service Code Not Found")</f>
        <v>I1</v>
      </c>
      <c r="F23" s="12" t="str">
        <f t="shared" si="0"/>
        <v>Income Tax Act, 1961</v>
      </c>
      <c r="G23" s="16">
        <v>13000</v>
      </c>
      <c r="H23" s="14">
        <v>44229</v>
      </c>
      <c r="I23" s="12" t="s">
        <v>26</v>
      </c>
      <c r="J23" s="17"/>
    </row>
    <row r="24" spans="3:10" x14ac:dyDescent="0.35">
      <c r="C24" s="12">
        <v>21</v>
      </c>
      <c r="D24" s="12" t="s">
        <v>35</v>
      </c>
      <c r="E24" s="12" t="str">
        <f>IFERROR(VLOOKUP(Sales!D24,Pricing!$C$3:$D$8,2,FALSE),"Service Code Not Found")</f>
        <v>I2</v>
      </c>
      <c r="F24" s="12" t="str">
        <f t="shared" si="0"/>
        <v>Income Tax Act, 1961</v>
      </c>
      <c r="G24" s="16">
        <v>11000</v>
      </c>
      <c r="H24" s="14">
        <v>44231</v>
      </c>
      <c r="I24" s="12" t="s">
        <v>31</v>
      </c>
      <c r="J24" s="17"/>
    </row>
    <row r="25" spans="3:10" x14ac:dyDescent="0.35">
      <c r="C25" s="12">
        <v>22</v>
      </c>
      <c r="D25" s="12" t="s">
        <v>6</v>
      </c>
      <c r="E25" s="12" t="str">
        <f>IFERROR(VLOOKUP(Sales!D25,Pricing!$C$3:$D$8,2,FALSE),"Service Code Not Found")</f>
        <v>G1</v>
      </c>
      <c r="F25" s="12" t="str">
        <f t="shared" si="0"/>
        <v>CGST Act,2017</v>
      </c>
      <c r="G25" s="16">
        <v>13000</v>
      </c>
      <c r="H25" s="14">
        <v>44238</v>
      </c>
      <c r="I25" s="12" t="s">
        <v>30</v>
      </c>
      <c r="J25" s="17"/>
    </row>
    <row r="26" spans="3:10" x14ac:dyDescent="0.35">
      <c r="C26" s="12">
        <v>23</v>
      </c>
      <c r="D26" s="12" t="s">
        <v>6</v>
      </c>
      <c r="E26" s="12" t="str">
        <f>IFERROR(VLOOKUP(Sales!D26,Pricing!$C$3:$D$8,2,FALSE),"Service Code Not Found")</f>
        <v>G1</v>
      </c>
      <c r="F26" s="12" t="str">
        <f t="shared" si="0"/>
        <v>CGST Act,2017</v>
      </c>
      <c r="G26" s="16">
        <v>19000</v>
      </c>
      <c r="H26" s="14">
        <v>44241</v>
      </c>
      <c r="I26" s="12" t="s">
        <v>28</v>
      </c>
      <c r="J26" s="17"/>
    </row>
    <row r="27" spans="3:10" x14ac:dyDescent="0.35">
      <c r="C27" s="12">
        <v>24</v>
      </c>
      <c r="D27" s="12" t="s">
        <v>6</v>
      </c>
      <c r="E27" s="12" t="str">
        <f>IFERROR(VLOOKUP(Sales!D27,Pricing!$C$3:$D$8,2,FALSE),"Service Code Not Found")</f>
        <v>G1</v>
      </c>
      <c r="F27" s="12" t="str">
        <f t="shared" si="0"/>
        <v>CGST Act,2017</v>
      </c>
      <c r="G27" s="16">
        <v>19000</v>
      </c>
      <c r="H27" s="14">
        <v>44244</v>
      </c>
      <c r="I27" s="12" t="s">
        <v>26</v>
      </c>
      <c r="J27" s="17"/>
    </row>
    <row r="28" spans="3:10" x14ac:dyDescent="0.35">
      <c r="C28" s="12">
        <v>25</v>
      </c>
      <c r="D28" s="12" t="s">
        <v>37</v>
      </c>
      <c r="E28" s="12" t="str">
        <f>IFERROR(VLOOKUP(Sales!D28,Pricing!$C$3:$D$8,2,FALSE),"Service Code Not Found")</f>
        <v>Service Code Not Found</v>
      </c>
      <c r="F28" s="12" t="str">
        <f t="shared" si="0"/>
        <v>Miscellaneous</v>
      </c>
      <c r="G28" s="16">
        <v>16000</v>
      </c>
      <c r="H28" s="14">
        <v>44244</v>
      </c>
      <c r="I28" s="12" t="s">
        <v>27</v>
      </c>
      <c r="J28" s="17"/>
    </row>
    <row r="29" spans="3:10" x14ac:dyDescent="0.35">
      <c r="C29" s="12">
        <v>26</v>
      </c>
      <c r="D29" s="12" t="s">
        <v>34</v>
      </c>
      <c r="E29" s="12" t="str">
        <f>IFERROR(VLOOKUP(Sales!D29,Pricing!$C$3:$D$8,2,FALSE),"Service Code Not Found")</f>
        <v>G2</v>
      </c>
      <c r="F29" s="12" t="str">
        <f t="shared" si="0"/>
        <v>CGST Act,2017</v>
      </c>
      <c r="G29" s="16">
        <v>21000</v>
      </c>
      <c r="H29" s="14">
        <v>44244</v>
      </c>
      <c r="I29" s="12" t="s">
        <v>25</v>
      </c>
      <c r="J29" s="17"/>
    </row>
    <row r="30" spans="3:10" x14ac:dyDescent="0.35">
      <c r="C30" s="12">
        <v>27</v>
      </c>
      <c r="D30" s="12" t="s">
        <v>5</v>
      </c>
      <c r="E30" s="12" t="str">
        <f>IFERROR(VLOOKUP(Sales!D30,Pricing!$C$3:$D$8,2,FALSE),"Service Code Not Found")</f>
        <v>I1</v>
      </c>
      <c r="F30" s="12" t="str">
        <f t="shared" si="0"/>
        <v>Income Tax Act, 1961</v>
      </c>
      <c r="G30" s="16">
        <v>25000</v>
      </c>
      <c r="H30" s="14">
        <v>44245</v>
      </c>
      <c r="I30" s="12" t="s">
        <v>31</v>
      </c>
      <c r="J30" s="17"/>
    </row>
    <row r="31" spans="3:10" x14ac:dyDescent="0.35">
      <c r="C31" s="12">
        <v>28</v>
      </c>
      <c r="D31" s="12" t="s">
        <v>37</v>
      </c>
      <c r="E31" s="12" t="str">
        <f>IFERROR(VLOOKUP(Sales!D31,Pricing!$C$3:$D$8,2,FALSE),"Service Code Not Found")</f>
        <v>Service Code Not Found</v>
      </c>
      <c r="F31" s="12" t="str">
        <f t="shared" si="0"/>
        <v>Miscellaneous</v>
      </c>
      <c r="G31" s="16">
        <v>15000</v>
      </c>
      <c r="H31" s="14">
        <v>44245</v>
      </c>
      <c r="I31" s="12" t="s">
        <v>26</v>
      </c>
      <c r="J31" s="17"/>
    </row>
    <row r="32" spans="3:10" x14ac:dyDescent="0.35">
      <c r="C32" s="12">
        <v>29</v>
      </c>
      <c r="D32" s="12" t="s">
        <v>37</v>
      </c>
      <c r="E32" s="12" t="str">
        <f>IFERROR(VLOOKUP(Sales!D32,Pricing!$C$3:$D$8,2,FALSE),"Service Code Not Found")</f>
        <v>Service Code Not Found</v>
      </c>
      <c r="F32" s="12" t="str">
        <f t="shared" si="0"/>
        <v>Miscellaneous</v>
      </c>
      <c r="G32" s="16">
        <v>24000</v>
      </c>
      <c r="H32" s="14">
        <v>44247</v>
      </c>
      <c r="I32" s="12" t="s">
        <v>29</v>
      </c>
      <c r="J32" s="17"/>
    </row>
    <row r="33" spans="3:10" x14ac:dyDescent="0.35">
      <c r="C33" s="12">
        <v>30</v>
      </c>
      <c r="D33" s="12" t="s">
        <v>5</v>
      </c>
      <c r="E33" s="12" t="str">
        <f>IFERROR(VLOOKUP(Sales!D33,Pricing!$C$3:$D$8,2,FALSE),"Service Code Not Found")</f>
        <v>I1</v>
      </c>
      <c r="F33" s="12" t="str">
        <f t="shared" si="0"/>
        <v>Income Tax Act, 1961</v>
      </c>
      <c r="G33" s="16">
        <v>16000</v>
      </c>
      <c r="H33" s="14">
        <v>44248</v>
      </c>
      <c r="I33" s="12" t="s">
        <v>31</v>
      </c>
      <c r="J33" s="17"/>
    </row>
    <row r="34" spans="3:10" x14ac:dyDescent="0.35">
      <c r="C34" s="12">
        <v>31</v>
      </c>
      <c r="D34" s="12" t="s">
        <v>5</v>
      </c>
      <c r="E34" s="12" t="str">
        <f>IFERROR(VLOOKUP(Sales!D34,Pricing!$C$3:$D$8,2,FALSE),"Service Code Not Found")</f>
        <v>I1</v>
      </c>
      <c r="F34" s="12" t="str">
        <f t="shared" si="0"/>
        <v>Income Tax Act, 1961</v>
      </c>
      <c r="G34" s="16">
        <v>19000</v>
      </c>
      <c r="H34" s="14">
        <v>44249</v>
      </c>
      <c r="I34" s="12" t="s">
        <v>26</v>
      </c>
      <c r="J34" s="17"/>
    </row>
    <row r="35" spans="3:10" x14ac:dyDescent="0.35">
      <c r="C35" s="12">
        <v>32</v>
      </c>
      <c r="D35" s="12" t="s">
        <v>5</v>
      </c>
      <c r="E35" s="12" t="str">
        <f>IFERROR(VLOOKUP(Sales!D35,Pricing!$C$3:$D$8,2,FALSE),"Service Code Not Found")</f>
        <v>I1</v>
      </c>
      <c r="F35" s="12" t="str">
        <f t="shared" si="0"/>
        <v>Income Tax Act, 1961</v>
      </c>
      <c r="G35" s="16">
        <v>15000</v>
      </c>
      <c r="H35" s="14">
        <v>44250</v>
      </c>
      <c r="I35" s="12" t="s">
        <v>25</v>
      </c>
      <c r="J35" s="17"/>
    </row>
    <row r="36" spans="3:10" x14ac:dyDescent="0.35">
      <c r="C36" s="12">
        <v>33</v>
      </c>
      <c r="D36" s="12" t="s">
        <v>5</v>
      </c>
      <c r="E36" s="12" t="str">
        <f>IFERROR(VLOOKUP(Sales!D36,Pricing!$C$3:$D$8,2,FALSE),"Service Code Not Found")</f>
        <v>I1</v>
      </c>
      <c r="F36" s="12" t="str">
        <f t="shared" si="0"/>
        <v>Income Tax Act, 1961</v>
      </c>
      <c r="G36" s="16">
        <v>12000</v>
      </c>
      <c r="H36" s="14" t="s">
        <v>40</v>
      </c>
      <c r="I36" s="12" t="s">
        <v>31</v>
      </c>
      <c r="J36" s="17"/>
    </row>
    <row r="37" spans="3:10" x14ac:dyDescent="0.35">
      <c r="C37" s="12">
        <v>34</v>
      </c>
      <c r="D37" s="12" t="s">
        <v>36</v>
      </c>
      <c r="E37" s="12" t="str">
        <f>IFERROR(VLOOKUP(Sales!D37,Pricing!$C$3:$D$8,2,FALSE),"Service Code Not Found")</f>
        <v>C1</v>
      </c>
      <c r="F37" s="12" t="str">
        <f t="shared" si="0"/>
        <v>Companies Act, 2013</v>
      </c>
      <c r="G37" s="16">
        <v>16000</v>
      </c>
      <c r="H37" s="14" t="s">
        <v>40</v>
      </c>
      <c r="I37" s="12" t="s">
        <v>29</v>
      </c>
      <c r="J37" s="17"/>
    </row>
    <row r="38" spans="3:10" x14ac:dyDescent="0.35">
      <c r="C38" s="12">
        <v>35</v>
      </c>
      <c r="D38" s="12" t="s">
        <v>5</v>
      </c>
      <c r="E38" s="12" t="str">
        <f>IFERROR(VLOOKUP(Sales!D38,Pricing!$C$3:$D$8,2,FALSE),"Service Code Not Found")</f>
        <v>I1</v>
      </c>
      <c r="F38" s="12" t="str">
        <f t="shared" si="0"/>
        <v>Income Tax Act, 1961</v>
      </c>
      <c r="G38" s="16">
        <v>14000</v>
      </c>
      <c r="H38" s="14">
        <v>44256</v>
      </c>
      <c r="I38" s="12" t="s">
        <v>31</v>
      </c>
      <c r="J38" s="17"/>
    </row>
    <row r="39" spans="3:10" x14ac:dyDescent="0.35">
      <c r="C39" s="12">
        <v>36</v>
      </c>
      <c r="D39" s="12" t="s">
        <v>5</v>
      </c>
      <c r="E39" s="12" t="str">
        <f>IFERROR(VLOOKUP(Sales!D39,Pricing!$C$3:$D$8,2,FALSE),"Service Code Not Found")</f>
        <v>I1</v>
      </c>
      <c r="F39" s="12" t="str">
        <f t="shared" si="0"/>
        <v>Income Tax Act, 1961</v>
      </c>
      <c r="G39" s="16">
        <v>12000</v>
      </c>
      <c r="H39" s="14">
        <v>44259</v>
      </c>
      <c r="I39" s="12" t="s">
        <v>25</v>
      </c>
      <c r="J39" s="17"/>
    </row>
    <row r="40" spans="3:10" x14ac:dyDescent="0.35">
      <c r="C40" s="12">
        <v>37</v>
      </c>
      <c r="D40" s="12" t="s">
        <v>5</v>
      </c>
      <c r="E40" s="12" t="str">
        <f>IFERROR(VLOOKUP(Sales!D40,Pricing!$C$3:$D$8,2,FALSE),"Service Code Not Found")</f>
        <v>I1</v>
      </c>
      <c r="F40" s="12" t="str">
        <f t="shared" si="0"/>
        <v>Income Tax Act, 1961</v>
      </c>
      <c r="G40" s="16">
        <v>23000</v>
      </c>
      <c r="H40" s="14">
        <v>44260</v>
      </c>
      <c r="I40" s="12" t="s">
        <v>26</v>
      </c>
      <c r="J40" s="17"/>
    </row>
    <row r="41" spans="3:10" x14ac:dyDescent="0.35">
      <c r="C41" s="12">
        <v>38</v>
      </c>
      <c r="D41" s="12" t="s">
        <v>34</v>
      </c>
      <c r="E41" s="12" t="str">
        <f>IFERROR(VLOOKUP(Sales!D41,Pricing!$C$3:$D$8,2,FALSE),"Service Code Not Found")</f>
        <v>G2</v>
      </c>
      <c r="F41" s="12" t="str">
        <f t="shared" si="0"/>
        <v>CGST Act,2017</v>
      </c>
      <c r="G41" s="16">
        <v>22000</v>
      </c>
      <c r="H41" s="14">
        <v>44260</v>
      </c>
      <c r="I41" s="12" t="s">
        <v>27</v>
      </c>
      <c r="J41" s="17"/>
    </row>
    <row r="42" spans="3:10" x14ac:dyDescent="0.35">
      <c r="C42" s="12">
        <v>39</v>
      </c>
      <c r="D42" s="12" t="s">
        <v>6</v>
      </c>
      <c r="E42" s="12" t="str">
        <f>IFERROR(VLOOKUP(Sales!D42,Pricing!$C$3:$D$8,2,FALSE),"Service Code Not Found")</f>
        <v>G1</v>
      </c>
      <c r="F42" s="12" t="str">
        <f t="shared" si="0"/>
        <v>CGST Act,2017</v>
      </c>
      <c r="G42" s="16">
        <v>22000</v>
      </c>
      <c r="H42" s="14">
        <v>44270</v>
      </c>
      <c r="I42" s="12" t="s">
        <v>26</v>
      </c>
      <c r="J42" s="17"/>
    </row>
    <row r="43" spans="3:10" x14ac:dyDescent="0.35">
      <c r="C43" s="12">
        <v>40</v>
      </c>
      <c r="D43" s="12" t="s">
        <v>6</v>
      </c>
      <c r="E43" s="12" t="str">
        <f>IFERROR(VLOOKUP(Sales!D43,Pricing!$C$3:$D$8,2,FALSE),"Service Code Not Found")</f>
        <v>G1</v>
      </c>
      <c r="F43" s="12" t="str">
        <f t="shared" si="0"/>
        <v>CGST Act,2017</v>
      </c>
      <c r="G43" s="16">
        <v>16000</v>
      </c>
      <c r="H43" s="14">
        <v>44270</v>
      </c>
      <c r="I43" s="12" t="s">
        <v>26</v>
      </c>
      <c r="J43" s="17"/>
    </row>
    <row r="44" spans="3:10" x14ac:dyDescent="0.35">
      <c r="C44" s="12">
        <v>41</v>
      </c>
      <c r="D44" s="12" t="s">
        <v>34</v>
      </c>
      <c r="E44" s="12" t="str">
        <f>IFERROR(VLOOKUP(Sales!D44,Pricing!$C$3:$D$8,2,FALSE),"Service Code Not Found")</f>
        <v>G2</v>
      </c>
      <c r="F44" s="12" t="str">
        <f t="shared" si="0"/>
        <v>CGST Act,2017</v>
      </c>
      <c r="G44" s="16">
        <v>20000</v>
      </c>
      <c r="H44" s="14">
        <v>44270</v>
      </c>
      <c r="I44" s="12" t="s">
        <v>27</v>
      </c>
      <c r="J44" s="17"/>
    </row>
    <row r="45" spans="3:10" x14ac:dyDescent="0.35">
      <c r="C45" s="12">
        <v>42</v>
      </c>
      <c r="D45" s="12" t="s">
        <v>36</v>
      </c>
      <c r="E45" s="12" t="str">
        <f>IFERROR(VLOOKUP(Sales!D45,Pricing!$C$3:$D$8,2,FALSE),"Service Code Not Found")</f>
        <v>C1</v>
      </c>
      <c r="F45" s="12" t="str">
        <f t="shared" si="0"/>
        <v>Companies Act, 2013</v>
      </c>
      <c r="G45" s="16">
        <v>20000</v>
      </c>
      <c r="H45" s="14">
        <v>44271</v>
      </c>
      <c r="I45" s="12" t="s">
        <v>31</v>
      </c>
      <c r="J45" s="17"/>
    </row>
    <row r="46" spans="3:10" x14ac:dyDescent="0.35">
      <c r="C46" s="12">
        <v>43</v>
      </c>
      <c r="D46" s="12" t="s">
        <v>6</v>
      </c>
      <c r="E46" s="12" t="str">
        <f>IFERROR(VLOOKUP(Sales!D46,Pricing!$C$3:$D$8,2,FALSE),"Service Code Not Found")</f>
        <v>G1</v>
      </c>
      <c r="F46" s="12" t="str">
        <f t="shared" si="0"/>
        <v>CGST Act,2017</v>
      </c>
      <c r="G46" s="16">
        <v>16000</v>
      </c>
      <c r="H46" s="14">
        <v>44274</v>
      </c>
      <c r="I46" s="12" t="s">
        <v>28</v>
      </c>
      <c r="J46" s="17"/>
    </row>
    <row r="47" spans="3:10" x14ac:dyDescent="0.35">
      <c r="C47" s="12">
        <v>44</v>
      </c>
      <c r="D47" s="12" t="s">
        <v>6</v>
      </c>
      <c r="E47" s="12" t="str">
        <f>IFERROR(VLOOKUP(Sales!D47,Pricing!$C$3:$D$8,2,FALSE),"Service Code Not Found")</f>
        <v>G1</v>
      </c>
      <c r="F47" s="12" t="str">
        <f t="shared" si="0"/>
        <v>CGST Act,2017</v>
      </c>
      <c r="G47" s="16">
        <v>27000</v>
      </c>
      <c r="H47" s="14">
        <v>44274</v>
      </c>
      <c r="I47" s="12" t="s">
        <v>25</v>
      </c>
      <c r="J47" s="17"/>
    </row>
    <row r="48" spans="3:10" x14ac:dyDescent="0.35">
      <c r="C48" s="12">
        <v>45</v>
      </c>
      <c r="D48" s="12" t="s">
        <v>37</v>
      </c>
      <c r="E48" s="12" t="str">
        <f>IFERROR(VLOOKUP(Sales!D48,Pricing!$C$3:$D$8,2,FALSE),"Service Code Not Found")</f>
        <v>Service Code Not Found</v>
      </c>
      <c r="F48" s="12" t="str">
        <f t="shared" si="0"/>
        <v>Miscellaneous</v>
      </c>
      <c r="G48" s="16">
        <v>27000</v>
      </c>
      <c r="H48" s="14">
        <v>44276</v>
      </c>
      <c r="I48" s="12" t="s">
        <v>29</v>
      </c>
      <c r="J48" s="17"/>
    </row>
    <row r="49" spans="3:10" x14ac:dyDescent="0.35">
      <c r="C49" s="12">
        <v>46</v>
      </c>
      <c r="D49" s="12" t="s">
        <v>5</v>
      </c>
      <c r="E49" s="12" t="str">
        <f>IFERROR(VLOOKUP(Sales!D49,Pricing!$C$3:$D$8,2,FALSE),"Service Code Not Found")</f>
        <v>I1</v>
      </c>
      <c r="F49" s="12" t="str">
        <f t="shared" si="0"/>
        <v>Income Tax Act, 1961</v>
      </c>
      <c r="G49" s="16">
        <v>12000</v>
      </c>
      <c r="H49" s="14">
        <v>44277</v>
      </c>
      <c r="I49" s="12" t="s">
        <v>30</v>
      </c>
      <c r="J49" s="17"/>
    </row>
    <row r="50" spans="3:10" x14ac:dyDescent="0.35">
      <c r="C50" s="12">
        <v>47</v>
      </c>
      <c r="D50" s="12" t="s">
        <v>35</v>
      </c>
      <c r="E50" s="12" t="str">
        <f>IFERROR(VLOOKUP(Sales!D50,Pricing!$C$3:$D$8,2,FALSE),"Service Code Not Found")</f>
        <v>I2</v>
      </c>
      <c r="F50" s="12" t="str">
        <f t="shared" si="0"/>
        <v>Income Tax Act, 1961</v>
      </c>
      <c r="G50" s="16">
        <v>21000</v>
      </c>
      <c r="H50" s="14">
        <v>44278</v>
      </c>
      <c r="I50" s="12" t="s">
        <v>29</v>
      </c>
      <c r="J50" s="17"/>
    </row>
    <row r="51" spans="3:10" x14ac:dyDescent="0.35">
      <c r="C51" s="12">
        <v>48</v>
      </c>
      <c r="D51" s="12" t="s">
        <v>35</v>
      </c>
      <c r="E51" s="12" t="str">
        <f>IFERROR(VLOOKUP(Sales!D51,Pricing!$C$3:$D$8,2,FALSE),"Service Code Not Found")</f>
        <v>I2</v>
      </c>
      <c r="F51" s="12" t="str">
        <f t="shared" si="0"/>
        <v>Income Tax Act, 1961</v>
      </c>
      <c r="G51" s="16">
        <v>22000</v>
      </c>
      <c r="H51" s="14">
        <v>44279</v>
      </c>
      <c r="I51" s="12" t="s">
        <v>26</v>
      </c>
      <c r="J51" s="17"/>
    </row>
    <row r="52" spans="3:10" x14ac:dyDescent="0.35">
      <c r="C52" s="12">
        <v>49</v>
      </c>
      <c r="D52" s="12" t="s">
        <v>6</v>
      </c>
      <c r="E52" s="12" t="str">
        <f>IFERROR(VLOOKUP(Sales!D52,Pricing!$C$3:$D$8,2,FALSE),"Service Code Not Found")</f>
        <v>G1</v>
      </c>
      <c r="F52" s="12" t="str">
        <f t="shared" si="0"/>
        <v>CGST Act,2017</v>
      </c>
      <c r="G52" s="16">
        <v>13000</v>
      </c>
      <c r="H52" s="14">
        <v>44281</v>
      </c>
      <c r="I52" s="12" t="s">
        <v>25</v>
      </c>
      <c r="J52" s="17"/>
    </row>
    <row r="53" spans="3:10" x14ac:dyDescent="0.35">
      <c r="C53" s="12">
        <v>50</v>
      </c>
      <c r="D53" s="12" t="s">
        <v>34</v>
      </c>
      <c r="E53" s="12" t="str">
        <f>IFERROR(VLOOKUP(Sales!D53,Pricing!$C$3:$D$8,2,FALSE),"Service Code Not Found")</f>
        <v>G2</v>
      </c>
      <c r="F53" s="12" t="str">
        <f t="shared" si="0"/>
        <v>CGST Act,2017</v>
      </c>
      <c r="G53" s="16">
        <v>20000</v>
      </c>
      <c r="H53" s="14">
        <v>44281</v>
      </c>
      <c r="I53" s="12" t="s">
        <v>29</v>
      </c>
      <c r="J53" s="17"/>
    </row>
    <row r="54" spans="3:10" x14ac:dyDescent="0.35">
      <c r="C54" s="12">
        <v>51</v>
      </c>
      <c r="D54" s="12" t="s">
        <v>6</v>
      </c>
      <c r="E54" s="12" t="str">
        <f>IFERROR(VLOOKUP(Sales!D54,Pricing!$C$3:$D$8,2,FALSE),"Service Code Not Found")</f>
        <v>G1</v>
      </c>
      <c r="F54" s="12" t="str">
        <f t="shared" si="0"/>
        <v>CGST Act,2017</v>
      </c>
      <c r="G54" s="16">
        <v>13000</v>
      </c>
      <c r="H54" s="14">
        <v>44284</v>
      </c>
      <c r="I54" s="12" t="s">
        <v>31</v>
      </c>
      <c r="J54" s="17"/>
    </row>
    <row r="55" spans="3:10" x14ac:dyDescent="0.35">
      <c r="C55" s="12">
        <v>52</v>
      </c>
      <c r="D55" s="12" t="s">
        <v>5</v>
      </c>
      <c r="E55" s="12" t="str">
        <f>IFERROR(VLOOKUP(Sales!D55,Pricing!$C$3:$D$8,2,FALSE),"Service Code Not Found")</f>
        <v>I1</v>
      </c>
      <c r="F55" s="12" t="str">
        <f t="shared" si="0"/>
        <v>Income Tax Act, 1961</v>
      </c>
      <c r="G55" s="16">
        <v>10000</v>
      </c>
      <c r="H55" s="14">
        <v>44285</v>
      </c>
      <c r="I55" s="12" t="s">
        <v>25</v>
      </c>
      <c r="J55" s="17"/>
    </row>
    <row r="56" spans="3:10" x14ac:dyDescent="0.35">
      <c r="C56" s="12">
        <v>53</v>
      </c>
      <c r="D56" s="12" t="s">
        <v>5</v>
      </c>
      <c r="E56" s="12" t="str">
        <f>IFERROR(VLOOKUP(Sales!D56,Pricing!$C$3:$D$8,2,FALSE),"Service Code Not Found")</f>
        <v>I1</v>
      </c>
      <c r="F56" s="12" t="str">
        <f t="shared" si="0"/>
        <v>Income Tax Act, 1961</v>
      </c>
      <c r="G56" s="16">
        <v>14000</v>
      </c>
      <c r="H56" s="14">
        <v>44287</v>
      </c>
      <c r="I56" s="12" t="s">
        <v>31</v>
      </c>
      <c r="J56" s="17"/>
    </row>
    <row r="57" spans="3:10" x14ac:dyDescent="0.35">
      <c r="C57" s="12">
        <v>54</v>
      </c>
      <c r="D57" s="12" t="s">
        <v>5</v>
      </c>
      <c r="E57" s="12" t="str">
        <f>IFERROR(VLOOKUP(Sales!D57,Pricing!$C$3:$D$8,2,FALSE),"Service Code Not Found")</f>
        <v>I1</v>
      </c>
      <c r="F57" s="12" t="str">
        <f t="shared" si="0"/>
        <v>Income Tax Act, 1961</v>
      </c>
      <c r="G57" s="16">
        <v>24000</v>
      </c>
      <c r="H57" s="14">
        <v>44287</v>
      </c>
      <c r="I57" s="12" t="s">
        <v>28</v>
      </c>
      <c r="J57" s="17"/>
    </row>
    <row r="58" spans="3:10" x14ac:dyDescent="0.35">
      <c r="C58" s="12">
        <v>55</v>
      </c>
      <c r="D58" s="12" t="s">
        <v>34</v>
      </c>
      <c r="E58" s="12" t="str">
        <f>IFERROR(VLOOKUP(Sales!D58,Pricing!$C$3:$D$8,2,FALSE),"Service Code Not Found")</f>
        <v>G2</v>
      </c>
      <c r="F58" s="12" t="str">
        <f t="shared" si="0"/>
        <v>CGST Act,2017</v>
      </c>
      <c r="G58" s="16">
        <v>13000</v>
      </c>
      <c r="H58" s="14">
        <v>44289</v>
      </c>
      <c r="I58" s="12" t="s">
        <v>27</v>
      </c>
      <c r="J58" s="17"/>
    </row>
    <row r="59" spans="3:10" x14ac:dyDescent="0.35">
      <c r="C59" s="12">
        <v>56</v>
      </c>
      <c r="D59" s="12" t="s">
        <v>6</v>
      </c>
      <c r="E59" s="12" t="str">
        <f>IFERROR(VLOOKUP(Sales!D59,Pricing!$C$3:$D$8,2,FALSE),"Service Code Not Found")</f>
        <v>G1</v>
      </c>
      <c r="F59" s="12" t="str">
        <f t="shared" si="0"/>
        <v>CGST Act,2017</v>
      </c>
      <c r="G59" s="16">
        <v>15000</v>
      </c>
      <c r="H59" s="14">
        <v>44292</v>
      </c>
      <c r="I59" s="12" t="s">
        <v>30</v>
      </c>
      <c r="J59" s="17"/>
    </row>
    <row r="60" spans="3:10" x14ac:dyDescent="0.35">
      <c r="C60" s="12">
        <v>57</v>
      </c>
      <c r="D60" s="12" t="s">
        <v>34</v>
      </c>
      <c r="E60" s="12" t="str">
        <f>IFERROR(VLOOKUP(Sales!D60,Pricing!$C$3:$D$8,2,FALSE),"Service Code Not Found")</f>
        <v>G2</v>
      </c>
      <c r="F60" s="12" t="str">
        <f t="shared" si="0"/>
        <v>CGST Act,2017</v>
      </c>
      <c r="G60" s="16">
        <v>21000</v>
      </c>
      <c r="H60" s="14">
        <v>44292</v>
      </c>
      <c r="I60" s="12" t="s">
        <v>26</v>
      </c>
      <c r="J60" s="17"/>
    </row>
    <row r="61" spans="3:10" x14ac:dyDescent="0.35">
      <c r="C61" s="12">
        <v>58</v>
      </c>
      <c r="D61" s="12" t="s">
        <v>36</v>
      </c>
      <c r="E61" s="12" t="str">
        <f>IFERROR(VLOOKUP(Sales!D61,Pricing!$C$3:$D$8,2,FALSE),"Service Code Not Found")</f>
        <v>C1</v>
      </c>
      <c r="F61" s="12" t="str">
        <f t="shared" si="0"/>
        <v>Companies Act, 2013</v>
      </c>
      <c r="G61" s="16">
        <v>12000</v>
      </c>
      <c r="H61" s="14">
        <v>44298</v>
      </c>
      <c r="I61" s="12" t="s">
        <v>29</v>
      </c>
      <c r="J61" s="17"/>
    </row>
    <row r="62" spans="3:10" x14ac:dyDescent="0.35">
      <c r="C62" s="12">
        <v>59</v>
      </c>
      <c r="D62" s="12" t="s">
        <v>6</v>
      </c>
      <c r="E62" s="12" t="str">
        <f>IFERROR(VLOOKUP(Sales!D62,Pricing!$C$3:$D$8,2,FALSE),"Service Code Not Found")</f>
        <v>G1</v>
      </c>
      <c r="F62" s="12" t="str">
        <f t="shared" si="0"/>
        <v>CGST Act,2017</v>
      </c>
      <c r="G62" s="16">
        <v>12000</v>
      </c>
      <c r="H62" s="14">
        <v>44303</v>
      </c>
      <c r="I62" s="12" t="s">
        <v>26</v>
      </c>
      <c r="J62" s="17"/>
    </row>
    <row r="63" spans="3:10" x14ac:dyDescent="0.35">
      <c r="C63" s="12">
        <v>60</v>
      </c>
      <c r="D63" s="12" t="s">
        <v>35</v>
      </c>
      <c r="E63" s="12" t="str">
        <f>IFERROR(VLOOKUP(Sales!D63,Pricing!$C$3:$D$8,2,FALSE),"Service Code Not Found")</f>
        <v>I2</v>
      </c>
      <c r="F63" s="12" t="str">
        <f t="shared" si="0"/>
        <v>Income Tax Act, 1961</v>
      </c>
      <c r="G63" s="16">
        <v>21000</v>
      </c>
      <c r="H63" s="14">
        <v>44304</v>
      </c>
      <c r="I63" s="12" t="s">
        <v>25</v>
      </c>
      <c r="J63" s="17"/>
    </row>
    <row r="64" spans="3:10" x14ac:dyDescent="0.35">
      <c r="C64" s="12">
        <v>61</v>
      </c>
      <c r="D64" s="12" t="s">
        <v>5</v>
      </c>
      <c r="E64" s="12" t="str">
        <f>IFERROR(VLOOKUP(Sales!D64,Pricing!$C$3:$D$8,2,FALSE),"Service Code Not Found")</f>
        <v>I1</v>
      </c>
      <c r="F64" s="12" t="str">
        <f t="shared" si="0"/>
        <v>Income Tax Act, 1961</v>
      </c>
      <c r="G64" s="16">
        <v>9000</v>
      </c>
      <c r="H64" s="14">
        <v>44307</v>
      </c>
      <c r="I64" s="12" t="s">
        <v>26</v>
      </c>
      <c r="J64" s="17"/>
    </row>
    <row r="65" spans="3:10" x14ac:dyDescent="0.35">
      <c r="C65" s="12">
        <v>62</v>
      </c>
      <c r="D65" s="12" t="s">
        <v>36</v>
      </c>
      <c r="E65" s="12" t="str">
        <f>IFERROR(VLOOKUP(Sales!D65,Pricing!$C$3:$D$8,2,FALSE),"Service Code Not Found")</f>
        <v>C1</v>
      </c>
      <c r="F65" s="12" t="str">
        <f t="shared" si="0"/>
        <v>Companies Act, 2013</v>
      </c>
      <c r="G65" s="16">
        <v>29000</v>
      </c>
      <c r="H65" s="14">
        <v>44308</v>
      </c>
      <c r="I65" s="12" t="s">
        <v>28</v>
      </c>
      <c r="J65" s="17"/>
    </row>
    <row r="66" spans="3:10" x14ac:dyDescent="0.35">
      <c r="C66" s="12">
        <v>63</v>
      </c>
      <c r="D66" s="12" t="s">
        <v>6</v>
      </c>
      <c r="E66" s="12" t="str">
        <f>IFERROR(VLOOKUP(Sales!D66,Pricing!$C$3:$D$8,2,FALSE),"Service Code Not Found")</f>
        <v>G1</v>
      </c>
      <c r="F66" s="12" t="str">
        <f t="shared" si="0"/>
        <v>CGST Act,2017</v>
      </c>
      <c r="G66" s="16">
        <v>12000</v>
      </c>
      <c r="H66" s="14">
        <v>44309</v>
      </c>
      <c r="I66" s="12" t="s">
        <v>26</v>
      </c>
      <c r="J66" s="17"/>
    </row>
    <row r="67" spans="3:10" x14ac:dyDescent="0.35">
      <c r="C67" s="12">
        <v>64</v>
      </c>
      <c r="D67" s="12" t="s">
        <v>5</v>
      </c>
      <c r="E67" s="12" t="str">
        <f>IFERROR(VLOOKUP(Sales!D67,Pricing!$C$3:$D$8,2,FALSE),"Service Code Not Found")</f>
        <v>I1</v>
      </c>
      <c r="F67" s="12" t="str">
        <f t="shared" si="0"/>
        <v>Income Tax Act, 1961</v>
      </c>
      <c r="G67" s="16">
        <v>14000</v>
      </c>
      <c r="H67" s="14">
        <v>44311</v>
      </c>
      <c r="I67" s="12" t="s">
        <v>28</v>
      </c>
      <c r="J67" s="17"/>
    </row>
    <row r="68" spans="3:10" x14ac:dyDescent="0.35">
      <c r="C68" s="12">
        <v>65</v>
      </c>
      <c r="D68" s="12" t="s">
        <v>6</v>
      </c>
      <c r="E68" s="12" t="str">
        <f>IFERROR(VLOOKUP(Sales!D68,Pricing!$C$3:$D$8,2,FALSE),"Service Code Not Found")</f>
        <v>G1</v>
      </c>
      <c r="F68" s="12" t="str">
        <f t="shared" si="0"/>
        <v>CGST Act,2017</v>
      </c>
      <c r="G68" s="16">
        <v>26000</v>
      </c>
      <c r="H68" s="14">
        <v>44313</v>
      </c>
      <c r="I68" s="12" t="s">
        <v>27</v>
      </c>
      <c r="J68" s="17"/>
    </row>
    <row r="69" spans="3:10" x14ac:dyDescent="0.35">
      <c r="C69" s="12">
        <v>66</v>
      </c>
      <c r="D69" s="12" t="s">
        <v>6</v>
      </c>
      <c r="E69" s="12" t="str">
        <f>IFERROR(VLOOKUP(Sales!D69,Pricing!$C$3:$D$8,2,FALSE),"Service Code Not Found")</f>
        <v>G1</v>
      </c>
      <c r="F69" s="12" t="str">
        <f t="shared" ref="F69:F132" si="1">_xlfn.IFS(D69=$D$6,"CGST Act,2017",D69=$D$4,"CGST Act,2017",D69=$D$12,"Income Tax Act, 1961",D69=$D$9,"Income Tax Act, 1961",D69=$D$5,"Companies Act, 2013",D69=$D$8,"Miscellaneous")</f>
        <v>CGST Act,2017</v>
      </c>
      <c r="G69" s="16">
        <v>23000</v>
      </c>
      <c r="H69" s="14">
        <v>44316</v>
      </c>
      <c r="I69" s="12" t="s">
        <v>31</v>
      </c>
      <c r="J69" s="17"/>
    </row>
    <row r="70" spans="3:10" x14ac:dyDescent="0.35">
      <c r="C70" s="12">
        <v>67</v>
      </c>
      <c r="D70" s="12" t="s">
        <v>6</v>
      </c>
      <c r="E70" s="12" t="str">
        <f>IFERROR(VLOOKUP(Sales!D70,Pricing!$C$3:$D$8,2,FALSE),"Service Code Not Found")</f>
        <v>G1</v>
      </c>
      <c r="F70" s="12" t="str">
        <f t="shared" si="1"/>
        <v>CGST Act,2017</v>
      </c>
      <c r="G70" s="16">
        <v>22000</v>
      </c>
      <c r="H70" s="14">
        <v>44317</v>
      </c>
      <c r="I70" s="12" t="s">
        <v>30</v>
      </c>
      <c r="J70" s="17"/>
    </row>
    <row r="71" spans="3:10" x14ac:dyDescent="0.35">
      <c r="C71" s="12">
        <v>68</v>
      </c>
      <c r="D71" s="12" t="s">
        <v>34</v>
      </c>
      <c r="E71" s="12" t="str">
        <f>IFERROR(VLOOKUP(Sales!D71,Pricing!$C$3:$D$8,2,FALSE),"Service Code Not Found")</f>
        <v>G2</v>
      </c>
      <c r="F71" s="12" t="str">
        <f t="shared" si="1"/>
        <v>CGST Act,2017</v>
      </c>
      <c r="G71" s="16">
        <v>16000</v>
      </c>
      <c r="H71" s="14">
        <v>44317</v>
      </c>
      <c r="I71" s="12" t="s">
        <v>29</v>
      </c>
      <c r="J71" s="17"/>
    </row>
    <row r="72" spans="3:10" x14ac:dyDescent="0.35">
      <c r="C72" s="12">
        <v>69</v>
      </c>
      <c r="D72" s="12" t="s">
        <v>6</v>
      </c>
      <c r="E72" s="12" t="str">
        <f>IFERROR(VLOOKUP(Sales!D72,Pricing!$C$3:$D$8,2,FALSE),"Service Code Not Found")</f>
        <v>G1</v>
      </c>
      <c r="F72" s="12" t="str">
        <f t="shared" si="1"/>
        <v>CGST Act,2017</v>
      </c>
      <c r="G72" s="16">
        <v>17000</v>
      </c>
      <c r="H72" s="14">
        <v>44318</v>
      </c>
      <c r="I72" s="12" t="s">
        <v>26</v>
      </c>
      <c r="J72" s="17"/>
    </row>
    <row r="73" spans="3:10" x14ac:dyDescent="0.35">
      <c r="C73" s="12">
        <v>70</v>
      </c>
      <c r="D73" s="12" t="s">
        <v>5</v>
      </c>
      <c r="E73" s="12" t="str">
        <f>IFERROR(VLOOKUP(Sales!D73,Pricing!$C$3:$D$8,2,FALSE),"Service Code Not Found")</f>
        <v>I1</v>
      </c>
      <c r="F73" s="12" t="str">
        <f t="shared" si="1"/>
        <v>Income Tax Act, 1961</v>
      </c>
      <c r="G73" s="16">
        <v>9000</v>
      </c>
      <c r="H73" s="14">
        <v>44318</v>
      </c>
      <c r="I73" s="12" t="s">
        <v>26</v>
      </c>
      <c r="J73" s="17"/>
    </row>
    <row r="74" spans="3:10" x14ac:dyDescent="0.35">
      <c r="C74" s="12">
        <v>71</v>
      </c>
      <c r="D74" s="12" t="s">
        <v>5</v>
      </c>
      <c r="E74" s="12" t="str">
        <f>IFERROR(VLOOKUP(Sales!D74,Pricing!$C$3:$D$8,2,FALSE),"Service Code Not Found")</f>
        <v>I1</v>
      </c>
      <c r="F74" s="12" t="str">
        <f t="shared" si="1"/>
        <v>Income Tax Act, 1961</v>
      </c>
      <c r="G74" s="16">
        <v>13000</v>
      </c>
      <c r="H74" s="14">
        <v>44318</v>
      </c>
      <c r="I74" s="12" t="s">
        <v>27</v>
      </c>
      <c r="J74" s="17"/>
    </row>
    <row r="75" spans="3:10" x14ac:dyDescent="0.35">
      <c r="C75" s="12">
        <v>72</v>
      </c>
      <c r="D75" s="12" t="s">
        <v>6</v>
      </c>
      <c r="E75" s="12" t="str">
        <f>IFERROR(VLOOKUP(Sales!D75,Pricing!$C$3:$D$8,2,FALSE),"Service Code Not Found")</f>
        <v>G1</v>
      </c>
      <c r="F75" s="12" t="str">
        <f t="shared" si="1"/>
        <v>CGST Act,2017</v>
      </c>
      <c r="G75" s="16">
        <v>16000</v>
      </c>
      <c r="H75" s="14">
        <v>44319</v>
      </c>
      <c r="I75" s="12" t="s">
        <v>26</v>
      </c>
      <c r="J75" s="17"/>
    </row>
    <row r="76" spans="3:10" x14ac:dyDescent="0.35">
      <c r="C76" s="12">
        <v>73</v>
      </c>
      <c r="D76" s="12" t="s">
        <v>35</v>
      </c>
      <c r="E76" s="12" t="str">
        <f>IFERROR(VLOOKUP(Sales!D76,Pricing!$C$3:$D$8,2,FALSE),"Service Code Not Found")</f>
        <v>I2</v>
      </c>
      <c r="F76" s="12" t="str">
        <f t="shared" si="1"/>
        <v>Income Tax Act, 1961</v>
      </c>
      <c r="G76" s="16">
        <v>21000</v>
      </c>
      <c r="H76" s="14">
        <v>44319</v>
      </c>
      <c r="I76" s="12" t="s">
        <v>28</v>
      </c>
      <c r="J76" s="17"/>
    </row>
    <row r="77" spans="3:10" x14ac:dyDescent="0.35">
      <c r="C77" s="12">
        <v>74</v>
      </c>
      <c r="D77" s="12" t="s">
        <v>6</v>
      </c>
      <c r="E77" s="12" t="str">
        <f>IFERROR(VLOOKUP(Sales!D77,Pricing!$C$3:$D$8,2,FALSE),"Service Code Not Found")</f>
        <v>G1</v>
      </c>
      <c r="F77" s="12" t="str">
        <f t="shared" si="1"/>
        <v>CGST Act,2017</v>
      </c>
      <c r="G77" s="16">
        <v>18000</v>
      </c>
      <c r="H77" s="14">
        <v>44321</v>
      </c>
      <c r="I77" s="12" t="s">
        <v>29</v>
      </c>
      <c r="J77" s="17"/>
    </row>
    <row r="78" spans="3:10" x14ac:dyDescent="0.35">
      <c r="C78" s="12">
        <v>75</v>
      </c>
      <c r="D78" s="12" t="s">
        <v>5</v>
      </c>
      <c r="E78" s="12" t="str">
        <f>IFERROR(VLOOKUP(Sales!D78,Pricing!$C$3:$D$8,2,FALSE),"Service Code Not Found")</f>
        <v>I1</v>
      </c>
      <c r="F78" s="12" t="str">
        <f t="shared" si="1"/>
        <v>Income Tax Act, 1961</v>
      </c>
      <c r="G78" s="16">
        <v>18000</v>
      </c>
      <c r="H78" s="14">
        <v>44321</v>
      </c>
      <c r="I78" s="12" t="s">
        <v>31</v>
      </c>
      <c r="J78" s="17"/>
    </row>
    <row r="79" spans="3:10" x14ac:dyDescent="0.35">
      <c r="C79" s="12">
        <v>76</v>
      </c>
      <c r="D79" s="12" t="s">
        <v>6</v>
      </c>
      <c r="E79" s="12" t="str">
        <f>IFERROR(VLOOKUP(Sales!D79,Pricing!$C$3:$D$8,2,FALSE),"Service Code Not Found")</f>
        <v>G1</v>
      </c>
      <c r="F79" s="12" t="str">
        <f t="shared" si="1"/>
        <v>CGST Act,2017</v>
      </c>
      <c r="G79" s="16">
        <v>10000</v>
      </c>
      <c r="H79" s="14">
        <v>44322</v>
      </c>
      <c r="I79" s="12" t="s">
        <v>26</v>
      </c>
      <c r="J79" s="17"/>
    </row>
    <row r="80" spans="3:10" x14ac:dyDescent="0.35">
      <c r="C80" s="12">
        <v>77</v>
      </c>
      <c r="D80" s="12" t="s">
        <v>35</v>
      </c>
      <c r="E80" s="12" t="str">
        <f>IFERROR(VLOOKUP(Sales!D80,Pricing!$C$3:$D$8,2,FALSE),"Service Code Not Found")</f>
        <v>I2</v>
      </c>
      <c r="F80" s="12" t="str">
        <f t="shared" si="1"/>
        <v>Income Tax Act, 1961</v>
      </c>
      <c r="G80" s="16">
        <v>22000</v>
      </c>
      <c r="H80" s="14">
        <v>44324</v>
      </c>
      <c r="I80" s="12" t="s">
        <v>26</v>
      </c>
      <c r="J80" s="17"/>
    </row>
    <row r="81" spans="3:10" x14ac:dyDescent="0.35">
      <c r="C81" s="12">
        <v>78</v>
      </c>
      <c r="D81" s="12" t="s">
        <v>6</v>
      </c>
      <c r="E81" s="12" t="str">
        <f>IFERROR(VLOOKUP(Sales!D81,Pricing!$C$3:$D$8,2,FALSE),"Service Code Not Found")</f>
        <v>G1</v>
      </c>
      <c r="F81" s="12" t="str">
        <f t="shared" si="1"/>
        <v>CGST Act,2017</v>
      </c>
      <c r="G81" s="16">
        <v>30000</v>
      </c>
      <c r="H81" s="14">
        <v>44324</v>
      </c>
      <c r="I81" s="12" t="s">
        <v>27</v>
      </c>
      <c r="J81" s="17"/>
    </row>
    <row r="82" spans="3:10" x14ac:dyDescent="0.35">
      <c r="C82" s="12">
        <v>79</v>
      </c>
      <c r="D82" s="12" t="s">
        <v>5</v>
      </c>
      <c r="E82" s="12" t="str">
        <f>IFERROR(VLOOKUP(Sales!D82,Pricing!$C$3:$D$8,2,FALSE),"Service Code Not Found")</f>
        <v>I1</v>
      </c>
      <c r="F82" s="12" t="str">
        <f t="shared" si="1"/>
        <v>Income Tax Act, 1961</v>
      </c>
      <c r="G82" s="16">
        <v>16000</v>
      </c>
      <c r="H82" s="14">
        <v>44324</v>
      </c>
      <c r="I82" s="12" t="s">
        <v>31</v>
      </c>
      <c r="J82" s="17"/>
    </row>
    <row r="83" spans="3:10" x14ac:dyDescent="0.35">
      <c r="C83" s="12">
        <v>80</v>
      </c>
      <c r="D83" s="12" t="s">
        <v>34</v>
      </c>
      <c r="E83" s="12" t="str">
        <f>IFERROR(VLOOKUP(Sales!D83,Pricing!$C$3:$D$8,2,FALSE),"Service Code Not Found")</f>
        <v>G2</v>
      </c>
      <c r="F83" s="12" t="str">
        <f t="shared" si="1"/>
        <v>CGST Act,2017</v>
      </c>
      <c r="G83" s="16">
        <v>18000</v>
      </c>
      <c r="H83" s="14">
        <v>44324</v>
      </c>
      <c r="I83" s="12" t="s">
        <v>27</v>
      </c>
      <c r="J83" s="17"/>
    </row>
    <row r="84" spans="3:10" x14ac:dyDescent="0.35">
      <c r="C84" s="12">
        <v>81</v>
      </c>
      <c r="D84" s="12" t="s">
        <v>6</v>
      </c>
      <c r="E84" s="12" t="str">
        <f>IFERROR(VLOOKUP(Sales!D84,Pricing!$C$3:$D$8,2,FALSE),"Service Code Not Found")</f>
        <v>G1</v>
      </c>
      <c r="F84" s="12" t="str">
        <f t="shared" si="1"/>
        <v>CGST Act,2017</v>
      </c>
      <c r="G84" s="16">
        <v>24000</v>
      </c>
      <c r="H84" s="14">
        <v>44328</v>
      </c>
      <c r="I84" s="12" t="s">
        <v>28</v>
      </c>
      <c r="J84" s="17"/>
    </row>
    <row r="85" spans="3:10" x14ac:dyDescent="0.35">
      <c r="C85" s="12">
        <v>82</v>
      </c>
      <c r="D85" s="12" t="s">
        <v>6</v>
      </c>
      <c r="E85" s="12" t="str">
        <f>IFERROR(VLOOKUP(Sales!D85,Pricing!$C$3:$D$8,2,FALSE),"Service Code Not Found")</f>
        <v>G1</v>
      </c>
      <c r="F85" s="12" t="str">
        <f t="shared" si="1"/>
        <v>CGST Act,2017</v>
      </c>
      <c r="G85" s="16">
        <v>24000</v>
      </c>
      <c r="H85" s="14">
        <v>44330</v>
      </c>
      <c r="I85" s="12" t="s">
        <v>29</v>
      </c>
      <c r="J85" s="17"/>
    </row>
    <row r="86" spans="3:10" x14ac:dyDescent="0.35">
      <c r="C86" s="12">
        <v>83</v>
      </c>
      <c r="D86" s="12" t="s">
        <v>34</v>
      </c>
      <c r="E86" s="12" t="str">
        <f>IFERROR(VLOOKUP(Sales!D86,Pricing!$C$3:$D$8,2,FALSE),"Service Code Not Found")</f>
        <v>G2</v>
      </c>
      <c r="F86" s="12" t="str">
        <f t="shared" si="1"/>
        <v>CGST Act,2017</v>
      </c>
      <c r="G86" s="16">
        <v>19000</v>
      </c>
      <c r="H86" s="14">
        <v>44330</v>
      </c>
      <c r="I86" s="12" t="s">
        <v>27</v>
      </c>
      <c r="J86" s="17"/>
    </row>
    <row r="87" spans="3:10" x14ac:dyDescent="0.35">
      <c r="C87" s="12">
        <v>84</v>
      </c>
      <c r="D87" s="12" t="s">
        <v>6</v>
      </c>
      <c r="E87" s="12" t="str">
        <f>IFERROR(VLOOKUP(Sales!D87,Pricing!$C$3:$D$8,2,FALSE),"Service Code Not Found")</f>
        <v>G1</v>
      </c>
      <c r="F87" s="12" t="str">
        <f t="shared" si="1"/>
        <v>CGST Act,2017</v>
      </c>
      <c r="G87" s="16">
        <v>20000</v>
      </c>
      <c r="H87" s="14">
        <v>44331</v>
      </c>
      <c r="I87" s="12" t="s">
        <v>25</v>
      </c>
      <c r="J87" s="17"/>
    </row>
    <row r="88" spans="3:10" x14ac:dyDescent="0.35">
      <c r="C88" s="12">
        <v>85</v>
      </c>
      <c r="D88" s="12" t="s">
        <v>6</v>
      </c>
      <c r="E88" s="12" t="str">
        <f>IFERROR(VLOOKUP(Sales!D88,Pricing!$C$3:$D$8,2,FALSE),"Service Code Not Found")</f>
        <v>G1</v>
      </c>
      <c r="F88" s="12" t="str">
        <f t="shared" si="1"/>
        <v>CGST Act,2017</v>
      </c>
      <c r="G88" s="16">
        <v>21000</v>
      </c>
      <c r="H88" s="14">
        <v>44332</v>
      </c>
      <c r="I88" s="12" t="s">
        <v>31</v>
      </c>
      <c r="J88" s="17"/>
    </row>
    <row r="89" spans="3:10" x14ac:dyDescent="0.35">
      <c r="C89" s="12">
        <v>86</v>
      </c>
      <c r="D89" s="12" t="s">
        <v>36</v>
      </c>
      <c r="E89" s="12" t="str">
        <f>IFERROR(VLOOKUP(Sales!D89,Pricing!$C$3:$D$8,2,FALSE),"Service Code Not Found")</f>
        <v>C1</v>
      </c>
      <c r="F89" s="12" t="str">
        <f t="shared" si="1"/>
        <v>Companies Act, 2013</v>
      </c>
      <c r="G89" s="16">
        <v>14000</v>
      </c>
      <c r="H89" s="14">
        <v>44332</v>
      </c>
      <c r="I89" s="12" t="s">
        <v>27</v>
      </c>
      <c r="J89" s="17"/>
    </row>
    <row r="90" spans="3:10" x14ac:dyDescent="0.35">
      <c r="C90" s="12">
        <v>87</v>
      </c>
      <c r="D90" s="12" t="s">
        <v>37</v>
      </c>
      <c r="E90" s="12" t="str">
        <f>IFERROR(VLOOKUP(Sales!D90,Pricing!$C$3:$D$8,2,FALSE),"Service Code Not Found")</f>
        <v>Service Code Not Found</v>
      </c>
      <c r="F90" s="12" t="str">
        <f t="shared" si="1"/>
        <v>Miscellaneous</v>
      </c>
      <c r="G90" s="16">
        <v>22000</v>
      </c>
      <c r="H90" s="14">
        <v>44332</v>
      </c>
      <c r="I90" s="12" t="s">
        <v>29</v>
      </c>
      <c r="J90" s="17"/>
    </row>
    <row r="91" spans="3:10" x14ac:dyDescent="0.35">
      <c r="C91" s="12">
        <v>88</v>
      </c>
      <c r="D91" s="12" t="s">
        <v>34</v>
      </c>
      <c r="E91" s="12" t="str">
        <f>IFERROR(VLOOKUP(Sales!D91,Pricing!$C$3:$D$8,2,FALSE),"Service Code Not Found")</f>
        <v>G2</v>
      </c>
      <c r="F91" s="12" t="str">
        <f t="shared" si="1"/>
        <v>CGST Act,2017</v>
      </c>
      <c r="G91" s="16">
        <v>19000</v>
      </c>
      <c r="H91" s="14">
        <v>44334</v>
      </c>
      <c r="I91" s="12" t="s">
        <v>26</v>
      </c>
      <c r="J91" s="17"/>
    </row>
    <row r="92" spans="3:10" x14ac:dyDescent="0.35">
      <c r="C92" s="12">
        <v>89</v>
      </c>
      <c r="D92" s="12" t="s">
        <v>5</v>
      </c>
      <c r="E92" s="12" t="str">
        <f>IFERROR(VLOOKUP(Sales!D92,Pricing!$C$3:$D$8,2,FALSE),"Service Code Not Found")</f>
        <v>I1</v>
      </c>
      <c r="F92" s="12" t="str">
        <f t="shared" si="1"/>
        <v>Income Tax Act, 1961</v>
      </c>
      <c r="G92" s="16">
        <v>14000</v>
      </c>
      <c r="H92" s="14">
        <v>44335</v>
      </c>
      <c r="I92" s="12" t="s">
        <v>25</v>
      </c>
      <c r="J92" s="17"/>
    </row>
    <row r="93" spans="3:10" x14ac:dyDescent="0.35">
      <c r="C93" s="12">
        <v>90</v>
      </c>
      <c r="D93" s="12" t="s">
        <v>5</v>
      </c>
      <c r="E93" s="12" t="str">
        <f>IFERROR(VLOOKUP(Sales!D93,Pricing!$C$3:$D$8,2,FALSE),"Service Code Not Found")</f>
        <v>I1</v>
      </c>
      <c r="F93" s="12" t="str">
        <f t="shared" si="1"/>
        <v>Income Tax Act, 1961</v>
      </c>
      <c r="G93" s="16">
        <v>20000</v>
      </c>
      <c r="H93" s="14">
        <v>44336</v>
      </c>
      <c r="I93" s="12" t="s">
        <v>26</v>
      </c>
      <c r="J93" s="17"/>
    </row>
    <row r="94" spans="3:10" x14ac:dyDescent="0.35">
      <c r="C94" s="12">
        <v>91</v>
      </c>
      <c r="D94" s="12" t="s">
        <v>5</v>
      </c>
      <c r="E94" s="12" t="str">
        <f>IFERROR(VLOOKUP(Sales!D94,Pricing!$C$3:$D$8,2,FALSE),"Service Code Not Found")</f>
        <v>I1</v>
      </c>
      <c r="F94" s="12" t="str">
        <f t="shared" si="1"/>
        <v>Income Tax Act, 1961</v>
      </c>
      <c r="G94" s="16">
        <v>15000</v>
      </c>
      <c r="H94" s="14">
        <v>44338</v>
      </c>
      <c r="I94" s="12" t="s">
        <v>29</v>
      </c>
      <c r="J94" s="17"/>
    </row>
    <row r="95" spans="3:10" x14ac:dyDescent="0.35">
      <c r="C95" s="12">
        <v>92</v>
      </c>
      <c r="D95" s="12" t="s">
        <v>36</v>
      </c>
      <c r="E95" s="12" t="str">
        <f>IFERROR(VLOOKUP(Sales!D95,Pricing!$C$3:$D$8,2,FALSE),"Service Code Not Found")</f>
        <v>C1</v>
      </c>
      <c r="F95" s="12" t="str">
        <f t="shared" si="1"/>
        <v>Companies Act, 2013</v>
      </c>
      <c r="G95" s="16">
        <v>17000</v>
      </c>
      <c r="H95" s="14">
        <v>44339</v>
      </c>
      <c r="I95" s="12" t="s">
        <v>27</v>
      </c>
      <c r="J95" s="17"/>
    </row>
    <row r="96" spans="3:10" x14ac:dyDescent="0.35">
      <c r="C96" s="12">
        <v>93</v>
      </c>
      <c r="D96" s="12" t="s">
        <v>6</v>
      </c>
      <c r="E96" s="12" t="str">
        <f>IFERROR(VLOOKUP(Sales!D96,Pricing!$C$3:$D$8,2,FALSE),"Service Code Not Found")</f>
        <v>G1</v>
      </c>
      <c r="F96" s="12" t="str">
        <f t="shared" si="1"/>
        <v>CGST Act,2017</v>
      </c>
      <c r="G96" s="16">
        <v>13000</v>
      </c>
      <c r="H96" s="14">
        <v>44341</v>
      </c>
      <c r="I96" s="12" t="s">
        <v>26</v>
      </c>
      <c r="J96" s="17"/>
    </row>
    <row r="97" spans="3:10" x14ac:dyDescent="0.35">
      <c r="C97" s="12">
        <v>94</v>
      </c>
      <c r="D97" s="12" t="s">
        <v>6</v>
      </c>
      <c r="E97" s="12" t="str">
        <f>IFERROR(VLOOKUP(Sales!D97,Pricing!$C$3:$D$8,2,FALSE),"Service Code Not Found")</f>
        <v>G1</v>
      </c>
      <c r="F97" s="12" t="str">
        <f t="shared" si="1"/>
        <v>CGST Act,2017</v>
      </c>
      <c r="G97" s="16">
        <v>24000</v>
      </c>
      <c r="H97" s="14">
        <v>44341</v>
      </c>
      <c r="I97" s="12" t="s">
        <v>30</v>
      </c>
      <c r="J97" s="17"/>
    </row>
    <row r="98" spans="3:10" x14ac:dyDescent="0.35">
      <c r="C98" s="12">
        <v>95</v>
      </c>
      <c r="D98" s="12" t="s">
        <v>37</v>
      </c>
      <c r="E98" s="12" t="str">
        <f>IFERROR(VLOOKUP(Sales!D98,Pricing!$C$3:$D$8,2,FALSE),"Service Code Not Found")</f>
        <v>Service Code Not Found</v>
      </c>
      <c r="F98" s="12" t="str">
        <f t="shared" si="1"/>
        <v>Miscellaneous</v>
      </c>
      <c r="G98" s="16">
        <v>16000</v>
      </c>
      <c r="H98" s="14">
        <v>44341</v>
      </c>
      <c r="I98" s="12" t="s">
        <v>25</v>
      </c>
      <c r="J98" s="17"/>
    </row>
    <row r="99" spans="3:10" x14ac:dyDescent="0.35">
      <c r="C99" s="12">
        <v>96</v>
      </c>
      <c r="D99" s="12" t="s">
        <v>35</v>
      </c>
      <c r="E99" s="12" t="str">
        <f>IFERROR(VLOOKUP(Sales!D99,Pricing!$C$3:$D$8,2,FALSE),"Service Code Not Found")</f>
        <v>I2</v>
      </c>
      <c r="F99" s="12" t="str">
        <f t="shared" si="1"/>
        <v>Income Tax Act, 1961</v>
      </c>
      <c r="G99" s="16">
        <v>15000</v>
      </c>
      <c r="H99" s="14">
        <v>44342</v>
      </c>
      <c r="I99" s="12" t="s">
        <v>27</v>
      </c>
      <c r="J99" s="17"/>
    </row>
    <row r="100" spans="3:10" x14ac:dyDescent="0.35">
      <c r="C100" s="12">
        <v>97</v>
      </c>
      <c r="D100" s="12" t="s">
        <v>35</v>
      </c>
      <c r="E100" s="12" t="str">
        <f>IFERROR(VLOOKUP(Sales!D100,Pricing!$C$3:$D$8,2,FALSE),"Service Code Not Found")</f>
        <v>I2</v>
      </c>
      <c r="F100" s="12" t="str">
        <f t="shared" si="1"/>
        <v>Income Tax Act, 1961</v>
      </c>
      <c r="G100" s="16">
        <v>15000</v>
      </c>
      <c r="H100" s="14">
        <v>44342</v>
      </c>
      <c r="I100" s="12" t="s">
        <v>28</v>
      </c>
      <c r="J100" s="17"/>
    </row>
    <row r="101" spans="3:10" x14ac:dyDescent="0.35">
      <c r="C101" s="12">
        <v>98</v>
      </c>
      <c r="D101" s="12" t="s">
        <v>35</v>
      </c>
      <c r="E101" s="12" t="str">
        <f>IFERROR(VLOOKUP(Sales!D101,Pricing!$C$3:$D$8,2,FALSE),"Service Code Not Found")</f>
        <v>I2</v>
      </c>
      <c r="F101" s="12" t="str">
        <f t="shared" si="1"/>
        <v>Income Tax Act, 1961</v>
      </c>
      <c r="G101" s="16">
        <v>21000</v>
      </c>
      <c r="H101" s="14">
        <v>44342</v>
      </c>
      <c r="I101" s="12" t="s">
        <v>25</v>
      </c>
      <c r="J101" s="17"/>
    </row>
    <row r="102" spans="3:10" x14ac:dyDescent="0.35">
      <c r="C102" s="12">
        <v>99</v>
      </c>
      <c r="D102" s="12" t="s">
        <v>36</v>
      </c>
      <c r="E102" s="12" t="str">
        <f>IFERROR(VLOOKUP(Sales!D102,Pricing!$C$3:$D$8,2,FALSE),"Service Code Not Found")</f>
        <v>C1</v>
      </c>
      <c r="F102" s="12" t="str">
        <f t="shared" si="1"/>
        <v>Companies Act, 2013</v>
      </c>
      <c r="G102" s="16">
        <v>23000</v>
      </c>
      <c r="H102" s="14">
        <v>44342</v>
      </c>
      <c r="I102" s="12" t="s">
        <v>29</v>
      </c>
      <c r="J102" s="17"/>
    </row>
    <row r="103" spans="3:10" x14ac:dyDescent="0.35">
      <c r="C103" s="12">
        <v>100</v>
      </c>
      <c r="D103" s="12" t="s">
        <v>6</v>
      </c>
      <c r="E103" s="12" t="str">
        <f>IFERROR(VLOOKUP(Sales!D103,Pricing!$C$3:$D$8,2,FALSE),"Service Code Not Found")</f>
        <v>G1</v>
      </c>
      <c r="F103" s="12" t="str">
        <f t="shared" si="1"/>
        <v>CGST Act,2017</v>
      </c>
      <c r="G103" s="16">
        <v>22000</v>
      </c>
      <c r="H103" s="14">
        <v>44343</v>
      </c>
      <c r="I103" s="12" t="s">
        <v>26</v>
      </c>
      <c r="J103" s="17"/>
    </row>
    <row r="104" spans="3:10" x14ac:dyDescent="0.35">
      <c r="C104" s="12">
        <v>101</v>
      </c>
      <c r="D104" s="12" t="s">
        <v>5</v>
      </c>
      <c r="E104" s="12" t="str">
        <f>IFERROR(VLOOKUP(Sales!D104,Pricing!$C$3:$D$8,2,FALSE),"Service Code Not Found")</f>
        <v>I1</v>
      </c>
      <c r="F104" s="12" t="str">
        <f t="shared" si="1"/>
        <v>Income Tax Act, 1961</v>
      </c>
      <c r="G104" s="16">
        <v>12000</v>
      </c>
      <c r="H104" s="14">
        <v>44343</v>
      </c>
      <c r="I104" s="12" t="s">
        <v>31</v>
      </c>
      <c r="J104" s="17"/>
    </row>
    <row r="105" spans="3:10" x14ac:dyDescent="0.35">
      <c r="C105" s="12">
        <v>102</v>
      </c>
      <c r="D105" s="12" t="s">
        <v>5</v>
      </c>
      <c r="E105" s="12" t="str">
        <f>IFERROR(VLOOKUP(Sales!D105,Pricing!$C$3:$D$8,2,FALSE),"Service Code Not Found")</f>
        <v>I1</v>
      </c>
      <c r="F105" s="12" t="str">
        <f t="shared" si="1"/>
        <v>Income Tax Act, 1961</v>
      </c>
      <c r="G105" s="16">
        <v>18000</v>
      </c>
      <c r="H105" s="14">
        <v>44344</v>
      </c>
      <c r="I105" s="12" t="s">
        <v>26</v>
      </c>
      <c r="J105" s="17"/>
    </row>
    <row r="106" spans="3:10" x14ac:dyDescent="0.35">
      <c r="C106" s="12">
        <v>103</v>
      </c>
      <c r="D106" s="12" t="s">
        <v>5</v>
      </c>
      <c r="E106" s="12" t="str">
        <f>IFERROR(VLOOKUP(Sales!D106,Pricing!$C$3:$D$8,2,FALSE),"Service Code Not Found")</f>
        <v>I1</v>
      </c>
      <c r="F106" s="12" t="str">
        <f t="shared" si="1"/>
        <v>Income Tax Act, 1961</v>
      </c>
      <c r="G106" s="16">
        <v>16000</v>
      </c>
      <c r="H106" s="14">
        <v>44344</v>
      </c>
      <c r="I106" s="12" t="s">
        <v>26</v>
      </c>
      <c r="J106" s="17"/>
    </row>
    <row r="107" spans="3:10" x14ac:dyDescent="0.35">
      <c r="C107" s="12">
        <v>104</v>
      </c>
      <c r="D107" s="12" t="s">
        <v>34</v>
      </c>
      <c r="E107" s="12" t="str">
        <f>IFERROR(VLOOKUP(Sales!D107,Pricing!$C$3:$D$8,2,FALSE),"Service Code Not Found")</f>
        <v>G2</v>
      </c>
      <c r="F107" s="12" t="str">
        <f t="shared" si="1"/>
        <v>CGST Act,2017</v>
      </c>
      <c r="G107" s="16">
        <v>28000</v>
      </c>
      <c r="H107" s="14">
        <v>44344</v>
      </c>
      <c r="I107" s="12" t="s">
        <v>26</v>
      </c>
      <c r="J107" s="17"/>
    </row>
    <row r="108" spans="3:10" x14ac:dyDescent="0.35">
      <c r="C108" s="12">
        <v>105</v>
      </c>
      <c r="D108" s="12" t="s">
        <v>5</v>
      </c>
      <c r="E108" s="12" t="str">
        <f>IFERROR(VLOOKUP(Sales!D108,Pricing!$C$3:$D$8,2,FALSE),"Service Code Not Found")</f>
        <v>I1</v>
      </c>
      <c r="F108" s="12" t="str">
        <f t="shared" si="1"/>
        <v>Income Tax Act, 1961</v>
      </c>
      <c r="G108" s="16">
        <v>11000</v>
      </c>
      <c r="H108" s="14">
        <v>44345</v>
      </c>
      <c r="I108" s="12" t="s">
        <v>28</v>
      </c>
      <c r="J108" s="17"/>
    </row>
    <row r="109" spans="3:10" x14ac:dyDescent="0.35">
      <c r="C109" s="12">
        <v>106</v>
      </c>
      <c r="D109" s="12" t="s">
        <v>36</v>
      </c>
      <c r="E109" s="12" t="str">
        <f>IFERROR(VLOOKUP(Sales!D109,Pricing!$C$3:$D$8,2,FALSE),"Service Code Not Found")</f>
        <v>C1</v>
      </c>
      <c r="F109" s="12" t="str">
        <f t="shared" si="1"/>
        <v>Companies Act, 2013</v>
      </c>
      <c r="G109" s="16">
        <v>22000</v>
      </c>
      <c r="H109" s="14">
        <v>44346</v>
      </c>
      <c r="I109" s="12" t="s">
        <v>29</v>
      </c>
      <c r="J109" s="17"/>
    </row>
    <row r="110" spans="3:10" x14ac:dyDescent="0.35">
      <c r="C110" s="12">
        <v>107</v>
      </c>
      <c r="D110" s="12" t="s">
        <v>6</v>
      </c>
      <c r="E110" s="12" t="str">
        <f>IFERROR(VLOOKUP(Sales!D110,Pricing!$C$3:$D$8,2,FALSE),"Service Code Not Found")</f>
        <v>G1</v>
      </c>
      <c r="F110" s="12" t="str">
        <f t="shared" si="1"/>
        <v>CGST Act,2017</v>
      </c>
      <c r="G110" s="16">
        <v>12000</v>
      </c>
      <c r="H110" s="14">
        <v>44351</v>
      </c>
      <c r="I110" s="12" t="s">
        <v>26</v>
      </c>
      <c r="J110" s="17"/>
    </row>
    <row r="111" spans="3:10" x14ac:dyDescent="0.35">
      <c r="C111" s="12">
        <v>108</v>
      </c>
      <c r="D111" s="12" t="s">
        <v>5</v>
      </c>
      <c r="E111" s="12" t="str">
        <f>IFERROR(VLOOKUP(Sales!D111,Pricing!$C$3:$D$8,2,FALSE),"Service Code Not Found")</f>
        <v>I1</v>
      </c>
      <c r="F111" s="12" t="str">
        <f t="shared" si="1"/>
        <v>Income Tax Act, 1961</v>
      </c>
      <c r="G111" s="16">
        <v>20000</v>
      </c>
      <c r="H111" s="14">
        <v>44351</v>
      </c>
      <c r="I111" s="12" t="s">
        <v>28</v>
      </c>
      <c r="J111" s="17"/>
    </row>
    <row r="112" spans="3:10" x14ac:dyDescent="0.35">
      <c r="C112" s="12">
        <v>109</v>
      </c>
      <c r="D112" s="12" t="s">
        <v>5</v>
      </c>
      <c r="E112" s="12" t="str">
        <f>IFERROR(VLOOKUP(Sales!D112,Pricing!$C$3:$D$8,2,FALSE),"Service Code Not Found")</f>
        <v>I1</v>
      </c>
      <c r="F112" s="12" t="str">
        <f t="shared" si="1"/>
        <v>Income Tax Act, 1961</v>
      </c>
      <c r="G112" s="16">
        <v>15000</v>
      </c>
      <c r="H112" s="14">
        <v>44357</v>
      </c>
      <c r="I112" s="12" t="s">
        <v>31</v>
      </c>
      <c r="J112" s="17"/>
    </row>
    <row r="113" spans="3:10" x14ac:dyDescent="0.35">
      <c r="C113" s="12">
        <v>110</v>
      </c>
      <c r="D113" s="12" t="s">
        <v>36</v>
      </c>
      <c r="E113" s="12" t="str">
        <f>IFERROR(VLOOKUP(Sales!D113,Pricing!$C$3:$D$8,2,FALSE),"Service Code Not Found")</f>
        <v>C1</v>
      </c>
      <c r="F113" s="12" t="str">
        <f t="shared" si="1"/>
        <v>Companies Act, 2013</v>
      </c>
      <c r="G113" s="16">
        <v>16000</v>
      </c>
      <c r="H113" s="14">
        <v>44358</v>
      </c>
      <c r="I113" s="12" t="s">
        <v>29</v>
      </c>
      <c r="J113" s="17"/>
    </row>
    <row r="114" spans="3:10" x14ac:dyDescent="0.35">
      <c r="C114" s="12">
        <v>111</v>
      </c>
      <c r="D114" s="12" t="s">
        <v>6</v>
      </c>
      <c r="E114" s="12" t="str">
        <f>IFERROR(VLOOKUP(Sales!D114,Pricing!$C$3:$D$8,2,FALSE),"Service Code Not Found")</f>
        <v>G1</v>
      </c>
      <c r="F114" s="12" t="str">
        <f t="shared" si="1"/>
        <v>CGST Act,2017</v>
      </c>
      <c r="G114" s="16">
        <v>19000</v>
      </c>
      <c r="H114" s="14">
        <v>44367</v>
      </c>
      <c r="I114" s="12" t="s">
        <v>28</v>
      </c>
      <c r="J114" s="17"/>
    </row>
    <row r="115" spans="3:10" x14ac:dyDescent="0.35">
      <c r="C115" s="12">
        <v>112</v>
      </c>
      <c r="D115" s="12" t="s">
        <v>36</v>
      </c>
      <c r="E115" s="12" t="str">
        <f>IFERROR(VLOOKUP(Sales!D115,Pricing!$C$3:$D$8,2,FALSE),"Service Code Not Found")</f>
        <v>C1</v>
      </c>
      <c r="F115" s="12" t="str">
        <f t="shared" si="1"/>
        <v>Companies Act, 2013</v>
      </c>
      <c r="G115" s="16">
        <v>21000</v>
      </c>
      <c r="H115" s="14">
        <v>44367</v>
      </c>
      <c r="I115" s="12" t="s">
        <v>27</v>
      </c>
      <c r="J115" s="17"/>
    </row>
    <row r="116" spans="3:10" x14ac:dyDescent="0.35">
      <c r="C116" s="12">
        <v>113</v>
      </c>
      <c r="D116" s="12" t="s">
        <v>36</v>
      </c>
      <c r="E116" s="12" t="str">
        <f>IFERROR(VLOOKUP(Sales!D116,Pricing!$C$3:$D$8,2,FALSE),"Service Code Not Found")</f>
        <v>C1</v>
      </c>
      <c r="F116" s="12" t="str">
        <f t="shared" si="1"/>
        <v>Companies Act, 2013</v>
      </c>
      <c r="G116" s="16">
        <v>22000</v>
      </c>
      <c r="H116" s="14">
        <v>44370</v>
      </c>
      <c r="I116" s="12" t="s">
        <v>25</v>
      </c>
      <c r="J116" s="17"/>
    </row>
    <row r="117" spans="3:10" x14ac:dyDescent="0.35">
      <c r="C117" s="12">
        <v>114</v>
      </c>
      <c r="D117" s="12" t="s">
        <v>6</v>
      </c>
      <c r="E117" s="12" t="str">
        <f>IFERROR(VLOOKUP(Sales!D117,Pricing!$C$3:$D$8,2,FALSE),"Service Code Not Found")</f>
        <v>G1</v>
      </c>
      <c r="F117" s="12" t="str">
        <f t="shared" si="1"/>
        <v>CGST Act,2017</v>
      </c>
      <c r="G117" s="16">
        <v>7000</v>
      </c>
      <c r="H117" s="14">
        <v>44372</v>
      </c>
      <c r="I117" s="12" t="s">
        <v>31</v>
      </c>
      <c r="J117" s="17"/>
    </row>
    <row r="118" spans="3:10" x14ac:dyDescent="0.35">
      <c r="C118" s="12">
        <v>115</v>
      </c>
      <c r="D118" s="12" t="s">
        <v>6</v>
      </c>
      <c r="E118" s="12" t="str">
        <f>IFERROR(VLOOKUP(Sales!D118,Pricing!$C$3:$D$8,2,FALSE),"Service Code Not Found")</f>
        <v>G1</v>
      </c>
      <c r="F118" s="12" t="str">
        <f t="shared" si="1"/>
        <v>CGST Act,2017</v>
      </c>
      <c r="G118" s="16">
        <v>11000</v>
      </c>
      <c r="H118" s="14">
        <v>44373</v>
      </c>
      <c r="I118" s="12" t="s">
        <v>26</v>
      </c>
      <c r="J118" s="17"/>
    </row>
    <row r="119" spans="3:10" x14ac:dyDescent="0.35">
      <c r="C119" s="12">
        <v>116</v>
      </c>
      <c r="D119" s="12" t="s">
        <v>35</v>
      </c>
      <c r="E119" s="12" t="str">
        <f>IFERROR(VLOOKUP(Sales!D119,Pricing!$C$3:$D$8,2,FALSE),"Service Code Not Found")</f>
        <v>I2</v>
      </c>
      <c r="F119" s="12" t="str">
        <f t="shared" si="1"/>
        <v>Income Tax Act, 1961</v>
      </c>
      <c r="G119" s="16">
        <v>24000</v>
      </c>
      <c r="H119" s="14">
        <v>44374</v>
      </c>
      <c r="I119" s="12" t="s">
        <v>26</v>
      </c>
      <c r="J119" s="17"/>
    </row>
    <row r="120" spans="3:10" x14ac:dyDescent="0.35">
      <c r="C120" s="12">
        <v>117</v>
      </c>
      <c r="D120" s="12" t="s">
        <v>5</v>
      </c>
      <c r="E120" s="12" t="str">
        <f>IFERROR(VLOOKUP(Sales!D120,Pricing!$C$3:$D$8,2,FALSE),"Service Code Not Found")</f>
        <v>I1</v>
      </c>
      <c r="F120" s="12" t="str">
        <f t="shared" si="1"/>
        <v>Income Tax Act, 1961</v>
      </c>
      <c r="G120" s="16">
        <v>16000</v>
      </c>
      <c r="H120" s="14">
        <v>44379</v>
      </c>
      <c r="I120" s="12" t="s">
        <v>26</v>
      </c>
      <c r="J120" s="17"/>
    </row>
    <row r="121" spans="3:10" x14ac:dyDescent="0.35">
      <c r="C121" s="12">
        <v>118</v>
      </c>
      <c r="D121" s="12" t="s">
        <v>6</v>
      </c>
      <c r="E121" s="12" t="str">
        <f>IFERROR(VLOOKUP(Sales!D121,Pricing!$C$3:$D$8,2,FALSE),"Service Code Not Found")</f>
        <v>G1</v>
      </c>
      <c r="F121" s="12" t="str">
        <f t="shared" si="1"/>
        <v>CGST Act,2017</v>
      </c>
      <c r="G121" s="16">
        <v>17000</v>
      </c>
      <c r="H121" s="14">
        <v>44379</v>
      </c>
      <c r="I121" s="12" t="s">
        <v>31</v>
      </c>
      <c r="J121" s="17"/>
    </row>
    <row r="122" spans="3:10" x14ac:dyDescent="0.35">
      <c r="C122" s="12">
        <v>119</v>
      </c>
      <c r="D122" s="12" t="s">
        <v>6</v>
      </c>
      <c r="E122" s="12" t="str">
        <f>IFERROR(VLOOKUP(Sales!D122,Pricing!$C$3:$D$8,2,FALSE),"Service Code Not Found")</f>
        <v>G1</v>
      </c>
      <c r="F122" s="12" t="str">
        <f t="shared" si="1"/>
        <v>CGST Act,2017</v>
      </c>
      <c r="G122" s="16">
        <v>18000</v>
      </c>
      <c r="H122" s="14">
        <v>44382</v>
      </c>
      <c r="I122" s="12" t="s">
        <v>28</v>
      </c>
      <c r="J122" s="17"/>
    </row>
    <row r="123" spans="3:10" x14ac:dyDescent="0.35">
      <c r="C123" s="12">
        <v>120</v>
      </c>
      <c r="D123" s="12" t="s">
        <v>35</v>
      </c>
      <c r="E123" s="12" t="str">
        <f>IFERROR(VLOOKUP(Sales!D123,Pricing!$C$3:$D$8,2,FALSE),"Service Code Not Found")</f>
        <v>I2</v>
      </c>
      <c r="F123" s="12" t="str">
        <f t="shared" si="1"/>
        <v>Income Tax Act, 1961</v>
      </c>
      <c r="G123" s="16">
        <v>19000</v>
      </c>
      <c r="H123" s="14">
        <v>44384</v>
      </c>
      <c r="I123" s="12" t="s">
        <v>30</v>
      </c>
      <c r="J123" s="17"/>
    </row>
    <row r="124" spans="3:10" x14ac:dyDescent="0.35">
      <c r="C124" s="12">
        <v>121</v>
      </c>
      <c r="D124" s="12" t="s">
        <v>36</v>
      </c>
      <c r="E124" s="12" t="str">
        <f>IFERROR(VLOOKUP(Sales!D124,Pricing!$C$3:$D$8,2,FALSE),"Service Code Not Found")</f>
        <v>C1</v>
      </c>
      <c r="F124" s="12" t="str">
        <f t="shared" si="1"/>
        <v>Companies Act, 2013</v>
      </c>
      <c r="G124" s="16">
        <v>20000</v>
      </c>
      <c r="H124" s="14">
        <v>44388</v>
      </c>
      <c r="I124" s="12" t="s">
        <v>27</v>
      </c>
      <c r="J124" s="17"/>
    </row>
    <row r="125" spans="3:10" x14ac:dyDescent="0.35">
      <c r="C125" s="12">
        <v>122</v>
      </c>
      <c r="D125" s="12" t="s">
        <v>35</v>
      </c>
      <c r="E125" s="12" t="str">
        <f>IFERROR(VLOOKUP(Sales!D125,Pricing!$C$3:$D$8,2,FALSE),"Service Code Not Found")</f>
        <v>I2</v>
      </c>
      <c r="F125" s="12" t="str">
        <f t="shared" si="1"/>
        <v>Income Tax Act, 1961</v>
      </c>
      <c r="G125" s="16">
        <v>20000</v>
      </c>
      <c r="H125" s="14">
        <v>44390</v>
      </c>
      <c r="I125" s="12" t="s">
        <v>27</v>
      </c>
      <c r="J125" s="17"/>
    </row>
    <row r="126" spans="3:10" x14ac:dyDescent="0.35">
      <c r="C126" s="12">
        <v>123</v>
      </c>
      <c r="D126" s="12" t="s">
        <v>35</v>
      </c>
      <c r="E126" s="12" t="str">
        <f>IFERROR(VLOOKUP(Sales!D126,Pricing!$C$3:$D$8,2,FALSE),"Service Code Not Found")</f>
        <v>I2</v>
      </c>
      <c r="F126" s="12" t="str">
        <f t="shared" si="1"/>
        <v>Income Tax Act, 1961</v>
      </c>
      <c r="G126" s="16">
        <v>15000</v>
      </c>
      <c r="H126" s="14">
        <v>44397</v>
      </c>
      <c r="I126" s="12" t="s">
        <v>27</v>
      </c>
      <c r="J126" s="17"/>
    </row>
    <row r="127" spans="3:10" x14ac:dyDescent="0.35">
      <c r="C127" s="12">
        <v>124</v>
      </c>
      <c r="D127" s="12" t="s">
        <v>35</v>
      </c>
      <c r="E127" s="12" t="str">
        <f>IFERROR(VLOOKUP(Sales!D127,Pricing!$C$3:$D$8,2,FALSE),"Service Code Not Found")</f>
        <v>I2</v>
      </c>
      <c r="F127" s="12" t="str">
        <f t="shared" si="1"/>
        <v>Income Tax Act, 1961</v>
      </c>
      <c r="G127" s="16">
        <v>27000</v>
      </c>
      <c r="H127" s="14">
        <v>44397</v>
      </c>
      <c r="I127" s="12" t="s">
        <v>30</v>
      </c>
      <c r="J127" s="17"/>
    </row>
    <row r="128" spans="3:10" x14ac:dyDescent="0.35">
      <c r="C128" s="12">
        <v>125</v>
      </c>
      <c r="D128" s="12" t="s">
        <v>5</v>
      </c>
      <c r="E128" s="12" t="str">
        <f>IFERROR(VLOOKUP(Sales!D128,Pricing!$C$3:$D$8,2,FALSE),"Service Code Not Found")</f>
        <v>I1</v>
      </c>
      <c r="F128" s="12" t="str">
        <f t="shared" si="1"/>
        <v>Income Tax Act, 1961</v>
      </c>
      <c r="G128" s="16">
        <v>11000</v>
      </c>
      <c r="H128" s="14">
        <v>44397</v>
      </c>
      <c r="I128" s="12" t="s">
        <v>29</v>
      </c>
      <c r="J128" s="17"/>
    </row>
    <row r="129" spans="3:10" x14ac:dyDescent="0.35">
      <c r="C129" s="12">
        <v>126</v>
      </c>
      <c r="D129" s="12" t="s">
        <v>36</v>
      </c>
      <c r="E129" s="12" t="str">
        <f>IFERROR(VLOOKUP(Sales!D129,Pricing!$C$3:$D$8,2,FALSE),"Service Code Not Found")</f>
        <v>C1</v>
      </c>
      <c r="F129" s="12" t="str">
        <f t="shared" si="1"/>
        <v>Companies Act, 2013</v>
      </c>
      <c r="G129" s="16">
        <v>21000</v>
      </c>
      <c r="H129" s="14">
        <v>44397</v>
      </c>
      <c r="I129" s="12" t="s">
        <v>27</v>
      </c>
      <c r="J129" s="17"/>
    </row>
    <row r="130" spans="3:10" x14ac:dyDescent="0.35">
      <c r="C130" s="12">
        <v>127</v>
      </c>
      <c r="D130" s="12" t="s">
        <v>35</v>
      </c>
      <c r="E130" s="12" t="str">
        <f>IFERROR(VLOOKUP(Sales!D130,Pricing!$C$3:$D$8,2,FALSE),"Service Code Not Found")</f>
        <v>I2</v>
      </c>
      <c r="F130" s="12" t="str">
        <f t="shared" si="1"/>
        <v>Income Tax Act, 1961</v>
      </c>
      <c r="G130" s="16">
        <v>8000</v>
      </c>
      <c r="H130" s="14">
        <v>44399</v>
      </c>
      <c r="I130" s="12" t="s">
        <v>30</v>
      </c>
      <c r="J130" s="17"/>
    </row>
    <row r="131" spans="3:10" x14ac:dyDescent="0.35">
      <c r="C131" s="12">
        <v>128</v>
      </c>
      <c r="D131" s="12" t="s">
        <v>6</v>
      </c>
      <c r="E131" s="12" t="str">
        <f>IFERROR(VLOOKUP(Sales!D131,Pricing!$C$3:$D$8,2,FALSE),"Service Code Not Found")</f>
        <v>G1</v>
      </c>
      <c r="F131" s="12" t="str">
        <f t="shared" si="1"/>
        <v>CGST Act,2017</v>
      </c>
      <c r="G131" s="16">
        <v>17000</v>
      </c>
      <c r="H131" s="14">
        <v>44400</v>
      </c>
      <c r="I131" s="12" t="s">
        <v>27</v>
      </c>
      <c r="J131" s="17"/>
    </row>
    <row r="132" spans="3:10" x14ac:dyDescent="0.35">
      <c r="C132" s="12">
        <v>129</v>
      </c>
      <c r="D132" s="12" t="s">
        <v>36</v>
      </c>
      <c r="E132" s="12" t="str">
        <f>IFERROR(VLOOKUP(Sales!D132,Pricing!$C$3:$D$8,2,FALSE),"Service Code Not Found")</f>
        <v>C1</v>
      </c>
      <c r="F132" s="12" t="str">
        <f t="shared" si="1"/>
        <v>Companies Act, 2013</v>
      </c>
      <c r="G132" s="16">
        <v>16000</v>
      </c>
      <c r="H132" s="14">
        <v>44402</v>
      </c>
      <c r="I132" s="12" t="s">
        <v>26</v>
      </c>
      <c r="J132" s="17"/>
    </row>
    <row r="133" spans="3:10" x14ac:dyDescent="0.35">
      <c r="C133" s="12">
        <v>130</v>
      </c>
      <c r="D133" s="12" t="s">
        <v>34</v>
      </c>
      <c r="E133" s="12" t="str">
        <f>IFERROR(VLOOKUP(Sales!D133,Pricing!$C$3:$D$8,2,FALSE),"Service Code Not Found")</f>
        <v>G2</v>
      </c>
      <c r="F133" s="12" t="str">
        <f t="shared" ref="F133:F196" si="2">_xlfn.IFS(D133=$D$6,"CGST Act,2017",D133=$D$4,"CGST Act,2017",D133=$D$12,"Income Tax Act, 1961",D133=$D$9,"Income Tax Act, 1961",D133=$D$5,"Companies Act, 2013",D133=$D$8,"Miscellaneous")</f>
        <v>CGST Act,2017</v>
      </c>
      <c r="G133" s="16">
        <v>18000</v>
      </c>
      <c r="H133" s="14">
        <v>44405</v>
      </c>
      <c r="I133" s="12" t="s">
        <v>27</v>
      </c>
      <c r="J133" s="17"/>
    </row>
    <row r="134" spans="3:10" x14ac:dyDescent="0.35">
      <c r="C134" s="12">
        <v>131</v>
      </c>
      <c r="D134" s="12" t="s">
        <v>5</v>
      </c>
      <c r="E134" s="12" t="str">
        <f>IFERROR(VLOOKUP(Sales!D134,Pricing!$C$3:$D$8,2,FALSE),"Service Code Not Found")</f>
        <v>I1</v>
      </c>
      <c r="F134" s="12" t="str">
        <f t="shared" si="2"/>
        <v>Income Tax Act, 1961</v>
      </c>
      <c r="G134" s="16">
        <v>22000</v>
      </c>
      <c r="H134" s="14">
        <v>44406</v>
      </c>
      <c r="I134" s="12" t="s">
        <v>27</v>
      </c>
      <c r="J134" s="17"/>
    </row>
    <row r="135" spans="3:10" x14ac:dyDescent="0.35">
      <c r="C135" s="12">
        <v>132</v>
      </c>
      <c r="D135" s="12" t="s">
        <v>6</v>
      </c>
      <c r="E135" s="12" t="str">
        <f>IFERROR(VLOOKUP(Sales!D135,Pricing!$C$3:$D$8,2,FALSE),"Service Code Not Found")</f>
        <v>G1</v>
      </c>
      <c r="F135" s="12" t="str">
        <f t="shared" si="2"/>
        <v>CGST Act,2017</v>
      </c>
      <c r="G135" s="16">
        <v>22000</v>
      </c>
      <c r="H135" s="14">
        <v>44407</v>
      </c>
      <c r="I135" s="12" t="s">
        <v>25</v>
      </c>
      <c r="J135" s="17"/>
    </row>
    <row r="136" spans="3:10" x14ac:dyDescent="0.35">
      <c r="C136" s="12">
        <v>133</v>
      </c>
      <c r="D136" s="12" t="s">
        <v>6</v>
      </c>
      <c r="E136" s="12" t="str">
        <f>IFERROR(VLOOKUP(Sales!D136,Pricing!$C$3:$D$8,2,FALSE),"Service Code Not Found")</f>
        <v>G1</v>
      </c>
      <c r="F136" s="12" t="str">
        <f t="shared" si="2"/>
        <v>CGST Act,2017</v>
      </c>
      <c r="G136" s="16">
        <v>9000</v>
      </c>
      <c r="H136" s="14">
        <v>44408</v>
      </c>
      <c r="I136" s="12" t="s">
        <v>26</v>
      </c>
      <c r="J136" s="17"/>
    </row>
    <row r="137" spans="3:10" x14ac:dyDescent="0.35">
      <c r="C137" s="12">
        <v>134</v>
      </c>
      <c r="D137" s="12" t="s">
        <v>37</v>
      </c>
      <c r="E137" s="12" t="str">
        <f>IFERROR(VLOOKUP(Sales!D137,Pricing!$C$3:$D$8,2,FALSE),"Service Code Not Found")</f>
        <v>Service Code Not Found</v>
      </c>
      <c r="F137" s="12" t="str">
        <f t="shared" si="2"/>
        <v>Miscellaneous</v>
      </c>
      <c r="G137" s="16">
        <v>18000</v>
      </c>
      <c r="H137" s="14">
        <v>44408</v>
      </c>
      <c r="I137" s="12" t="s">
        <v>25</v>
      </c>
      <c r="J137" s="17"/>
    </row>
    <row r="138" spans="3:10" x14ac:dyDescent="0.35">
      <c r="C138" s="12">
        <v>135</v>
      </c>
      <c r="D138" s="12" t="s">
        <v>6</v>
      </c>
      <c r="E138" s="12" t="str">
        <f>IFERROR(VLOOKUP(Sales!D138,Pricing!$C$3:$D$8,2,FALSE),"Service Code Not Found")</f>
        <v>G1</v>
      </c>
      <c r="F138" s="12" t="str">
        <f t="shared" si="2"/>
        <v>CGST Act,2017</v>
      </c>
      <c r="G138" s="16">
        <v>23000</v>
      </c>
      <c r="H138" s="14">
        <v>44409</v>
      </c>
      <c r="I138" s="12" t="s">
        <v>31</v>
      </c>
      <c r="J138" s="17"/>
    </row>
    <row r="139" spans="3:10" x14ac:dyDescent="0.35">
      <c r="C139" s="12">
        <v>136</v>
      </c>
      <c r="D139" s="12" t="s">
        <v>36</v>
      </c>
      <c r="E139" s="12" t="str">
        <f>IFERROR(VLOOKUP(Sales!D139,Pricing!$C$3:$D$8,2,FALSE),"Service Code Not Found")</f>
        <v>C1</v>
      </c>
      <c r="F139" s="12" t="str">
        <f t="shared" si="2"/>
        <v>Companies Act, 2013</v>
      </c>
      <c r="G139" s="16">
        <v>14000</v>
      </c>
      <c r="H139" s="14">
        <v>44409</v>
      </c>
      <c r="I139" s="12" t="s">
        <v>26</v>
      </c>
      <c r="J139" s="17"/>
    </row>
    <row r="140" spans="3:10" x14ac:dyDescent="0.35">
      <c r="C140" s="12">
        <v>137</v>
      </c>
      <c r="D140" s="12" t="s">
        <v>35</v>
      </c>
      <c r="E140" s="12" t="str">
        <f>IFERROR(VLOOKUP(Sales!D140,Pricing!$C$3:$D$8,2,FALSE),"Service Code Not Found")</f>
        <v>I2</v>
      </c>
      <c r="F140" s="12" t="str">
        <f t="shared" si="2"/>
        <v>Income Tax Act, 1961</v>
      </c>
      <c r="G140" s="16">
        <v>8000</v>
      </c>
      <c r="H140" s="14">
        <v>44411</v>
      </c>
      <c r="I140" s="12" t="s">
        <v>26</v>
      </c>
      <c r="J140" s="17"/>
    </row>
    <row r="141" spans="3:10" x14ac:dyDescent="0.35">
      <c r="C141" s="12">
        <v>138</v>
      </c>
      <c r="D141" s="12" t="s">
        <v>36</v>
      </c>
      <c r="E141" s="12" t="str">
        <f>IFERROR(VLOOKUP(Sales!D141,Pricing!$C$3:$D$8,2,FALSE),"Service Code Not Found")</f>
        <v>C1</v>
      </c>
      <c r="F141" s="12" t="str">
        <f t="shared" si="2"/>
        <v>Companies Act, 2013</v>
      </c>
      <c r="G141" s="16">
        <v>27000</v>
      </c>
      <c r="H141" s="14">
        <v>44420</v>
      </c>
      <c r="I141" s="12" t="s">
        <v>26</v>
      </c>
      <c r="J141" s="17"/>
    </row>
    <row r="142" spans="3:10" x14ac:dyDescent="0.35">
      <c r="C142" s="12">
        <v>139</v>
      </c>
      <c r="D142" s="12" t="s">
        <v>6</v>
      </c>
      <c r="E142" s="12" t="str">
        <f>IFERROR(VLOOKUP(Sales!D142,Pricing!$C$3:$D$8,2,FALSE),"Service Code Not Found")</f>
        <v>G1</v>
      </c>
      <c r="F142" s="12" t="str">
        <f t="shared" si="2"/>
        <v>CGST Act,2017</v>
      </c>
      <c r="G142" s="16">
        <v>13000</v>
      </c>
      <c r="H142" s="14">
        <v>44421</v>
      </c>
      <c r="I142" s="12" t="s">
        <v>29</v>
      </c>
      <c r="J142" s="17"/>
    </row>
    <row r="143" spans="3:10" x14ac:dyDescent="0.35">
      <c r="C143" s="12">
        <v>140</v>
      </c>
      <c r="D143" s="12" t="s">
        <v>34</v>
      </c>
      <c r="E143" s="12" t="str">
        <f>IFERROR(VLOOKUP(Sales!D143,Pricing!$C$3:$D$8,2,FALSE),"Service Code Not Found")</f>
        <v>G2</v>
      </c>
      <c r="F143" s="12" t="str">
        <f t="shared" si="2"/>
        <v>CGST Act,2017</v>
      </c>
      <c r="G143" s="16">
        <v>15000</v>
      </c>
      <c r="H143" s="14">
        <v>44427</v>
      </c>
      <c r="I143" s="12" t="s">
        <v>26</v>
      </c>
      <c r="J143" s="17"/>
    </row>
    <row r="144" spans="3:10" x14ac:dyDescent="0.35">
      <c r="C144" s="12">
        <v>141</v>
      </c>
      <c r="D144" s="12" t="s">
        <v>5</v>
      </c>
      <c r="E144" s="12" t="str">
        <f>IFERROR(VLOOKUP(Sales!D144,Pricing!$C$3:$D$8,2,FALSE),"Service Code Not Found")</f>
        <v>I1</v>
      </c>
      <c r="F144" s="12" t="str">
        <f t="shared" si="2"/>
        <v>Income Tax Act, 1961</v>
      </c>
      <c r="G144" s="16">
        <v>24000</v>
      </c>
      <c r="H144" s="14">
        <v>44431</v>
      </c>
      <c r="I144" s="12" t="s">
        <v>31</v>
      </c>
      <c r="J144" s="17"/>
    </row>
    <row r="145" spans="3:10" x14ac:dyDescent="0.35">
      <c r="C145" s="12">
        <v>142</v>
      </c>
      <c r="D145" s="12" t="s">
        <v>5</v>
      </c>
      <c r="E145" s="12" t="str">
        <f>IFERROR(VLOOKUP(Sales!D145,Pricing!$C$3:$D$8,2,FALSE),"Service Code Not Found")</f>
        <v>I1</v>
      </c>
      <c r="F145" s="12" t="str">
        <f t="shared" si="2"/>
        <v>Income Tax Act, 1961</v>
      </c>
      <c r="G145" s="16">
        <v>16000</v>
      </c>
      <c r="H145" s="14">
        <v>44432</v>
      </c>
      <c r="I145" s="12" t="s">
        <v>31</v>
      </c>
      <c r="J145" s="17"/>
    </row>
    <row r="146" spans="3:10" x14ac:dyDescent="0.35">
      <c r="C146" s="12">
        <v>143</v>
      </c>
      <c r="D146" s="12" t="s">
        <v>36</v>
      </c>
      <c r="E146" s="12" t="str">
        <f>IFERROR(VLOOKUP(Sales!D146,Pricing!$C$3:$D$8,2,FALSE),"Service Code Not Found")</f>
        <v>C1</v>
      </c>
      <c r="F146" s="12" t="str">
        <f t="shared" si="2"/>
        <v>Companies Act, 2013</v>
      </c>
      <c r="G146" s="16">
        <v>12000</v>
      </c>
      <c r="H146" s="14">
        <v>44433</v>
      </c>
      <c r="I146" s="12" t="s">
        <v>29</v>
      </c>
      <c r="J146" s="17"/>
    </row>
    <row r="147" spans="3:10" x14ac:dyDescent="0.35">
      <c r="C147" s="12">
        <v>144</v>
      </c>
      <c r="D147" s="12" t="s">
        <v>5</v>
      </c>
      <c r="E147" s="12" t="str">
        <f>IFERROR(VLOOKUP(Sales!D147,Pricing!$C$3:$D$8,2,FALSE),"Service Code Not Found")</f>
        <v>I1</v>
      </c>
      <c r="F147" s="12" t="str">
        <f t="shared" si="2"/>
        <v>Income Tax Act, 1961</v>
      </c>
      <c r="G147" s="16">
        <v>26000</v>
      </c>
      <c r="H147" s="14">
        <v>44435</v>
      </c>
      <c r="I147" s="12" t="s">
        <v>28</v>
      </c>
      <c r="J147" s="17"/>
    </row>
    <row r="148" spans="3:10" x14ac:dyDescent="0.35">
      <c r="C148" s="12">
        <v>145</v>
      </c>
      <c r="D148" s="12" t="s">
        <v>34</v>
      </c>
      <c r="E148" s="12" t="str">
        <f>IFERROR(VLOOKUP(Sales!D148,Pricing!$C$3:$D$8,2,FALSE),"Service Code Not Found")</f>
        <v>G2</v>
      </c>
      <c r="F148" s="12" t="str">
        <f t="shared" si="2"/>
        <v>CGST Act,2017</v>
      </c>
      <c r="G148" s="16">
        <v>17000</v>
      </c>
      <c r="H148" s="14">
        <v>44436</v>
      </c>
      <c r="I148" s="12" t="s">
        <v>26</v>
      </c>
      <c r="J148" s="17"/>
    </row>
    <row r="149" spans="3:10" x14ac:dyDescent="0.35">
      <c r="C149" s="12">
        <v>146</v>
      </c>
      <c r="D149" s="12" t="s">
        <v>5</v>
      </c>
      <c r="E149" s="12" t="str">
        <f>IFERROR(VLOOKUP(Sales!D149,Pricing!$C$3:$D$8,2,FALSE),"Service Code Not Found")</f>
        <v>I1</v>
      </c>
      <c r="F149" s="12" t="str">
        <f t="shared" si="2"/>
        <v>Income Tax Act, 1961</v>
      </c>
      <c r="G149" s="16">
        <v>22000</v>
      </c>
      <c r="H149" s="14">
        <v>44437</v>
      </c>
      <c r="I149" s="12" t="s">
        <v>27</v>
      </c>
      <c r="J149" s="17"/>
    </row>
    <row r="150" spans="3:10" x14ac:dyDescent="0.35">
      <c r="C150" s="12">
        <v>147</v>
      </c>
      <c r="D150" s="12" t="s">
        <v>37</v>
      </c>
      <c r="E150" s="12" t="str">
        <f>IFERROR(VLOOKUP(Sales!D150,Pricing!$C$3:$D$8,2,FALSE),"Service Code Not Found")</f>
        <v>Service Code Not Found</v>
      </c>
      <c r="F150" s="12" t="str">
        <f t="shared" si="2"/>
        <v>Miscellaneous</v>
      </c>
      <c r="G150" s="16">
        <v>22000</v>
      </c>
      <c r="H150" s="14">
        <v>44437</v>
      </c>
      <c r="I150" s="12" t="s">
        <v>29</v>
      </c>
      <c r="J150" s="17"/>
    </row>
    <row r="151" spans="3:10" x14ac:dyDescent="0.35">
      <c r="C151" s="12">
        <v>148</v>
      </c>
      <c r="D151" s="12" t="s">
        <v>6</v>
      </c>
      <c r="E151" s="12" t="str">
        <f>IFERROR(VLOOKUP(Sales!D151,Pricing!$C$3:$D$8,2,FALSE),"Service Code Not Found")</f>
        <v>G1</v>
      </c>
      <c r="F151" s="12" t="str">
        <f t="shared" si="2"/>
        <v>CGST Act,2017</v>
      </c>
      <c r="G151" s="16">
        <v>21000</v>
      </c>
      <c r="H151" s="14">
        <v>44440</v>
      </c>
      <c r="I151" s="12" t="s">
        <v>30</v>
      </c>
      <c r="J151" s="17"/>
    </row>
    <row r="152" spans="3:10" x14ac:dyDescent="0.35">
      <c r="C152" s="12">
        <v>149</v>
      </c>
      <c r="D152" s="12" t="s">
        <v>6</v>
      </c>
      <c r="E152" s="12" t="str">
        <f>IFERROR(VLOOKUP(Sales!D152,Pricing!$C$3:$D$8,2,FALSE),"Service Code Not Found")</f>
        <v>G1</v>
      </c>
      <c r="F152" s="12" t="str">
        <f t="shared" si="2"/>
        <v>CGST Act,2017</v>
      </c>
      <c r="G152" s="16">
        <v>17000</v>
      </c>
      <c r="H152" s="14">
        <v>44440</v>
      </c>
      <c r="I152" s="12" t="s">
        <v>29</v>
      </c>
      <c r="J152" s="17"/>
    </row>
    <row r="153" spans="3:10" x14ac:dyDescent="0.35">
      <c r="C153" s="12">
        <v>150</v>
      </c>
      <c r="D153" s="12" t="s">
        <v>6</v>
      </c>
      <c r="E153" s="12" t="str">
        <f>IFERROR(VLOOKUP(Sales!D153,Pricing!$C$3:$D$8,2,FALSE),"Service Code Not Found")</f>
        <v>G1</v>
      </c>
      <c r="F153" s="12" t="str">
        <f t="shared" si="2"/>
        <v>CGST Act,2017</v>
      </c>
      <c r="G153" s="16">
        <v>8000</v>
      </c>
      <c r="H153" s="14">
        <v>44441</v>
      </c>
      <c r="I153" s="12" t="s">
        <v>26</v>
      </c>
      <c r="J153" s="17"/>
    </row>
    <row r="154" spans="3:10" x14ac:dyDescent="0.35">
      <c r="C154" s="12">
        <v>151</v>
      </c>
      <c r="D154" s="12" t="s">
        <v>6</v>
      </c>
      <c r="E154" s="12" t="str">
        <f>IFERROR(VLOOKUP(Sales!D154,Pricing!$C$3:$D$8,2,FALSE),"Service Code Not Found")</f>
        <v>G1</v>
      </c>
      <c r="F154" s="12" t="str">
        <f t="shared" si="2"/>
        <v>CGST Act,2017</v>
      </c>
      <c r="G154" s="16">
        <v>17000</v>
      </c>
      <c r="H154" s="14">
        <v>44444</v>
      </c>
      <c r="I154" s="12" t="s">
        <v>25</v>
      </c>
      <c r="J154" s="17"/>
    </row>
    <row r="155" spans="3:10" x14ac:dyDescent="0.35">
      <c r="C155" s="12">
        <v>152</v>
      </c>
      <c r="D155" s="12" t="s">
        <v>6</v>
      </c>
      <c r="E155" s="12" t="str">
        <f>IFERROR(VLOOKUP(Sales!D155,Pricing!$C$3:$D$8,2,FALSE),"Service Code Not Found")</f>
        <v>G1</v>
      </c>
      <c r="F155" s="12" t="str">
        <f t="shared" si="2"/>
        <v>CGST Act,2017</v>
      </c>
      <c r="G155" s="16">
        <v>27000</v>
      </c>
      <c r="H155" s="14">
        <v>44446</v>
      </c>
      <c r="I155" s="12" t="s">
        <v>27</v>
      </c>
      <c r="J155" s="17"/>
    </row>
    <row r="156" spans="3:10" x14ac:dyDescent="0.35">
      <c r="C156" s="12">
        <v>153</v>
      </c>
      <c r="D156" s="12" t="s">
        <v>6</v>
      </c>
      <c r="E156" s="12" t="str">
        <f>IFERROR(VLOOKUP(Sales!D156,Pricing!$C$3:$D$8,2,FALSE),"Service Code Not Found")</f>
        <v>G1</v>
      </c>
      <c r="F156" s="12" t="str">
        <f t="shared" si="2"/>
        <v>CGST Act,2017</v>
      </c>
      <c r="G156" s="16">
        <v>26000</v>
      </c>
      <c r="H156" s="14">
        <v>44447</v>
      </c>
      <c r="I156" s="12" t="s">
        <v>26</v>
      </c>
      <c r="J156" s="17"/>
    </row>
    <row r="157" spans="3:10" x14ac:dyDescent="0.35">
      <c r="C157" s="12">
        <v>154</v>
      </c>
      <c r="D157" s="12" t="s">
        <v>36</v>
      </c>
      <c r="E157" s="12" t="str">
        <f>IFERROR(VLOOKUP(Sales!D157,Pricing!$C$3:$D$8,2,FALSE),"Service Code Not Found")</f>
        <v>C1</v>
      </c>
      <c r="F157" s="12" t="str">
        <f t="shared" si="2"/>
        <v>Companies Act, 2013</v>
      </c>
      <c r="G157" s="16">
        <v>11000</v>
      </c>
      <c r="H157" s="14">
        <v>44448</v>
      </c>
      <c r="I157" s="12" t="s">
        <v>30</v>
      </c>
      <c r="J157" s="17"/>
    </row>
    <row r="158" spans="3:10" x14ac:dyDescent="0.35">
      <c r="C158" s="12">
        <v>155</v>
      </c>
      <c r="D158" s="12" t="s">
        <v>36</v>
      </c>
      <c r="E158" s="12" t="str">
        <f>IFERROR(VLOOKUP(Sales!D158,Pricing!$C$3:$D$8,2,FALSE),"Service Code Not Found")</f>
        <v>C1</v>
      </c>
      <c r="F158" s="12" t="str">
        <f t="shared" si="2"/>
        <v>Companies Act, 2013</v>
      </c>
      <c r="G158" s="16">
        <v>17000</v>
      </c>
      <c r="H158" s="14">
        <v>44448</v>
      </c>
      <c r="I158" s="12" t="s">
        <v>28</v>
      </c>
      <c r="J158" s="17"/>
    </row>
    <row r="159" spans="3:10" x14ac:dyDescent="0.35">
      <c r="C159" s="12">
        <v>156</v>
      </c>
      <c r="D159" s="12" t="s">
        <v>5</v>
      </c>
      <c r="E159" s="12" t="str">
        <f>IFERROR(VLOOKUP(Sales!D159,Pricing!$C$3:$D$8,2,FALSE),"Service Code Not Found")</f>
        <v>I1</v>
      </c>
      <c r="F159" s="12" t="str">
        <f t="shared" si="2"/>
        <v>Income Tax Act, 1961</v>
      </c>
      <c r="G159" s="16">
        <v>26000</v>
      </c>
      <c r="H159" s="14">
        <v>44450</v>
      </c>
      <c r="I159" s="12" t="s">
        <v>26</v>
      </c>
      <c r="J159" s="17"/>
    </row>
    <row r="160" spans="3:10" x14ac:dyDescent="0.35">
      <c r="C160" s="12">
        <v>157</v>
      </c>
      <c r="D160" s="12" t="s">
        <v>6</v>
      </c>
      <c r="E160" s="12" t="str">
        <f>IFERROR(VLOOKUP(Sales!D160,Pricing!$C$3:$D$8,2,FALSE),"Service Code Not Found")</f>
        <v>G1</v>
      </c>
      <c r="F160" s="12" t="str">
        <f t="shared" si="2"/>
        <v>CGST Act,2017</v>
      </c>
      <c r="G160" s="16">
        <v>26000</v>
      </c>
      <c r="H160" s="14">
        <v>44450</v>
      </c>
      <c r="I160" s="12" t="s">
        <v>31</v>
      </c>
      <c r="J160" s="17"/>
    </row>
    <row r="161" spans="3:10" x14ac:dyDescent="0.35">
      <c r="C161" s="12">
        <v>158</v>
      </c>
      <c r="D161" s="12" t="s">
        <v>6</v>
      </c>
      <c r="E161" s="12" t="str">
        <f>IFERROR(VLOOKUP(Sales!D161,Pricing!$C$3:$D$8,2,FALSE),"Service Code Not Found")</f>
        <v>G1</v>
      </c>
      <c r="F161" s="12" t="str">
        <f t="shared" si="2"/>
        <v>CGST Act,2017</v>
      </c>
      <c r="G161" s="16">
        <v>27000</v>
      </c>
      <c r="H161" s="14">
        <v>44454</v>
      </c>
      <c r="I161" s="12" t="s">
        <v>26</v>
      </c>
      <c r="J161" s="17"/>
    </row>
    <row r="162" spans="3:10" x14ac:dyDescent="0.35">
      <c r="C162" s="12">
        <v>159</v>
      </c>
      <c r="D162" s="12" t="s">
        <v>35</v>
      </c>
      <c r="E162" s="12" t="str">
        <f>IFERROR(VLOOKUP(Sales!D162,Pricing!$C$3:$D$8,2,FALSE),"Service Code Not Found")</f>
        <v>I2</v>
      </c>
      <c r="F162" s="12" t="str">
        <f t="shared" si="2"/>
        <v>Income Tax Act, 1961</v>
      </c>
      <c r="G162" s="16">
        <v>23000</v>
      </c>
      <c r="H162" s="14">
        <v>44457</v>
      </c>
      <c r="I162" s="12" t="s">
        <v>26</v>
      </c>
      <c r="J162" s="17"/>
    </row>
    <row r="163" spans="3:10" x14ac:dyDescent="0.35">
      <c r="C163" s="12">
        <v>160</v>
      </c>
      <c r="D163" s="12" t="s">
        <v>36</v>
      </c>
      <c r="E163" s="12" t="str">
        <f>IFERROR(VLOOKUP(Sales!D163,Pricing!$C$3:$D$8,2,FALSE),"Service Code Not Found")</f>
        <v>C1</v>
      </c>
      <c r="F163" s="12" t="str">
        <f t="shared" si="2"/>
        <v>Companies Act, 2013</v>
      </c>
      <c r="G163" s="16">
        <v>14000</v>
      </c>
      <c r="H163" s="14">
        <v>44458</v>
      </c>
      <c r="I163" s="12" t="s">
        <v>29</v>
      </c>
      <c r="J163" s="17"/>
    </row>
    <row r="164" spans="3:10" x14ac:dyDescent="0.35">
      <c r="C164" s="12">
        <v>161</v>
      </c>
      <c r="D164" s="12" t="s">
        <v>6</v>
      </c>
      <c r="E164" s="12" t="str">
        <f>IFERROR(VLOOKUP(Sales!D164,Pricing!$C$3:$D$8,2,FALSE),"Service Code Not Found")</f>
        <v>G1</v>
      </c>
      <c r="F164" s="12" t="str">
        <f t="shared" si="2"/>
        <v>CGST Act,2017</v>
      </c>
      <c r="G164" s="16">
        <v>25000</v>
      </c>
      <c r="H164" s="14">
        <v>44459</v>
      </c>
      <c r="I164" s="12" t="s">
        <v>26</v>
      </c>
      <c r="J164" s="17"/>
    </row>
    <row r="165" spans="3:10" x14ac:dyDescent="0.35">
      <c r="C165" s="12">
        <v>162</v>
      </c>
      <c r="D165" s="12" t="s">
        <v>5</v>
      </c>
      <c r="E165" s="12" t="str">
        <f>IFERROR(VLOOKUP(Sales!D165,Pricing!$C$3:$D$8,2,FALSE),"Service Code Not Found")</f>
        <v>I1</v>
      </c>
      <c r="F165" s="12" t="str">
        <f t="shared" si="2"/>
        <v>Income Tax Act, 1961</v>
      </c>
      <c r="G165" s="16">
        <v>20000</v>
      </c>
      <c r="H165" s="14">
        <v>44464</v>
      </c>
      <c r="I165" s="12" t="s">
        <v>25</v>
      </c>
      <c r="J165" s="17"/>
    </row>
    <row r="166" spans="3:10" x14ac:dyDescent="0.35">
      <c r="C166" s="12">
        <v>163</v>
      </c>
      <c r="D166" s="12" t="s">
        <v>36</v>
      </c>
      <c r="E166" s="12" t="str">
        <f>IFERROR(VLOOKUP(Sales!D166,Pricing!$C$3:$D$8,2,FALSE),"Service Code Not Found")</f>
        <v>C1</v>
      </c>
      <c r="F166" s="12" t="str">
        <f t="shared" si="2"/>
        <v>Companies Act, 2013</v>
      </c>
      <c r="G166" s="16">
        <v>24000</v>
      </c>
      <c r="H166" s="14">
        <v>44464</v>
      </c>
      <c r="I166" s="12" t="s">
        <v>27</v>
      </c>
      <c r="J166" s="17"/>
    </row>
    <row r="167" spans="3:10" x14ac:dyDescent="0.35">
      <c r="C167" s="12">
        <v>164</v>
      </c>
      <c r="D167" s="12" t="s">
        <v>34</v>
      </c>
      <c r="E167" s="12" t="str">
        <f>IFERROR(VLOOKUP(Sales!D167,Pricing!$C$3:$D$8,2,FALSE),"Service Code Not Found")</f>
        <v>G2</v>
      </c>
      <c r="F167" s="12" t="str">
        <f t="shared" si="2"/>
        <v>CGST Act,2017</v>
      </c>
      <c r="G167" s="16">
        <v>15000</v>
      </c>
      <c r="H167" s="14">
        <v>44465</v>
      </c>
      <c r="I167" s="12" t="s">
        <v>29</v>
      </c>
      <c r="J167" s="17"/>
    </row>
    <row r="168" spans="3:10" x14ac:dyDescent="0.35">
      <c r="C168" s="12">
        <v>165</v>
      </c>
      <c r="D168" s="12" t="s">
        <v>35</v>
      </c>
      <c r="E168" s="12" t="str">
        <f>IFERROR(VLOOKUP(Sales!D168,Pricing!$C$3:$D$8,2,FALSE),"Service Code Not Found")</f>
        <v>I2</v>
      </c>
      <c r="F168" s="12" t="str">
        <f t="shared" si="2"/>
        <v>Income Tax Act, 1961</v>
      </c>
      <c r="G168" s="16">
        <v>24000</v>
      </c>
      <c r="H168" s="14">
        <v>44466</v>
      </c>
      <c r="I168" s="12" t="s">
        <v>25</v>
      </c>
      <c r="J168" s="17"/>
    </row>
    <row r="169" spans="3:10" x14ac:dyDescent="0.35">
      <c r="C169" s="12">
        <v>166</v>
      </c>
      <c r="D169" s="12" t="s">
        <v>6</v>
      </c>
      <c r="E169" s="12" t="str">
        <f>IFERROR(VLOOKUP(Sales!D169,Pricing!$C$3:$D$8,2,FALSE),"Service Code Not Found")</f>
        <v>G1</v>
      </c>
      <c r="F169" s="12" t="str">
        <f t="shared" si="2"/>
        <v>CGST Act,2017</v>
      </c>
      <c r="G169" s="16">
        <v>19000</v>
      </c>
      <c r="H169" s="14">
        <v>44468</v>
      </c>
      <c r="I169" s="12" t="s">
        <v>29</v>
      </c>
      <c r="J169" s="17"/>
    </row>
    <row r="170" spans="3:10" x14ac:dyDescent="0.35">
      <c r="C170" s="12">
        <v>167</v>
      </c>
      <c r="D170" s="12" t="s">
        <v>34</v>
      </c>
      <c r="E170" s="12" t="str">
        <f>IFERROR(VLOOKUP(Sales!D170,Pricing!$C$3:$D$8,2,FALSE),"Service Code Not Found")</f>
        <v>G2</v>
      </c>
      <c r="F170" s="12" t="str">
        <f t="shared" si="2"/>
        <v>CGST Act,2017</v>
      </c>
      <c r="G170" s="16">
        <v>8000</v>
      </c>
      <c r="H170" s="14">
        <v>44468</v>
      </c>
      <c r="I170" s="12" t="s">
        <v>29</v>
      </c>
      <c r="J170" s="17"/>
    </row>
    <row r="171" spans="3:10" x14ac:dyDescent="0.35">
      <c r="C171" s="12">
        <v>168</v>
      </c>
      <c r="D171" s="12" t="s">
        <v>6</v>
      </c>
      <c r="E171" s="12" t="str">
        <f>IFERROR(VLOOKUP(Sales!D171,Pricing!$C$3:$D$8,2,FALSE),"Service Code Not Found")</f>
        <v>G1</v>
      </c>
      <c r="F171" s="12" t="str">
        <f t="shared" si="2"/>
        <v>CGST Act,2017</v>
      </c>
      <c r="G171" s="16">
        <v>21000</v>
      </c>
      <c r="H171" s="14">
        <v>44472</v>
      </c>
      <c r="I171" s="12" t="s">
        <v>25</v>
      </c>
      <c r="J171" s="17"/>
    </row>
    <row r="172" spans="3:10" x14ac:dyDescent="0.35">
      <c r="C172" s="12">
        <v>169</v>
      </c>
      <c r="D172" s="12" t="s">
        <v>34</v>
      </c>
      <c r="E172" s="12" t="str">
        <f>IFERROR(VLOOKUP(Sales!D172,Pricing!$C$3:$D$8,2,FALSE),"Service Code Not Found")</f>
        <v>G2</v>
      </c>
      <c r="F172" s="12" t="str">
        <f t="shared" si="2"/>
        <v>CGST Act,2017</v>
      </c>
      <c r="G172" s="16">
        <v>26000</v>
      </c>
      <c r="H172" s="14">
        <v>44473</v>
      </c>
      <c r="I172" s="12" t="s">
        <v>29</v>
      </c>
      <c r="J172" s="17"/>
    </row>
    <row r="173" spans="3:10" x14ac:dyDescent="0.35">
      <c r="C173" s="12">
        <v>170</v>
      </c>
      <c r="D173" s="12" t="s">
        <v>6</v>
      </c>
      <c r="E173" s="12" t="str">
        <f>IFERROR(VLOOKUP(Sales!D173,Pricing!$C$3:$D$8,2,FALSE),"Service Code Not Found")</f>
        <v>G1</v>
      </c>
      <c r="F173" s="12" t="str">
        <f t="shared" si="2"/>
        <v>CGST Act,2017</v>
      </c>
      <c r="G173" s="16">
        <v>22000</v>
      </c>
      <c r="H173" s="14">
        <v>44476</v>
      </c>
      <c r="I173" s="12" t="s">
        <v>30</v>
      </c>
      <c r="J173" s="17"/>
    </row>
    <row r="174" spans="3:10" x14ac:dyDescent="0.35">
      <c r="C174" s="12">
        <v>171</v>
      </c>
      <c r="D174" s="12" t="s">
        <v>34</v>
      </c>
      <c r="E174" s="12" t="str">
        <f>IFERROR(VLOOKUP(Sales!D174,Pricing!$C$3:$D$8,2,FALSE),"Service Code Not Found")</f>
        <v>G2</v>
      </c>
      <c r="F174" s="12" t="str">
        <f t="shared" si="2"/>
        <v>CGST Act,2017</v>
      </c>
      <c r="G174" s="16">
        <v>12000</v>
      </c>
      <c r="H174" s="14">
        <v>44479</v>
      </c>
      <c r="I174" s="12" t="s">
        <v>26</v>
      </c>
      <c r="J174" s="17"/>
    </row>
    <row r="175" spans="3:10" x14ac:dyDescent="0.35">
      <c r="C175" s="12">
        <v>172</v>
      </c>
      <c r="D175" s="12" t="s">
        <v>5</v>
      </c>
      <c r="E175" s="12" t="str">
        <f>IFERROR(VLOOKUP(Sales!D175,Pricing!$C$3:$D$8,2,FALSE),"Service Code Not Found")</f>
        <v>I1</v>
      </c>
      <c r="F175" s="12" t="str">
        <f t="shared" si="2"/>
        <v>Income Tax Act, 1961</v>
      </c>
      <c r="G175" s="16">
        <v>17000</v>
      </c>
      <c r="H175" s="14">
        <v>44485</v>
      </c>
      <c r="I175" s="12" t="s">
        <v>31</v>
      </c>
      <c r="J175" s="17"/>
    </row>
    <row r="176" spans="3:10" x14ac:dyDescent="0.35">
      <c r="C176" s="12">
        <v>173</v>
      </c>
      <c r="D176" s="12" t="s">
        <v>5</v>
      </c>
      <c r="E176" s="12" t="str">
        <f>IFERROR(VLOOKUP(Sales!D176,Pricing!$C$3:$D$8,2,FALSE),"Service Code Not Found")</f>
        <v>I1</v>
      </c>
      <c r="F176" s="12" t="str">
        <f t="shared" si="2"/>
        <v>Income Tax Act, 1961</v>
      </c>
      <c r="G176" s="16">
        <v>16000</v>
      </c>
      <c r="H176" s="14">
        <v>44492</v>
      </c>
      <c r="I176" s="12" t="s">
        <v>27</v>
      </c>
      <c r="J176" s="17"/>
    </row>
    <row r="177" spans="3:10" x14ac:dyDescent="0.35">
      <c r="C177" s="12">
        <v>174</v>
      </c>
      <c r="D177" s="12" t="s">
        <v>6</v>
      </c>
      <c r="E177" s="12" t="str">
        <f>IFERROR(VLOOKUP(Sales!D177,Pricing!$C$3:$D$8,2,FALSE),"Service Code Not Found")</f>
        <v>G1</v>
      </c>
      <c r="F177" s="12" t="str">
        <f t="shared" si="2"/>
        <v>CGST Act,2017</v>
      </c>
      <c r="G177" s="16">
        <v>21000</v>
      </c>
      <c r="H177" s="14">
        <v>44492</v>
      </c>
      <c r="I177" s="12" t="s">
        <v>30</v>
      </c>
      <c r="J177" s="17"/>
    </row>
    <row r="178" spans="3:10" x14ac:dyDescent="0.35">
      <c r="C178" s="12">
        <v>175</v>
      </c>
      <c r="D178" s="12" t="s">
        <v>6</v>
      </c>
      <c r="E178" s="12" t="str">
        <f>IFERROR(VLOOKUP(Sales!D178,Pricing!$C$3:$D$8,2,FALSE),"Service Code Not Found")</f>
        <v>G1</v>
      </c>
      <c r="F178" s="12" t="str">
        <f t="shared" si="2"/>
        <v>CGST Act,2017</v>
      </c>
      <c r="G178" s="16">
        <v>17000</v>
      </c>
      <c r="H178" s="14">
        <v>44494</v>
      </c>
      <c r="I178" s="12" t="s">
        <v>25</v>
      </c>
      <c r="J178" s="17"/>
    </row>
    <row r="179" spans="3:10" x14ac:dyDescent="0.35">
      <c r="C179" s="12">
        <v>176</v>
      </c>
      <c r="D179" s="12" t="s">
        <v>6</v>
      </c>
      <c r="E179" s="12" t="str">
        <f>IFERROR(VLOOKUP(Sales!D179,Pricing!$C$3:$D$8,2,FALSE),"Service Code Not Found")</f>
        <v>G1</v>
      </c>
      <c r="F179" s="12" t="str">
        <f t="shared" si="2"/>
        <v>CGST Act,2017</v>
      </c>
      <c r="G179" s="16">
        <v>22000</v>
      </c>
      <c r="H179" s="14">
        <v>44495</v>
      </c>
      <c r="I179" s="12" t="s">
        <v>29</v>
      </c>
      <c r="J179" s="17"/>
    </row>
    <row r="180" spans="3:10" x14ac:dyDescent="0.35">
      <c r="C180" s="12">
        <v>177</v>
      </c>
      <c r="D180" s="12" t="s">
        <v>6</v>
      </c>
      <c r="E180" s="12" t="str">
        <f>IFERROR(VLOOKUP(Sales!D180,Pricing!$C$3:$D$8,2,FALSE),"Service Code Not Found")</f>
        <v>G1</v>
      </c>
      <c r="F180" s="12" t="str">
        <f t="shared" si="2"/>
        <v>CGST Act,2017</v>
      </c>
      <c r="G180" s="16">
        <v>17000</v>
      </c>
      <c r="H180" s="14">
        <v>44495</v>
      </c>
      <c r="I180" s="12" t="s">
        <v>25</v>
      </c>
      <c r="J180" s="17"/>
    </row>
    <row r="181" spans="3:10" x14ac:dyDescent="0.35">
      <c r="C181" s="12">
        <v>178</v>
      </c>
      <c r="D181" s="12" t="s">
        <v>37</v>
      </c>
      <c r="E181" s="12" t="str">
        <f>IFERROR(VLOOKUP(Sales!D181,Pricing!$C$3:$D$8,2,FALSE),"Service Code Not Found")</f>
        <v>Service Code Not Found</v>
      </c>
      <c r="F181" s="12" t="str">
        <f t="shared" si="2"/>
        <v>Miscellaneous</v>
      </c>
      <c r="G181" s="16">
        <v>18000</v>
      </c>
      <c r="H181" s="14">
        <v>44495</v>
      </c>
      <c r="I181" s="12" t="s">
        <v>25</v>
      </c>
      <c r="J181" s="17"/>
    </row>
    <row r="182" spans="3:10" x14ac:dyDescent="0.35">
      <c r="C182" s="12">
        <v>179</v>
      </c>
      <c r="D182" s="12" t="s">
        <v>35</v>
      </c>
      <c r="E182" s="12" t="str">
        <f>IFERROR(VLOOKUP(Sales!D182,Pricing!$C$3:$D$8,2,FALSE),"Service Code Not Found")</f>
        <v>I2</v>
      </c>
      <c r="F182" s="12" t="str">
        <f t="shared" si="2"/>
        <v>Income Tax Act, 1961</v>
      </c>
      <c r="G182" s="16">
        <v>12000</v>
      </c>
      <c r="H182" s="14">
        <v>44502</v>
      </c>
      <c r="I182" s="12" t="s">
        <v>26</v>
      </c>
      <c r="J182" s="17"/>
    </row>
    <row r="183" spans="3:10" x14ac:dyDescent="0.35">
      <c r="C183" s="12">
        <v>180</v>
      </c>
      <c r="D183" s="12" t="s">
        <v>6</v>
      </c>
      <c r="E183" s="12" t="str">
        <f>IFERROR(VLOOKUP(Sales!D183,Pricing!$C$3:$D$8,2,FALSE),"Service Code Not Found")</f>
        <v>G1</v>
      </c>
      <c r="F183" s="12" t="str">
        <f t="shared" si="2"/>
        <v>CGST Act,2017</v>
      </c>
      <c r="G183" s="16">
        <v>13000</v>
      </c>
      <c r="H183" s="14">
        <v>44503</v>
      </c>
      <c r="I183" s="12" t="s">
        <v>27</v>
      </c>
      <c r="J183" s="17"/>
    </row>
    <row r="184" spans="3:10" x14ac:dyDescent="0.35">
      <c r="C184" s="12">
        <v>181</v>
      </c>
      <c r="D184" s="12" t="s">
        <v>34</v>
      </c>
      <c r="E184" s="12" t="str">
        <f>IFERROR(VLOOKUP(Sales!D184,Pricing!$C$3:$D$8,2,FALSE),"Service Code Not Found")</f>
        <v>G2</v>
      </c>
      <c r="F184" s="12" t="str">
        <f t="shared" si="2"/>
        <v>CGST Act,2017</v>
      </c>
      <c r="G184" s="16">
        <v>20000</v>
      </c>
      <c r="H184" s="14">
        <v>44503</v>
      </c>
      <c r="I184" s="12" t="s">
        <v>26</v>
      </c>
      <c r="J184" s="17"/>
    </row>
    <row r="185" spans="3:10" x14ac:dyDescent="0.35">
      <c r="C185" s="12">
        <v>182</v>
      </c>
      <c r="D185" s="12" t="s">
        <v>5</v>
      </c>
      <c r="E185" s="12" t="str">
        <f>IFERROR(VLOOKUP(Sales!D185,Pricing!$C$3:$D$8,2,FALSE),"Service Code Not Found")</f>
        <v>I1</v>
      </c>
      <c r="F185" s="12" t="str">
        <f t="shared" si="2"/>
        <v>Income Tax Act, 1961</v>
      </c>
      <c r="G185" s="16">
        <v>11000</v>
      </c>
      <c r="H185" s="14">
        <v>44509</v>
      </c>
      <c r="I185" s="12" t="s">
        <v>27</v>
      </c>
      <c r="J185" s="17"/>
    </row>
    <row r="186" spans="3:10" x14ac:dyDescent="0.35">
      <c r="C186" s="12">
        <v>183</v>
      </c>
      <c r="D186" s="12" t="s">
        <v>5</v>
      </c>
      <c r="E186" s="12" t="str">
        <f>IFERROR(VLOOKUP(Sales!D186,Pricing!$C$3:$D$8,2,FALSE),"Service Code Not Found")</f>
        <v>I1</v>
      </c>
      <c r="F186" s="12" t="str">
        <f t="shared" si="2"/>
        <v>Income Tax Act, 1961</v>
      </c>
      <c r="G186" s="16">
        <v>21000</v>
      </c>
      <c r="H186" s="14">
        <v>44512</v>
      </c>
      <c r="I186" s="12" t="s">
        <v>31</v>
      </c>
      <c r="J186" s="17"/>
    </row>
    <row r="187" spans="3:10" x14ac:dyDescent="0.35">
      <c r="C187" s="12">
        <v>184</v>
      </c>
      <c r="D187" s="12" t="s">
        <v>6</v>
      </c>
      <c r="E187" s="12" t="str">
        <f>IFERROR(VLOOKUP(Sales!D187,Pricing!$C$3:$D$8,2,FALSE),"Service Code Not Found")</f>
        <v>G1</v>
      </c>
      <c r="F187" s="12" t="str">
        <f t="shared" si="2"/>
        <v>CGST Act,2017</v>
      </c>
      <c r="G187" s="16">
        <v>27000</v>
      </c>
      <c r="H187" s="14">
        <v>44515</v>
      </c>
      <c r="I187" s="12" t="s">
        <v>26</v>
      </c>
      <c r="J187" s="17"/>
    </row>
    <row r="188" spans="3:10" x14ac:dyDescent="0.35">
      <c r="C188" s="12">
        <v>185</v>
      </c>
      <c r="D188" s="12" t="s">
        <v>34</v>
      </c>
      <c r="E188" s="12" t="str">
        <f>IFERROR(VLOOKUP(Sales!D188,Pricing!$C$3:$D$8,2,FALSE),"Service Code Not Found")</f>
        <v>G2</v>
      </c>
      <c r="F188" s="12" t="str">
        <f t="shared" si="2"/>
        <v>CGST Act,2017</v>
      </c>
      <c r="G188" s="16">
        <v>14000</v>
      </c>
      <c r="H188" s="14">
        <v>44525</v>
      </c>
      <c r="I188" s="12" t="s">
        <v>27</v>
      </c>
      <c r="J188" s="17"/>
    </row>
    <row r="189" spans="3:10" x14ac:dyDescent="0.35">
      <c r="C189" s="12">
        <v>186</v>
      </c>
      <c r="D189" s="12" t="s">
        <v>36</v>
      </c>
      <c r="E189" s="12" t="str">
        <f>IFERROR(VLOOKUP(Sales!D189,Pricing!$C$3:$D$8,2,FALSE),"Service Code Not Found")</f>
        <v>C1</v>
      </c>
      <c r="F189" s="12" t="str">
        <f t="shared" si="2"/>
        <v>Companies Act, 2013</v>
      </c>
      <c r="G189" s="16">
        <v>7000</v>
      </c>
      <c r="H189" s="14">
        <v>44525</v>
      </c>
      <c r="I189" s="12" t="s">
        <v>29</v>
      </c>
      <c r="J189" s="17"/>
    </row>
    <row r="190" spans="3:10" x14ac:dyDescent="0.35">
      <c r="C190" s="12">
        <v>187</v>
      </c>
      <c r="D190" s="12" t="s">
        <v>35</v>
      </c>
      <c r="E190" s="12" t="str">
        <f>IFERROR(VLOOKUP(Sales!D190,Pricing!$C$3:$D$8,2,FALSE),"Service Code Not Found")</f>
        <v>I2</v>
      </c>
      <c r="F190" s="12" t="str">
        <f t="shared" si="2"/>
        <v>Income Tax Act, 1961</v>
      </c>
      <c r="G190" s="16">
        <v>28000</v>
      </c>
      <c r="H190" s="14">
        <v>44526</v>
      </c>
      <c r="I190" s="12" t="s">
        <v>27</v>
      </c>
      <c r="J190" s="17"/>
    </row>
    <row r="191" spans="3:10" x14ac:dyDescent="0.35">
      <c r="C191" s="12">
        <v>188</v>
      </c>
      <c r="D191" s="12" t="s">
        <v>35</v>
      </c>
      <c r="E191" s="12" t="str">
        <f>IFERROR(VLOOKUP(Sales!D191,Pricing!$C$3:$D$8,2,FALSE),"Service Code Not Found")</f>
        <v>I2</v>
      </c>
      <c r="F191" s="12" t="str">
        <f t="shared" si="2"/>
        <v>Income Tax Act, 1961</v>
      </c>
      <c r="G191" s="16">
        <v>25000</v>
      </c>
      <c r="H191" s="14">
        <v>44528</v>
      </c>
      <c r="I191" s="12" t="s">
        <v>28</v>
      </c>
      <c r="J191" s="17"/>
    </row>
    <row r="192" spans="3:10" x14ac:dyDescent="0.35">
      <c r="C192" s="12">
        <v>189</v>
      </c>
      <c r="D192" s="12" t="s">
        <v>6</v>
      </c>
      <c r="E192" s="12" t="str">
        <f>IFERROR(VLOOKUP(Sales!D192,Pricing!$C$3:$D$8,2,FALSE),"Service Code Not Found")</f>
        <v>G1</v>
      </c>
      <c r="F192" s="12" t="str">
        <f t="shared" si="2"/>
        <v>CGST Act,2017</v>
      </c>
      <c r="G192" s="16">
        <v>22000</v>
      </c>
      <c r="H192" s="14">
        <v>44528</v>
      </c>
      <c r="I192" s="12" t="s">
        <v>25</v>
      </c>
      <c r="J192" s="17"/>
    </row>
    <row r="193" spans="3:10" x14ac:dyDescent="0.35">
      <c r="C193" s="12">
        <v>190</v>
      </c>
      <c r="D193" s="12" t="s">
        <v>5</v>
      </c>
      <c r="E193" s="12" t="str">
        <f>IFERROR(VLOOKUP(Sales!D193,Pricing!$C$3:$D$8,2,FALSE),"Service Code Not Found")</f>
        <v>I1</v>
      </c>
      <c r="F193" s="12" t="str">
        <f t="shared" si="2"/>
        <v>Income Tax Act, 1961</v>
      </c>
      <c r="G193" s="16">
        <v>15000</v>
      </c>
      <c r="H193" s="14">
        <v>44529</v>
      </c>
      <c r="I193" s="12" t="s">
        <v>31</v>
      </c>
      <c r="J193" s="17"/>
    </row>
    <row r="194" spans="3:10" x14ac:dyDescent="0.35">
      <c r="C194" s="12">
        <v>191</v>
      </c>
      <c r="D194" s="12" t="s">
        <v>6</v>
      </c>
      <c r="E194" s="12" t="str">
        <f>IFERROR(VLOOKUP(Sales!D194,Pricing!$C$3:$D$8,2,FALSE),"Service Code Not Found")</f>
        <v>G1</v>
      </c>
      <c r="F194" s="12" t="str">
        <f t="shared" si="2"/>
        <v>CGST Act,2017</v>
      </c>
      <c r="G194" s="16">
        <v>25000</v>
      </c>
      <c r="H194" s="14">
        <v>44530</v>
      </c>
      <c r="I194" s="12" t="s">
        <v>26</v>
      </c>
      <c r="J194" s="17"/>
    </row>
    <row r="195" spans="3:10" x14ac:dyDescent="0.35">
      <c r="C195" s="12">
        <v>192</v>
      </c>
      <c r="D195" s="12" t="s">
        <v>34</v>
      </c>
      <c r="E195" s="12" t="str">
        <f>IFERROR(VLOOKUP(Sales!D195,Pricing!$C$3:$D$8,2,FALSE),"Service Code Not Found")</f>
        <v>G2</v>
      </c>
      <c r="F195" s="12" t="str">
        <f t="shared" si="2"/>
        <v>CGST Act,2017</v>
      </c>
      <c r="G195" s="16">
        <v>23000</v>
      </c>
      <c r="H195" s="14">
        <v>44532</v>
      </c>
      <c r="I195" s="12" t="s">
        <v>26</v>
      </c>
      <c r="J195" s="17"/>
    </row>
    <row r="196" spans="3:10" x14ac:dyDescent="0.35">
      <c r="C196" s="12">
        <v>193</v>
      </c>
      <c r="D196" s="12" t="s">
        <v>34</v>
      </c>
      <c r="E196" s="12" t="str">
        <f>IFERROR(VLOOKUP(Sales!D196,Pricing!$C$3:$D$8,2,FALSE),"Service Code Not Found")</f>
        <v>G2</v>
      </c>
      <c r="F196" s="12" t="str">
        <f t="shared" si="2"/>
        <v>CGST Act,2017</v>
      </c>
      <c r="G196" s="16">
        <v>27000</v>
      </c>
      <c r="H196" s="14">
        <v>44534</v>
      </c>
      <c r="I196" s="12" t="s">
        <v>31</v>
      </c>
      <c r="J196" s="17"/>
    </row>
    <row r="197" spans="3:10" x14ac:dyDescent="0.35">
      <c r="C197" s="12">
        <v>194</v>
      </c>
      <c r="D197" s="12" t="s">
        <v>5</v>
      </c>
      <c r="E197" s="12" t="str">
        <f>IFERROR(VLOOKUP(Sales!D197,Pricing!$C$3:$D$8,2,FALSE),"Service Code Not Found")</f>
        <v>I1</v>
      </c>
      <c r="F197" s="12" t="str">
        <f t="shared" ref="F197:F203" si="3">_xlfn.IFS(D197=$D$6,"CGST Act,2017",D197=$D$4,"CGST Act,2017",D197=$D$12,"Income Tax Act, 1961",D197=$D$9,"Income Tax Act, 1961",D197=$D$5,"Companies Act, 2013",D197=$D$8,"Miscellaneous")</f>
        <v>Income Tax Act, 1961</v>
      </c>
      <c r="G197" s="16">
        <v>26000</v>
      </c>
      <c r="H197" s="14">
        <v>44535</v>
      </c>
      <c r="I197" s="12" t="s">
        <v>26</v>
      </c>
      <c r="J197" s="17"/>
    </row>
    <row r="198" spans="3:10" x14ac:dyDescent="0.35">
      <c r="C198" s="12">
        <v>195</v>
      </c>
      <c r="D198" s="12" t="s">
        <v>37</v>
      </c>
      <c r="E198" s="12" t="str">
        <f>IFERROR(VLOOKUP(Sales!D198,Pricing!$C$3:$D$8,2,FALSE),"Service Code Not Found")</f>
        <v>Service Code Not Found</v>
      </c>
      <c r="F198" s="12" t="str">
        <f t="shared" si="3"/>
        <v>Miscellaneous</v>
      </c>
      <c r="G198" s="16">
        <v>17000</v>
      </c>
      <c r="H198" s="14">
        <v>44536</v>
      </c>
      <c r="I198" s="12" t="s">
        <v>29</v>
      </c>
      <c r="J198" s="17"/>
    </row>
    <row r="199" spans="3:10" x14ac:dyDescent="0.35">
      <c r="C199" s="12">
        <v>196</v>
      </c>
      <c r="D199" s="12" t="s">
        <v>6</v>
      </c>
      <c r="E199" s="12" t="str">
        <f>IFERROR(VLOOKUP(Sales!D199,Pricing!$C$3:$D$8,2,FALSE),"Service Code Not Found")</f>
        <v>G1</v>
      </c>
      <c r="F199" s="12" t="str">
        <f t="shared" si="3"/>
        <v>CGST Act,2017</v>
      </c>
      <c r="G199" s="16">
        <v>16000</v>
      </c>
      <c r="H199" s="14">
        <v>44542</v>
      </c>
      <c r="I199" s="12" t="s">
        <v>28</v>
      </c>
      <c r="J199" s="17"/>
    </row>
    <row r="200" spans="3:10" x14ac:dyDescent="0.35">
      <c r="C200" s="12">
        <v>197</v>
      </c>
      <c r="D200" s="12" t="s">
        <v>6</v>
      </c>
      <c r="E200" s="12" t="str">
        <f>IFERROR(VLOOKUP(Sales!D200,Pricing!$C$3:$D$8,2,FALSE),"Service Code Not Found")</f>
        <v>G1</v>
      </c>
      <c r="F200" s="12" t="str">
        <f t="shared" si="3"/>
        <v>CGST Act,2017</v>
      </c>
      <c r="G200" s="16">
        <v>28000</v>
      </c>
      <c r="H200" s="14">
        <v>44542</v>
      </c>
      <c r="I200" s="12" t="s">
        <v>25</v>
      </c>
      <c r="J200" s="17"/>
    </row>
    <row r="201" spans="3:10" x14ac:dyDescent="0.35">
      <c r="C201" s="12">
        <v>198</v>
      </c>
      <c r="D201" s="12" t="s">
        <v>6</v>
      </c>
      <c r="E201" s="12" t="str">
        <f>IFERROR(VLOOKUP(Sales!D201,Pricing!$C$3:$D$8,2,FALSE),"Service Code Not Found")</f>
        <v>G1</v>
      </c>
      <c r="F201" s="12" t="str">
        <f t="shared" si="3"/>
        <v>CGST Act,2017</v>
      </c>
      <c r="G201" s="16">
        <v>14000</v>
      </c>
      <c r="H201" s="14">
        <v>44542</v>
      </c>
      <c r="I201" s="12" t="s">
        <v>26</v>
      </c>
      <c r="J201" s="17"/>
    </row>
    <row r="202" spans="3:10" x14ac:dyDescent="0.35">
      <c r="C202" s="12">
        <v>199</v>
      </c>
      <c r="D202" s="12" t="s">
        <v>6</v>
      </c>
      <c r="E202" s="12" t="str">
        <f>IFERROR(VLOOKUP(Sales!D202,Pricing!$C$3:$D$8,2,FALSE),"Service Code Not Found")</f>
        <v>G1</v>
      </c>
      <c r="F202" s="12" t="str">
        <f t="shared" si="3"/>
        <v>CGST Act,2017</v>
      </c>
      <c r="G202" s="16">
        <v>27000</v>
      </c>
      <c r="H202" s="14">
        <v>44545</v>
      </c>
      <c r="I202" s="12" t="s">
        <v>29</v>
      </c>
      <c r="J202" s="17"/>
    </row>
    <row r="203" spans="3:10" x14ac:dyDescent="0.35">
      <c r="C203" s="12">
        <v>200</v>
      </c>
      <c r="D203" s="12" t="s">
        <v>6</v>
      </c>
      <c r="E203" s="12" t="str">
        <f>IFERROR(VLOOKUP(Sales!D203,Pricing!$C$3:$D$8,2,FALSE),"Service Code Not Found")</f>
        <v>G1</v>
      </c>
      <c r="F203" s="12" t="str">
        <f t="shared" si="3"/>
        <v>CGST Act,2017</v>
      </c>
      <c r="G203" s="16">
        <v>16000</v>
      </c>
      <c r="H203" s="14">
        <v>44546</v>
      </c>
      <c r="I203" s="12" t="s">
        <v>26</v>
      </c>
      <c r="J203" s="17"/>
    </row>
  </sheetData>
  <conditionalFormatting sqref="F4:F203">
    <cfRule type="expression" dxfId="3" priority="2">
      <formula>IF(F4=$F$9,1)</formula>
    </cfRule>
    <cfRule type="expression" dxfId="2" priority="3">
      <formula>IF(F4=$F$8,1)</formula>
    </cfRule>
    <cfRule type="expression" dxfId="1" priority="4">
      <formula>IF(F4=$F$5,1)</formula>
    </cfRule>
    <cfRule type="expression" dxfId="0" priority="5">
      <formula>IF(F4=$F$4,1)</formula>
    </cfRule>
  </conditionalFormatting>
  <conditionalFormatting sqref="G4:G203">
    <cfRule type="dataBar" priority="1">
      <dataBar>
        <cfvo type="min"/>
        <cfvo type="max"/>
        <color rgb="FF008AEF"/>
      </dataBar>
      <extLst>
        <ext xmlns:x14="http://schemas.microsoft.com/office/spreadsheetml/2009/9/main" uri="{B025F937-C7B1-47D3-B67F-A62EFF666E3E}">
          <x14:id>{CC1C74F7-A8C8-4E33-BC66-E0A8FF17A31F}</x14:id>
        </ext>
      </extLst>
    </cfRule>
  </conditionalFormatting>
  <pageMargins left="0.7" right="0.7" top="0.75" bottom="0.75" header="0.3" footer="0.3"/>
  <pageSetup orientation="landscape" r:id="rId1"/>
  <headerFooter>
    <oddHeader>&amp;L&amp;D</oddHeader>
    <oddFooter>&amp;C&amp;P</oddFooter>
  </headerFooter>
  <extLst>
    <ext xmlns:x14="http://schemas.microsoft.com/office/spreadsheetml/2009/9/main" uri="{78C0D931-6437-407d-A8EE-F0AAD7539E65}">
      <x14:conditionalFormattings>
        <x14:conditionalFormatting xmlns:xm="http://schemas.microsoft.com/office/excel/2006/main">
          <x14:cfRule type="dataBar" id="{CC1C74F7-A8C8-4E33-BC66-E0A8FF17A31F}">
            <x14:dataBar minLength="0" maxLength="100" border="1" negativeBarBorderColorSameAsPositive="0">
              <x14:cfvo type="autoMin"/>
              <x14:cfvo type="autoMax"/>
              <x14:borderColor rgb="FF008AEF"/>
              <x14:negativeFillColor rgb="FFFF0000"/>
              <x14:negativeBorderColor rgb="FFFF0000"/>
              <x14:axisColor rgb="FF000000"/>
            </x14:dataBar>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6E93-DE5F-4139-87A9-D99C588FAFEA}">
  <dimension ref="A3:I259"/>
  <sheetViews>
    <sheetView topLeftCell="A40" workbookViewId="0">
      <selection activeCell="B19" sqref="B19"/>
    </sheetView>
  </sheetViews>
  <sheetFormatPr defaultRowHeight="15.5" x14ac:dyDescent="0.35"/>
  <cols>
    <col min="1" max="1" width="18.25" bestFit="1" customWidth="1"/>
    <col min="2" max="2" width="21.83203125" bestFit="1" customWidth="1"/>
    <col min="3" max="3" width="20.58203125" bestFit="1" customWidth="1"/>
    <col min="4" max="4" width="18.58203125" bestFit="1" customWidth="1"/>
    <col min="5" max="5" width="11.6640625" bestFit="1" customWidth="1"/>
    <col min="6" max="6" width="14.58203125" bestFit="1" customWidth="1"/>
    <col min="7" max="7" width="18.58203125" bestFit="1" customWidth="1"/>
    <col min="8" max="8" width="15.58203125" bestFit="1" customWidth="1"/>
    <col min="9" max="9" width="18.58203125" bestFit="1" customWidth="1"/>
    <col min="10" max="11" width="14.9140625" bestFit="1" customWidth="1"/>
    <col min="12" max="12" width="11.6640625" bestFit="1" customWidth="1"/>
    <col min="13" max="17" width="17.6640625" bestFit="1" customWidth="1"/>
    <col min="18" max="18" width="20.6640625" bestFit="1" customWidth="1"/>
    <col min="19" max="24" width="14.9140625" bestFit="1" customWidth="1"/>
    <col min="25" max="25" width="16.4140625" bestFit="1" customWidth="1"/>
    <col min="26" max="29" width="9" bestFit="1" customWidth="1"/>
    <col min="30" max="30" width="11.25" bestFit="1" customWidth="1"/>
    <col min="31" max="36" width="14.9140625" bestFit="1" customWidth="1"/>
    <col min="37" max="37" width="13.83203125" bestFit="1" customWidth="1"/>
    <col min="38" max="43" width="14.9140625" bestFit="1" customWidth="1"/>
    <col min="44" max="44" width="15.08203125" bestFit="1" customWidth="1"/>
    <col min="45" max="45" width="10.58203125" bestFit="1" customWidth="1"/>
  </cols>
  <sheetData>
    <row r="3" spans="1:2" x14ac:dyDescent="0.35">
      <c r="A3" s="31" t="s">
        <v>63</v>
      </c>
      <c r="B3" t="s">
        <v>69</v>
      </c>
    </row>
    <row r="4" spans="1:2" x14ac:dyDescent="0.35">
      <c r="A4" s="32" t="s">
        <v>64</v>
      </c>
      <c r="B4" s="33">
        <v>18787.234042553191</v>
      </c>
    </row>
    <row r="5" spans="1:2" x14ac:dyDescent="0.35">
      <c r="A5" s="32" t="s">
        <v>65</v>
      </c>
      <c r="B5" s="33">
        <v>18518.518518518518</v>
      </c>
    </row>
    <row r="6" spans="1:2" x14ac:dyDescent="0.35">
      <c r="A6" s="32" t="s">
        <v>66</v>
      </c>
      <c r="B6" s="33">
        <v>17602.941176470587</v>
      </c>
    </row>
    <row r="7" spans="1:2" x14ac:dyDescent="0.35">
      <c r="A7" s="32" t="s">
        <v>67</v>
      </c>
      <c r="B7" s="33">
        <v>19181.81818181818</v>
      </c>
    </row>
    <row r="8" spans="1:2" x14ac:dyDescent="0.35">
      <c r="A8" s="32" t="s">
        <v>62</v>
      </c>
      <c r="B8" s="33">
        <v>18370</v>
      </c>
    </row>
    <row r="17" spans="1:2" x14ac:dyDescent="0.35">
      <c r="A17" s="31" t="s">
        <v>63</v>
      </c>
      <c r="B17" t="s">
        <v>69</v>
      </c>
    </row>
    <row r="18" spans="1:2" x14ac:dyDescent="0.35">
      <c r="A18" s="32" t="s">
        <v>27</v>
      </c>
      <c r="B18" s="33">
        <v>18843.75</v>
      </c>
    </row>
    <row r="19" spans="1:2" x14ac:dyDescent="0.35">
      <c r="A19" s="32" t="s">
        <v>62</v>
      </c>
      <c r="B19" s="33">
        <v>18843.75</v>
      </c>
    </row>
    <row r="23" spans="1:2" x14ac:dyDescent="0.35">
      <c r="A23" s="31" t="s">
        <v>63</v>
      </c>
      <c r="B23" t="s">
        <v>69</v>
      </c>
    </row>
    <row r="24" spans="1:2" x14ac:dyDescent="0.35">
      <c r="A24" s="32" t="s">
        <v>37</v>
      </c>
      <c r="B24" s="33">
        <v>19181.81818181818</v>
      </c>
    </row>
    <row r="25" spans="1:2" x14ac:dyDescent="0.35">
      <c r="A25" s="32" t="s">
        <v>34</v>
      </c>
      <c r="B25" s="33">
        <v>18916.666666666668</v>
      </c>
    </row>
    <row r="26" spans="1:2" x14ac:dyDescent="0.35">
      <c r="A26" s="32" t="s">
        <v>6</v>
      </c>
      <c r="B26" s="33">
        <v>18742.857142857141</v>
      </c>
    </row>
    <row r="27" spans="1:2" x14ac:dyDescent="0.35">
      <c r="A27" s="32" t="s">
        <v>5</v>
      </c>
      <c r="B27" s="33">
        <v>17065.217391304348</v>
      </c>
    </row>
    <row r="28" spans="1:2" x14ac:dyDescent="0.35">
      <c r="A28" s="32" t="s">
        <v>36</v>
      </c>
      <c r="B28" s="33">
        <v>18518.518518518518</v>
      </c>
    </row>
    <row r="29" spans="1:2" x14ac:dyDescent="0.35">
      <c r="A29" s="32" t="s">
        <v>35</v>
      </c>
      <c r="B29" s="33">
        <v>18727.272727272728</v>
      </c>
    </row>
    <row r="30" spans="1:2" x14ac:dyDescent="0.35">
      <c r="A30" s="32" t="s">
        <v>62</v>
      </c>
      <c r="B30" s="33">
        <v>18370</v>
      </c>
    </row>
    <row r="31" spans="1:2" x14ac:dyDescent="0.35">
      <c r="A31" s="32"/>
      <c r="B31" s="33"/>
    </row>
    <row r="32" spans="1:2" x14ac:dyDescent="0.35">
      <c r="A32" s="32"/>
      <c r="B32" s="33"/>
    </row>
    <row r="33" spans="1:9" x14ac:dyDescent="0.35">
      <c r="A33" s="32"/>
      <c r="B33" s="33"/>
    </row>
    <row r="35" spans="1:9" x14ac:dyDescent="0.35">
      <c r="A35" s="31" t="s">
        <v>68</v>
      </c>
      <c r="B35" s="31" t="s">
        <v>61</v>
      </c>
    </row>
    <row r="36" spans="1:9" x14ac:dyDescent="0.35">
      <c r="A36" s="31" t="s">
        <v>63</v>
      </c>
      <c r="B36" t="s">
        <v>30</v>
      </c>
      <c r="C36" t="s">
        <v>27</v>
      </c>
      <c r="D36" t="s">
        <v>31</v>
      </c>
      <c r="E36" t="s">
        <v>26</v>
      </c>
      <c r="F36" t="s">
        <v>28</v>
      </c>
      <c r="G36" t="s">
        <v>25</v>
      </c>
      <c r="H36" t="s">
        <v>29</v>
      </c>
      <c r="I36" t="s">
        <v>62</v>
      </c>
    </row>
    <row r="37" spans="1:9" x14ac:dyDescent="0.35">
      <c r="A37" s="32" t="s">
        <v>37</v>
      </c>
      <c r="B37" s="33"/>
      <c r="C37" s="33">
        <v>16000</v>
      </c>
      <c r="D37" s="33"/>
      <c r="E37" s="33">
        <v>15000</v>
      </c>
      <c r="F37" s="33"/>
      <c r="G37" s="33">
        <v>52000</v>
      </c>
      <c r="H37" s="33">
        <v>128000</v>
      </c>
      <c r="I37" s="33">
        <v>211000</v>
      </c>
    </row>
    <row r="38" spans="1:9" x14ac:dyDescent="0.35">
      <c r="A38" s="32" t="s">
        <v>34</v>
      </c>
      <c r="B38" s="33"/>
      <c r="C38" s="33">
        <v>124000</v>
      </c>
      <c r="D38" s="33">
        <v>27000</v>
      </c>
      <c r="E38" s="33">
        <v>179000</v>
      </c>
      <c r="F38" s="33"/>
      <c r="G38" s="33">
        <v>21000</v>
      </c>
      <c r="H38" s="33">
        <v>103000</v>
      </c>
      <c r="I38" s="33">
        <v>454000</v>
      </c>
    </row>
    <row r="39" spans="1:9" x14ac:dyDescent="0.35">
      <c r="A39" s="32" t="s">
        <v>6</v>
      </c>
      <c r="B39" s="33">
        <v>164000</v>
      </c>
      <c r="C39" s="33">
        <v>139000</v>
      </c>
      <c r="D39" s="33">
        <v>130000</v>
      </c>
      <c r="E39" s="33">
        <v>389000</v>
      </c>
      <c r="F39" s="33">
        <v>127000</v>
      </c>
      <c r="G39" s="33">
        <v>204000</v>
      </c>
      <c r="H39" s="33">
        <v>159000</v>
      </c>
      <c r="I39" s="33">
        <v>1312000</v>
      </c>
    </row>
    <row r="40" spans="1:9" x14ac:dyDescent="0.35">
      <c r="A40" s="32" t="s">
        <v>5</v>
      </c>
      <c r="B40" s="33">
        <v>12000</v>
      </c>
      <c r="C40" s="33">
        <v>84000</v>
      </c>
      <c r="D40" s="33">
        <v>275000</v>
      </c>
      <c r="E40" s="33">
        <v>195000</v>
      </c>
      <c r="F40" s="33">
        <v>122000</v>
      </c>
      <c r="G40" s="33">
        <v>71000</v>
      </c>
      <c r="H40" s="33">
        <v>26000</v>
      </c>
      <c r="I40" s="33">
        <v>785000</v>
      </c>
    </row>
    <row r="41" spans="1:9" x14ac:dyDescent="0.35">
      <c r="A41" s="32" t="s">
        <v>36</v>
      </c>
      <c r="B41" s="33">
        <v>11000</v>
      </c>
      <c r="C41" s="33">
        <v>162000</v>
      </c>
      <c r="D41" s="33">
        <v>20000</v>
      </c>
      <c r="E41" s="33">
        <v>80000</v>
      </c>
      <c r="F41" s="33">
        <v>66000</v>
      </c>
      <c r="G41" s="33">
        <v>39000</v>
      </c>
      <c r="H41" s="33">
        <v>122000</v>
      </c>
      <c r="I41" s="33">
        <v>500000</v>
      </c>
    </row>
    <row r="42" spans="1:9" x14ac:dyDescent="0.35">
      <c r="A42" s="32" t="s">
        <v>35</v>
      </c>
      <c r="B42" s="33">
        <v>54000</v>
      </c>
      <c r="C42" s="33">
        <v>78000</v>
      </c>
      <c r="D42" s="33">
        <v>11000</v>
      </c>
      <c r="E42" s="33">
        <v>121000</v>
      </c>
      <c r="F42" s="33">
        <v>61000</v>
      </c>
      <c r="G42" s="33">
        <v>66000</v>
      </c>
      <c r="H42" s="33">
        <v>21000</v>
      </c>
      <c r="I42" s="33">
        <v>412000</v>
      </c>
    </row>
    <row r="43" spans="1:9" x14ac:dyDescent="0.35">
      <c r="A43" s="32" t="s">
        <v>62</v>
      </c>
      <c r="B43" s="33">
        <v>241000</v>
      </c>
      <c r="C43" s="33">
        <v>603000</v>
      </c>
      <c r="D43" s="33">
        <v>463000</v>
      </c>
      <c r="E43" s="33">
        <v>979000</v>
      </c>
      <c r="F43" s="33">
        <v>376000</v>
      </c>
      <c r="G43" s="33">
        <v>453000</v>
      </c>
      <c r="H43" s="33">
        <v>559000</v>
      </c>
      <c r="I43" s="33">
        <v>3674000</v>
      </c>
    </row>
    <row r="59" spans="1:7" x14ac:dyDescent="0.35">
      <c r="A59" s="18" t="s">
        <v>32</v>
      </c>
      <c r="B59" s="18" t="s">
        <v>33</v>
      </c>
      <c r="C59" s="18" t="s">
        <v>38</v>
      </c>
      <c r="D59" s="18" t="s">
        <v>41</v>
      </c>
      <c r="E59" s="18" t="s">
        <v>39</v>
      </c>
      <c r="F59" s="18" t="s">
        <v>23</v>
      </c>
      <c r="G59" s="35" t="s">
        <v>24</v>
      </c>
    </row>
    <row r="60" spans="1:7" x14ac:dyDescent="0.35">
      <c r="A60" s="12">
        <v>1</v>
      </c>
      <c r="B60" s="12" t="s">
        <v>34</v>
      </c>
      <c r="C60" s="12" t="str">
        <f>IFERROR(VLOOKUP(Sales!D4,Pricing!$C$3:$D$8,2,FALSE),"Service Code Not Found")</f>
        <v>G2</v>
      </c>
      <c r="D60" t="s">
        <v>64</v>
      </c>
      <c r="E60">
        <v>24000</v>
      </c>
      <c r="F60" s="14">
        <v>44202</v>
      </c>
      <c r="G60" s="34" t="s">
        <v>26</v>
      </c>
    </row>
    <row r="61" spans="1:7" x14ac:dyDescent="0.35">
      <c r="A61" s="12">
        <v>2</v>
      </c>
      <c r="B61" s="12" t="s">
        <v>36</v>
      </c>
      <c r="C61" s="12" t="str">
        <f>IFERROR(VLOOKUP(Sales!D5,Pricing!$C$3:$D$8,2,FALSE),"Service Code Not Found")</f>
        <v>C1</v>
      </c>
      <c r="D61" t="s">
        <v>65</v>
      </c>
      <c r="E61">
        <v>24000</v>
      </c>
      <c r="F61" s="14">
        <v>44203</v>
      </c>
      <c r="G61" s="34" t="s">
        <v>27</v>
      </c>
    </row>
    <row r="62" spans="1:7" x14ac:dyDescent="0.35">
      <c r="A62" s="12">
        <v>3</v>
      </c>
      <c r="B62" s="12" t="s">
        <v>6</v>
      </c>
      <c r="C62" s="12" t="str">
        <f>IFERROR(VLOOKUP(Sales!D6,Pricing!$C$3:$D$8,2,FALSE),"Service Code Not Found")</f>
        <v>G1</v>
      </c>
      <c r="D62" t="s">
        <v>64</v>
      </c>
      <c r="E62">
        <v>7000</v>
      </c>
      <c r="F62" s="14">
        <v>44204</v>
      </c>
      <c r="G62" s="34" t="s">
        <v>26</v>
      </c>
    </row>
    <row r="63" spans="1:7" x14ac:dyDescent="0.35">
      <c r="A63" s="12">
        <v>4</v>
      </c>
      <c r="B63" s="12" t="s">
        <v>6</v>
      </c>
      <c r="C63" s="12" t="str">
        <f>IFERROR(VLOOKUP(Sales!D7,Pricing!$C$3:$D$8,2,FALSE),"Service Code Not Found")</f>
        <v>G1</v>
      </c>
      <c r="D63" t="s">
        <v>64</v>
      </c>
      <c r="E63">
        <v>15000</v>
      </c>
      <c r="F63" s="14">
        <v>44206</v>
      </c>
      <c r="G63" s="34" t="s">
        <v>28</v>
      </c>
    </row>
    <row r="64" spans="1:7" x14ac:dyDescent="0.35">
      <c r="A64" s="12">
        <v>5</v>
      </c>
      <c r="B64" s="12" t="s">
        <v>37</v>
      </c>
      <c r="C64" s="12" t="str">
        <f>IFERROR(VLOOKUP(Sales!D8,Pricing!$C$3:$D$8,2,FALSE),"Service Code Not Found")</f>
        <v>Service Code Not Found</v>
      </c>
      <c r="D64" t="s">
        <v>67</v>
      </c>
      <c r="E64">
        <v>16000</v>
      </c>
      <c r="F64" s="14">
        <v>44206</v>
      </c>
      <c r="G64" s="34" t="s">
        <v>29</v>
      </c>
    </row>
    <row r="65" spans="1:7" x14ac:dyDescent="0.35">
      <c r="A65" s="12">
        <v>6</v>
      </c>
      <c r="B65" s="12" t="s">
        <v>35</v>
      </c>
      <c r="C65" s="12" t="str">
        <f>IFERROR(VLOOKUP(Sales!D9,Pricing!$C$3:$D$8,2,FALSE),"Service Code Not Found")</f>
        <v>I2</v>
      </c>
      <c r="D65" t="s">
        <v>66</v>
      </c>
      <c r="E65">
        <v>10000</v>
      </c>
      <c r="F65" s="14">
        <v>44207</v>
      </c>
      <c r="G65" s="34" t="s">
        <v>26</v>
      </c>
    </row>
    <row r="66" spans="1:7" x14ac:dyDescent="0.35">
      <c r="A66" s="12">
        <v>7</v>
      </c>
      <c r="B66" s="12" t="s">
        <v>36</v>
      </c>
      <c r="C66" s="12" t="str">
        <f>IFERROR(VLOOKUP(Sales!D10,Pricing!$C$3:$D$8,2,FALSE),"Service Code Not Found")</f>
        <v>C1</v>
      </c>
      <c r="D66" t="s">
        <v>65</v>
      </c>
      <c r="E66">
        <v>17000</v>
      </c>
      <c r="F66" s="14">
        <v>44207</v>
      </c>
      <c r="G66" s="34" t="s">
        <v>25</v>
      </c>
    </row>
    <row r="67" spans="1:7" x14ac:dyDescent="0.35">
      <c r="A67" s="12">
        <v>8</v>
      </c>
      <c r="B67" s="12" t="s">
        <v>6</v>
      </c>
      <c r="C67" s="12" t="str">
        <f>IFERROR(VLOOKUP(Sales!D11,Pricing!$C$3:$D$8,2,FALSE),"Service Code Not Found")</f>
        <v>G1</v>
      </c>
      <c r="D67" t="s">
        <v>64</v>
      </c>
      <c r="E67">
        <v>26000</v>
      </c>
      <c r="F67" s="14">
        <v>44212</v>
      </c>
      <c r="G67" s="34" t="s">
        <v>30</v>
      </c>
    </row>
    <row r="68" spans="1:7" x14ac:dyDescent="0.35">
      <c r="A68" s="12">
        <v>9</v>
      </c>
      <c r="B68" s="12" t="s">
        <v>5</v>
      </c>
      <c r="C68" s="12" t="str">
        <f>IFERROR(VLOOKUP(Sales!D12,Pricing!$C$3:$D$8,2,FALSE),"Service Code Not Found")</f>
        <v>I1</v>
      </c>
      <c r="D68" t="s">
        <v>66</v>
      </c>
      <c r="E68">
        <v>13000</v>
      </c>
      <c r="F68" s="14">
        <v>44212</v>
      </c>
      <c r="G68" s="34" t="s">
        <v>31</v>
      </c>
    </row>
    <row r="69" spans="1:7" x14ac:dyDescent="0.35">
      <c r="A69" s="12">
        <v>10</v>
      </c>
      <c r="B69" s="12" t="s">
        <v>5</v>
      </c>
      <c r="C69" s="12" t="str">
        <f>IFERROR(VLOOKUP(Sales!D13,Pricing!$C$3:$D$8,2,FALSE),"Service Code Not Found")</f>
        <v>I1</v>
      </c>
      <c r="D69" t="s">
        <v>66</v>
      </c>
      <c r="E69">
        <v>27000</v>
      </c>
      <c r="F69" s="14">
        <v>44212</v>
      </c>
      <c r="G69" s="34" t="s">
        <v>28</v>
      </c>
    </row>
    <row r="70" spans="1:7" x14ac:dyDescent="0.35">
      <c r="A70" s="12">
        <v>11</v>
      </c>
      <c r="B70" s="12" t="s">
        <v>6</v>
      </c>
      <c r="C70" s="12" t="str">
        <f>IFERROR(VLOOKUP(Sales!D14,Pricing!$C$3:$D$8,2,FALSE),"Service Code Not Found")</f>
        <v>G1</v>
      </c>
      <c r="D70" t="s">
        <v>64</v>
      </c>
      <c r="E70">
        <v>19000</v>
      </c>
      <c r="F70" s="14">
        <v>44212</v>
      </c>
      <c r="G70" s="34" t="s">
        <v>29</v>
      </c>
    </row>
    <row r="71" spans="1:7" x14ac:dyDescent="0.35">
      <c r="A71" s="12">
        <v>12</v>
      </c>
      <c r="B71" s="12" t="s">
        <v>36</v>
      </c>
      <c r="C71" s="12" t="str">
        <f>IFERROR(VLOOKUP(Sales!D15,Pricing!$C$3:$D$8,2,FALSE),"Service Code Not Found")</f>
        <v>C1</v>
      </c>
      <c r="D71" t="s">
        <v>65</v>
      </c>
      <c r="E71">
        <v>23000</v>
      </c>
      <c r="F71" s="14">
        <v>44214</v>
      </c>
      <c r="G71" s="34" t="s">
        <v>26</v>
      </c>
    </row>
    <row r="72" spans="1:7" x14ac:dyDescent="0.35">
      <c r="A72" s="12">
        <v>13</v>
      </c>
      <c r="B72" s="12" t="s">
        <v>34</v>
      </c>
      <c r="C72" s="12" t="str">
        <f>IFERROR(VLOOKUP(Sales!D16,Pricing!$C$3:$D$8,2,FALSE),"Service Code Not Found")</f>
        <v>G2</v>
      </c>
      <c r="D72" t="s">
        <v>64</v>
      </c>
      <c r="E72">
        <v>18000</v>
      </c>
      <c r="F72" s="14">
        <v>44216</v>
      </c>
      <c r="G72" s="34" t="s">
        <v>29</v>
      </c>
    </row>
    <row r="73" spans="1:7" x14ac:dyDescent="0.35">
      <c r="A73" s="12">
        <v>14</v>
      </c>
      <c r="B73" s="12" t="s">
        <v>36</v>
      </c>
      <c r="C73" s="12" t="str">
        <f>IFERROR(VLOOKUP(Sales!D17,Pricing!$C$3:$D$8,2,FALSE),"Service Code Not Found")</f>
        <v>C1</v>
      </c>
      <c r="D73" t="s">
        <v>65</v>
      </c>
      <c r="E73">
        <v>20000</v>
      </c>
      <c r="F73" s="14">
        <v>44218</v>
      </c>
      <c r="G73" s="34" t="s">
        <v>28</v>
      </c>
    </row>
    <row r="74" spans="1:7" x14ac:dyDescent="0.35">
      <c r="A74" s="12">
        <v>15</v>
      </c>
      <c r="B74" s="12" t="s">
        <v>5</v>
      </c>
      <c r="C74" s="12" t="str">
        <f>IFERROR(VLOOKUP(Sales!D18,Pricing!$C$3:$D$8,2,FALSE),"Service Code Not Found")</f>
        <v>I1</v>
      </c>
      <c r="D74" t="s">
        <v>66</v>
      </c>
      <c r="E74">
        <v>27000</v>
      </c>
      <c r="F74" s="14">
        <v>44220</v>
      </c>
      <c r="G74" s="34" t="s">
        <v>31</v>
      </c>
    </row>
    <row r="75" spans="1:7" x14ac:dyDescent="0.35">
      <c r="A75" s="12">
        <v>16</v>
      </c>
      <c r="B75" s="12" t="s">
        <v>6</v>
      </c>
      <c r="C75" s="12" t="str">
        <f>IFERROR(VLOOKUP(Sales!D19,Pricing!$C$3:$D$8,2,FALSE),"Service Code Not Found")</f>
        <v>G1</v>
      </c>
      <c r="D75" t="s">
        <v>64</v>
      </c>
      <c r="E75">
        <v>16000</v>
      </c>
      <c r="F75" s="14">
        <v>44223</v>
      </c>
      <c r="G75" s="34" t="s">
        <v>27</v>
      </c>
    </row>
    <row r="76" spans="1:7" x14ac:dyDescent="0.35">
      <c r="A76" s="12">
        <v>17</v>
      </c>
      <c r="B76" s="12" t="s">
        <v>6</v>
      </c>
      <c r="C76" s="12" t="str">
        <f>IFERROR(VLOOKUP(Sales!D20,Pricing!$C$3:$D$8,2,FALSE),"Service Code Not Found")</f>
        <v>G1</v>
      </c>
      <c r="D76" t="s">
        <v>64</v>
      </c>
      <c r="E76">
        <v>23000</v>
      </c>
      <c r="F76" s="14">
        <v>44224</v>
      </c>
      <c r="G76" s="34" t="s">
        <v>26</v>
      </c>
    </row>
    <row r="77" spans="1:7" x14ac:dyDescent="0.35">
      <c r="A77" s="12">
        <v>18</v>
      </c>
      <c r="B77" s="12" t="s">
        <v>6</v>
      </c>
      <c r="C77" s="12" t="str">
        <f>IFERROR(VLOOKUP(Sales!D21,Pricing!$C$3:$D$8,2,FALSE),"Service Code Not Found")</f>
        <v>G1</v>
      </c>
      <c r="D77" t="s">
        <v>64</v>
      </c>
      <c r="E77">
        <v>10000</v>
      </c>
      <c r="F77" s="14">
        <v>44226</v>
      </c>
      <c r="G77" s="34" t="s">
        <v>27</v>
      </c>
    </row>
    <row r="78" spans="1:7" x14ac:dyDescent="0.35">
      <c r="A78" s="12">
        <v>19</v>
      </c>
      <c r="B78" s="12" t="s">
        <v>36</v>
      </c>
      <c r="C78" s="12" t="str">
        <f>IFERROR(VLOOKUP(Sales!D22,Pricing!$C$3:$D$8,2,FALSE),"Service Code Not Found")</f>
        <v>C1</v>
      </c>
      <c r="D78" t="s">
        <v>65</v>
      </c>
      <c r="E78">
        <v>21000</v>
      </c>
      <c r="F78" s="14">
        <v>44226</v>
      </c>
      <c r="G78" s="34" t="s">
        <v>27</v>
      </c>
    </row>
    <row r="79" spans="1:7" x14ac:dyDescent="0.35">
      <c r="A79" s="12">
        <v>20</v>
      </c>
      <c r="B79" s="12" t="s">
        <v>5</v>
      </c>
      <c r="C79" s="12" t="str">
        <f>IFERROR(VLOOKUP(Sales!D23,Pricing!$C$3:$D$8,2,FALSE),"Service Code Not Found")</f>
        <v>I1</v>
      </c>
      <c r="D79" t="s">
        <v>66</v>
      </c>
      <c r="E79">
        <v>13000</v>
      </c>
      <c r="F79" s="14">
        <v>44229</v>
      </c>
      <c r="G79" s="34" t="s">
        <v>26</v>
      </c>
    </row>
    <row r="80" spans="1:7" x14ac:dyDescent="0.35">
      <c r="A80" s="12">
        <v>21</v>
      </c>
      <c r="B80" s="12" t="s">
        <v>35</v>
      </c>
      <c r="C80" s="12" t="str">
        <f>IFERROR(VLOOKUP(Sales!D24,Pricing!$C$3:$D$8,2,FALSE),"Service Code Not Found")</f>
        <v>I2</v>
      </c>
      <c r="D80" t="s">
        <v>66</v>
      </c>
      <c r="E80">
        <v>11000</v>
      </c>
      <c r="F80" s="14">
        <v>44231</v>
      </c>
      <c r="G80" s="34" t="s">
        <v>31</v>
      </c>
    </row>
    <row r="81" spans="1:7" x14ac:dyDescent="0.35">
      <c r="A81" s="12">
        <v>22</v>
      </c>
      <c r="B81" s="12" t="s">
        <v>6</v>
      </c>
      <c r="C81" s="12" t="str">
        <f>IFERROR(VLOOKUP(Sales!D25,Pricing!$C$3:$D$8,2,FALSE),"Service Code Not Found")</f>
        <v>G1</v>
      </c>
      <c r="D81" t="s">
        <v>64</v>
      </c>
      <c r="E81">
        <v>13000</v>
      </c>
      <c r="F81" s="14">
        <v>44238</v>
      </c>
      <c r="G81" s="34" t="s">
        <v>30</v>
      </c>
    </row>
    <row r="82" spans="1:7" x14ac:dyDescent="0.35">
      <c r="A82" s="12">
        <v>23</v>
      </c>
      <c r="B82" s="12" t="s">
        <v>6</v>
      </c>
      <c r="C82" s="12" t="str">
        <f>IFERROR(VLOOKUP(Sales!D26,Pricing!$C$3:$D$8,2,FALSE),"Service Code Not Found")</f>
        <v>G1</v>
      </c>
      <c r="D82" t="s">
        <v>64</v>
      </c>
      <c r="E82">
        <v>19000</v>
      </c>
      <c r="F82" s="14">
        <v>44241</v>
      </c>
      <c r="G82" s="34" t="s">
        <v>28</v>
      </c>
    </row>
    <row r="83" spans="1:7" x14ac:dyDescent="0.35">
      <c r="A83" s="12">
        <v>24</v>
      </c>
      <c r="B83" s="12" t="s">
        <v>6</v>
      </c>
      <c r="C83" s="12" t="str">
        <f>IFERROR(VLOOKUP(Sales!D27,Pricing!$C$3:$D$8,2,FALSE),"Service Code Not Found")</f>
        <v>G1</v>
      </c>
      <c r="D83" t="s">
        <v>64</v>
      </c>
      <c r="E83">
        <v>19000</v>
      </c>
      <c r="F83" s="14">
        <v>44244</v>
      </c>
      <c r="G83" s="34" t="s">
        <v>26</v>
      </c>
    </row>
    <row r="84" spans="1:7" x14ac:dyDescent="0.35">
      <c r="A84" s="12">
        <v>25</v>
      </c>
      <c r="B84" s="12" t="s">
        <v>37</v>
      </c>
      <c r="C84" s="12" t="str">
        <f>IFERROR(VLOOKUP(Sales!D28,Pricing!$C$3:$D$8,2,FALSE),"Service Code Not Found")</f>
        <v>Service Code Not Found</v>
      </c>
      <c r="D84" t="s">
        <v>67</v>
      </c>
      <c r="E84">
        <v>16000</v>
      </c>
      <c r="F84" s="14">
        <v>44244</v>
      </c>
      <c r="G84" s="34" t="s">
        <v>27</v>
      </c>
    </row>
    <row r="85" spans="1:7" x14ac:dyDescent="0.35">
      <c r="A85" s="12">
        <v>26</v>
      </c>
      <c r="B85" s="12" t="s">
        <v>34</v>
      </c>
      <c r="C85" s="12" t="str">
        <f>IFERROR(VLOOKUP(Sales!D29,Pricing!$C$3:$D$8,2,FALSE),"Service Code Not Found")</f>
        <v>G2</v>
      </c>
      <c r="D85" t="s">
        <v>64</v>
      </c>
      <c r="E85">
        <v>21000</v>
      </c>
      <c r="F85" s="14">
        <v>44244</v>
      </c>
      <c r="G85" s="34" t="s">
        <v>25</v>
      </c>
    </row>
    <row r="86" spans="1:7" x14ac:dyDescent="0.35">
      <c r="A86" s="12">
        <v>27</v>
      </c>
      <c r="B86" s="12" t="s">
        <v>5</v>
      </c>
      <c r="C86" s="12" t="str">
        <f>IFERROR(VLOOKUP(Sales!D30,Pricing!$C$3:$D$8,2,FALSE),"Service Code Not Found")</f>
        <v>I1</v>
      </c>
      <c r="D86" t="s">
        <v>66</v>
      </c>
      <c r="E86">
        <v>25000</v>
      </c>
      <c r="F86" s="14">
        <v>44245</v>
      </c>
      <c r="G86" s="34" t="s">
        <v>31</v>
      </c>
    </row>
    <row r="87" spans="1:7" x14ac:dyDescent="0.35">
      <c r="A87" s="12">
        <v>28</v>
      </c>
      <c r="B87" s="12" t="s">
        <v>37</v>
      </c>
      <c r="C87" s="12" t="str">
        <f>IFERROR(VLOOKUP(Sales!D31,Pricing!$C$3:$D$8,2,FALSE),"Service Code Not Found")</f>
        <v>Service Code Not Found</v>
      </c>
      <c r="D87" t="s">
        <v>67</v>
      </c>
      <c r="E87">
        <v>15000</v>
      </c>
      <c r="F87" s="14">
        <v>44245</v>
      </c>
      <c r="G87" s="34" t="s">
        <v>26</v>
      </c>
    </row>
    <row r="88" spans="1:7" x14ac:dyDescent="0.35">
      <c r="A88" s="12">
        <v>29</v>
      </c>
      <c r="B88" s="12" t="s">
        <v>37</v>
      </c>
      <c r="C88" s="12" t="str">
        <f>IFERROR(VLOOKUP(Sales!D32,Pricing!$C$3:$D$8,2,FALSE),"Service Code Not Found")</f>
        <v>Service Code Not Found</v>
      </c>
      <c r="D88" t="s">
        <v>67</v>
      </c>
      <c r="E88">
        <v>24000</v>
      </c>
      <c r="F88" s="14">
        <v>44247</v>
      </c>
      <c r="G88" s="34" t="s">
        <v>29</v>
      </c>
    </row>
    <row r="89" spans="1:7" x14ac:dyDescent="0.35">
      <c r="A89" s="12">
        <v>30</v>
      </c>
      <c r="B89" s="12" t="s">
        <v>5</v>
      </c>
      <c r="C89" s="12" t="str">
        <f>IFERROR(VLOOKUP(Sales!D33,Pricing!$C$3:$D$8,2,FALSE),"Service Code Not Found")</f>
        <v>I1</v>
      </c>
      <c r="D89" t="s">
        <v>66</v>
      </c>
      <c r="E89">
        <v>16000</v>
      </c>
      <c r="F89" s="14">
        <v>44248</v>
      </c>
      <c r="G89" s="34" t="s">
        <v>31</v>
      </c>
    </row>
    <row r="90" spans="1:7" x14ac:dyDescent="0.35">
      <c r="A90" s="12">
        <v>31</v>
      </c>
      <c r="B90" s="12" t="s">
        <v>5</v>
      </c>
      <c r="C90" s="12" t="str">
        <f>IFERROR(VLOOKUP(Sales!D34,Pricing!$C$3:$D$8,2,FALSE),"Service Code Not Found")</f>
        <v>I1</v>
      </c>
      <c r="D90" t="s">
        <v>66</v>
      </c>
      <c r="E90">
        <v>19000</v>
      </c>
      <c r="F90" s="14">
        <v>44249</v>
      </c>
      <c r="G90" s="34" t="s">
        <v>26</v>
      </c>
    </row>
    <row r="91" spans="1:7" x14ac:dyDescent="0.35">
      <c r="A91" s="12">
        <v>32</v>
      </c>
      <c r="B91" s="12" t="s">
        <v>5</v>
      </c>
      <c r="C91" s="12" t="str">
        <f>IFERROR(VLOOKUP(Sales!D35,Pricing!$C$3:$D$8,2,FALSE),"Service Code Not Found")</f>
        <v>I1</v>
      </c>
      <c r="D91" t="s">
        <v>66</v>
      </c>
      <c r="E91">
        <v>15000</v>
      </c>
      <c r="F91" s="14">
        <v>44250</v>
      </c>
      <c r="G91" s="34" t="s">
        <v>25</v>
      </c>
    </row>
    <row r="92" spans="1:7" x14ac:dyDescent="0.35">
      <c r="A92" s="12">
        <v>33</v>
      </c>
      <c r="B92" s="12" t="s">
        <v>5</v>
      </c>
      <c r="C92" s="12" t="str">
        <f>IFERROR(VLOOKUP(Sales!D36,Pricing!$C$3:$D$8,2,FALSE),"Service Code Not Found")</f>
        <v>I1</v>
      </c>
      <c r="D92" t="s">
        <v>66</v>
      </c>
      <c r="E92">
        <v>12000</v>
      </c>
      <c r="F92" s="14" t="s">
        <v>40</v>
      </c>
      <c r="G92" s="34" t="s">
        <v>31</v>
      </c>
    </row>
    <row r="93" spans="1:7" x14ac:dyDescent="0.35">
      <c r="A93" s="12">
        <v>34</v>
      </c>
      <c r="B93" s="12" t="s">
        <v>36</v>
      </c>
      <c r="C93" s="12" t="str">
        <f>IFERROR(VLOOKUP(Sales!D37,Pricing!$C$3:$D$8,2,FALSE),"Service Code Not Found")</f>
        <v>C1</v>
      </c>
      <c r="D93" t="s">
        <v>65</v>
      </c>
      <c r="E93">
        <v>16000</v>
      </c>
      <c r="F93" s="14" t="s">
        <v>40</v>
      </c>
      <c r="G93" s="34" t="s">
        <v>29</v>
      </c>
    </row>
    <row r="94" spans="1:7" x14ac:dyDescent="0.35">
      <c r="A94" s="12">
        <v>35</v>
      </c>
      <c r="B94" s="12" t="s">
        <v>5</v>
      </c>
      <c r="C94" s="12" t="str">
        <f>IFERROR(VLOOKUP(Sales!D38,Pricing!$C$3:$D$8,2,FALSE),"Service Code Not Found")</f>
        <v>I1</v>
      </c>
      <c r="D94" t="s">
        <v>66</v>
      </c>
      <c r="E94">
        <v>14000</v>
      </c>
      <c r="F94" s="14">
        <v>44256</v>
      </c>
      <c r="G94" s="34" t="s">
        <v>31</v>
      </c>
    </row>
    <row r="95" spans="1:7" x14ac:dyDescent="0.35">
      <c r="A95" s="12">
        <v>36</v>
      </c>
      <c r="B95" s="12" t="s">
        <v>5</v>
      </c>
      <c r="C95" s="12" t="str">
        <f>IFERROR(VLOOKUP(Sales!D39,Pricing!$C$3:$D$8,2,FALSE),"Service Code Not Found")</f>
        <v>I1</v>
      </c>
      <c r="D95" t="s">
        <v>66</v>
      </c>
      <c r="E95">
        <v>12000</v>
      </c>
      <c r="F95" s="14">
        <v>44259</v>
      </c>
      <c r="G95" s="34" t="s">
        <v>25</v>
      </c>
    </row>
    <row r="96" spans="1:7" x14ac:dyDescent="0.35">
      <c r="A96" s="12">
        <v>37</v>
      </c>
      <c r="B96" s="12" t="s">
        <v>5</v>
      </c>
      <c r="C96" s="12" t="str">
        <f>IFERROR(VLOOKUP(Sales!D40,Pricing!$C$3:$D$8,2,FALSE),"Service Code Not Found")</f>
        <v>I1</v>
      </c>
      <c r="D96" t="s">
        <v>66</v>
      </c>
      <c r="E96">
        <v>23000</v>
      </c>
      <c r="F96" s="14">
        <v>44260</v>
      </c>
      <c r="G96" s="34" t="s">
        <v>26</v>
      </c>
    </row>
    <row r="97" spans="1:7" x14ac:dyDescent="0.35">
      <c r="A97" s="12">
        <v>38</v>
      </c>
      <c r="B97" s="12" t="s">
        <v>34</v>
      </c>
      <c r="C97" s="12" t="str">
        <f>IFERROR(VLOOKUP(Sales!D41,Pricing!$C$3:$D$8,2,FALSE),"Service Code Not Found")</f>
        <v>G2</v>
      </c>
      <c r="D97" t="s">
        <v>64</v>
      </c>
      <c r="E97">
        <v>22000</v>
      </c>
      <c r="F97" s="14">
        <v>44260</v>
      </c>
      <c r="G97" s="34" t="s">
        <v>27</v>
      </c>
    </row>
    <row r="98" spans="1:7" x14ac:dyDescent="0.35">
      <c r="A98" s="12">
        <v>39</v>
      </c>
      <c r="B98" s="12" t="s">
        <v>6</v>
      </c>
      <c r="C98" s="12" t="str">
        <f>IFERROR(VLOOKUP(Sales!D42,Pricing!$C$3:$D$8,2,FALSE),"Service Code Not Found")</f>
        <v>G1</v>
      </c>
      <c r="D98" t="s">
        <v>64</v>
      </c>
      <c r="E98">
        <v>22000</v>
      </c>
      <c r="F98" s="14">
        <v>44270</v>
      </c>
      <c r="G98" s="34" t="s">
        <v>26</v>
      </c>
    </row>
    <row r="99" spans="1:7" x14ac:dyDescent="0.35">
      <c r="A99" s="12">
        <v>40</v>
      </c>
      <c r="B99" s="12" t="s">
        <v>6</v>
      </c>
      <c r="C99" s="12" t="str">
        <f>IFERROR(VLOOKUP(Sales!D43,Pricing!$C$3:$D$8,2,FALSE),"Service Code Not Found")</f>
        <v>G1</v>
      </c>
      <c r="D99" t="s">
        <v>64</v>
      </c>
      <c r="E99">
        <v>16000</v>
      </c>
      <c r="F99" s="14">
        <v>44270</v>
      </c>
      <c r="G99" s="34" t="s">
        <v>26</v>
      </c>
    </row>
    <row r="100" spans="1:7" x14ac:dyDescent="0.35">
      <c r="A100" s="12">
        <v>41</v>
      </c>
      <c r="B100" s="12" t="s">
        <v>34</v>
      </c>
      <c r="C100" s="12" t="str">
        <f>IFERROR(VLOOKUP(Sales!D44,Pricing!$C$3:$D$8,2,FALSE),"Service Code Not Found")</f>
        <v>G2</v>
      </c>
      <c r="D100" t="s">
        <v>64</v>
      </c>
      <c r="E100">
        <v>20000</v>
      </c>
      <c r="F100" s="14">
        <v>44270</v>
      </c>
      <c r="G100" s="34" t="s">
        <v>27</v>
      </c>
    </row>
    <row r="101" spans="1:7" x14ac:dyDescent="0.35">
      <c r="A101" s="12">
        <v>42</v>
      </c>
      <c r="B101" s="12" t="s">
        <v>36</v>
      </c>
      <c r="C101" s="12" t="str">
        <f>IFERROR(VLOOKUP(Sales!D45,Pricing!$C$3:$D$8,2,FALSE),"Service Code Not Found")</f>
        <v>C1</v>
      </c>
      <c r="D101" t="s">
        <v>65</v>
      </c>
      <c r="E101">
        <v>20000</v>
      </c>
      <c r="F101" s="14">
        <v>44271</v>
      </c>
      <c r="G101" s="34" t="s">
        <v>31</v>
      </c>
    </row>
    <row r="102" spans="1:7" x14ac:dyDescent="0.35">
      <c r="A102" s="12">
        <v>43</v>
      </c>
      <c r="B102" s="12" t="s">
        <v>6</v>
      </c>
      <c r="C102" s="12" t="str">
        <f>IFERROR(VLOOKUP(Sales!D46,Pricing!$C$3:$D$8,2,FALSE),"Service Code Not Found")</f>
        <v>G1</v>
      </c>
      <c r="D102" t="s">
        <v>64</v>
      </c>
      <c r="E102">
        <v>16000</v>
      </c>
      <c r="F102" s="14">
        <v>44274</v>
      </c>
      <c r="G102" s="34" t="s">
        <v>28</v>
      </c>
    </row>
    <row r="103" spans="1:7" x14ac:dyDescent="0.35">
      <c r="A103" s="12">
        <v>44</v>
      </c>
      <c r="B103" s="12" t="s">
        <v>6</v>
      </c>
      <c r="C103" s="12" t="str">
        <f>IFERROR(VLOOKUP(Sales!D47,Pricing!$C$3:$D$8,2,FALSE),"Service Code Not Found")</f>
        <v>G1</v>
      </c>
      <c r="D103" t="s">
        <v>64</v>
      </c>
      <c r="E103">
        <v>27000</v>
      </c>
      <c r="F103" s="14">
        <v>44274</v>
      </c>
      <c r="G103" s="34" t="s">
        <v>25</v>
      </c>
    </row>
    <row r="104" spans="1:7" x14ac:dyDescent="0.35">
      <c r="A104" s="12">
        <v>45</v>
      </c>
      <c r="B104" s="12" t="s">
        <v>37</v>
      </c>
      <c r="C104" s="12" t="str">
        <f>IFERROR(VLOOKUP(Sales!D48,Pricing!$C$3:$D$8,2,FALSE),"Service Code Not Found")</f>
        <v>Service Code Not Found</v>
      </c>
      <c r="D104" t="s">
        <v>67</v>
      </c>
      <c r="E104">
        <v>27000</v>
      </c>
      <c r="F104" s="14">
        <v>44276</v>
      </c>
      <c r="G104" s="34" t="s">
        <v>29</v>
      </c>
    </row>
    <row r="105" spans="1:7" x14ac:dyDescent="0.35">
      <c r="A105" s="12">
        <v>46</v>
      </c>
      <c r="B105" s="12" t="s">
        <v>5</v>
      </c>
      <c r="C105" s="12" t="str">
        <f>IFERROR(VLOOKUP(Sales!D49,Pricing!$C$3:$D$8,2,FALSE),"Service Code Not Found")</f>
        <v>I1</v>
      </c>
      <c r="D105" t="s">
        <v>66</v>
      </c>
      <c r="E105">
        <v>12000</v>
      </c>
      <c r="F105" s="14">
        <v>44277</v>
      </c>
      <c r="G105" s="34" t="s">
        <v>30</v>
      </c>
    </row>
    <row r="106" spans="1:7" x14ac:dyDescent="0.35">
      <c r="A106" s="12">
        <v>47</v>
      </c>
      <c r="B106" s="12" t="s">
        <v>35</v>
      </c>
      <c r="C106" s="12" t="str">
        <f>IFERROR(VLOOKUP(Sales!D50,Pricing!$C$3:$D$8,2,FALSE),"Service Code Not Found")</f>
        <v>I2</v>
      </c>
      <c r="D106" t="s">
        <v>66</v>
      </c>
      <c r="E106">
        <v>21000</v>
      </c>
      <c r="F106" s="14">
        <v>44278</v>
      </c>
      <c r="G106" s="34" t="s">
        <v>29</v>
      </c>
    </row>
    <row r="107" spans="1:7" x14ac:dyDescent="0.35">
      <c r="A107" s="12">
        <v>48</v>
      </c>
      <c r="B107" s="12" t="s">
        <v>35</v>
      </c>
      <c r="C107" s="12" t="str">
        <f>IFERROR(VLOOKUP(Sales!D51,Pricing!$C$3:$D$8,2,FALSE),"Service Code Not Found")</f>
        <v>I2</v>
      </c>
      <c r="D107" t="s">
        <v>66</v>
      </c>
      <c r="E107">
        <v>22000</v>
      </c>
      <c r="F107" s="14">
        <v>44279</v>
      </c>
      <c r="G107" s="34" t="s">
        <v>26</v>
      </c>
    </row>
    <row r="108" spans="1:7" x14ac:dyDescent="0.35">
      <c r="A108" s="12">
        <v>49</v>
      </c>
      <c r="B108" s="12" t="s">
        <v>6</v>
      </c>
      <c r="C108" s="12" t="str">
        <f>IFERROR(VLOOKUP(Sales!D52,Pricing!$C$3:$D$8,2,FALSE),"Service Code Not Found")</f>
        <v>G1</v>
      </c>
      <c r="D108" t="s">
        <v>64</v>
      </c>
      <c r="E108">
        <v>13000</v>
      </c>
      <c r="F108" s="14">
        <v>44281</v>
      </c>
      <c r="G108" s="34" t="s">
        <v>25</v>
      </c>
    </row>
    <row r="109" spans="1:7" x14ac:dyDescent="0.35">
      <c r="A109" s="12">
        <v>50</v>
      </c>
      <c r="B109" s="12" t="s">
        <v>34</v>
      </c>
      <c r="C109" s="12" t="str">
        <f>IFERROR(VLOOKUP(Sales!D53,Pricing!$C$3:$D$8,2,FALSE),"Service Code Not Found")</f>
        <v>G2</v>
      </c>
      <c r="D109" t="s">
        <v>64</v>
      </c>
      <c r="E109">
        <v>20000</v>
      </c>
      <c r="F109" s="14">
        <v>44281</v>
      </c>
      <c r="G109" s="34" t="s">
        <v>29</v>
      </c>
    </row>
    <row r="110" spans="1:7" x14ac:dyDescent="0.35">
      <c r="A110" s="12">
        <v>51</v>
      </c>
      <c r="B110" s="12" t="s">
        <v>6</v>
      </c>
      <c r="C110" s="12" t="str">
        <f>IFERROR(VLOOKUP(Sales!D54,Pricing!$C$3:$D$8,2,FALSE),"Service Code Not Found")</f>
        <v>G1</v>
      </c>
      <c r="D110" t="s">
        <v>64</v>
      </c>
      <c r="E110">
        <v>13000</v>
      </c>
      <c r="F110" s="14">
        <v>44284</v>
      </c>
      <c r="G110" s="34" t="s">
        <v>31</v>
      </c>
    </row>
    <row r="111" spans="1:7" x14ac:dyDescent="0.35">
      <c r="A111" s="12">
        <v>52</v>
      </c>
      <c r="B111" s="12" t="s">
        <v>5</v>
      </c>
      <c r="C111" s="12" t="str">
        <f>IFERROR(VLOOKUP(Sales!D55,Pricing!$C$3:$D$8,2,FALSE),"Service Code Not Found")</f>
        <v>I1</v>
      </c>
      <c r="D111" t="s">
        <v>66</v>
      </c>
      <c r="E111">
        <v>10000</v>
      </c>
      <c r="F111" s="14">
        <v>44285</v>
      </c>
      <c r="G111" s="34" t="s">
        <v>25</v>
      </c>
    </row>
    <row r="112" spans="1:7" x14ac:dyDescent="0.35">
      <c r="A112" s="12">
        <v>53</v>
      </c>
      <c r="B112" s="12" t="s">
        <v>5</v>
      </c>
      <c r="C112" s="12" t="str">
        <f>IFERROR(VLOOKUP(Sales!D56,Pricing!$C$3:$D$8,2,FALSE),"Service Code Not Found")</f>
        <v>I1</v>
      </c>
      <c r="D112" t="s">
        <v>66</v>
      </c>
      <c r="E112">
        <v>14000</v>
      </c>
      <c r="F112" s="14">
        <v>44287</v>
      </c>
      <c r="G112" s="34" t="s">
        <v>31</v>
      </c>
    </row>
    <row r="113" spans="1:7" x14ac:dyDescent="0.35">
      <c r="A113" s="12">
        <v>54</v>
      </c>
      <c r="B113" s="12" t="s">
        <v>5</v>
      </c>
      <c r="C113" s="12" t="str">
        <f>IFERROR(VLOOKUP(Sales!D57,Pricing!$C$3:$D$8,2,FALSE),"Service Code Not Found")</f>
        <v>I1</v>
      </c>
      <c r="D113" t="s">
        <v>66</v>
      </c>
      <c r="E113">
        <v>24000</v>
      </c>
      <c r="F113" s="14">
        <v>44287</v>
      </c>
      <c r="G113" s="34" t="s">
        <v>28</v>
      </c>
    </row>
    <row r="114" spans="1:7" x14ac:dyDescent="0.35">
      <c r="A114" s="12">
        <v>55</v>
      </c>
      <c r="B114" s="12" t="s">
        <v>34</v>
      </c>
      <c r="C114" s="12" t="str">
        <f>IFERROR(VLOOKUP(Sales!D58,Pricing!$C$3:$D$8,2,FALSE),"Service Code Not Found")</f>
        <v>G2</v>
      </c>
      <c r="D114" t="s">
        <v>64</v>
      </c>
      <c r="E114">
        <v>13000</v>
      </c>
      <c r="F114" s="14">
        <v>44289</v>
      </c>
      <c r="G114" s="34" t="s">
        <v>27</v>
      </c>
    </row>
    <row r="115" spans="1:7" x14ac:dyDescent="0.35">
      <c r="A115" s="12">
        <v>56</v>
      </c>
      <c r="B115" s="12" t="s">
        <v>6</v>
      </c>
      <c r="C115" s="12" t="str">
        <f>IFERROR(VLOOKUP(Sales!D59,Pricing!$C$3:$D$8,2,FALSE),"Service Code Not Found")</f>
        <v>G1</v>
      </c>
      <c r="D115" t="s">
        <v>64</v>
      </c>
      <c r="E115">
        <v>15000</v>
      </c>
      <c r="F115" s="14">
        <v>44292</v>
      </c>
      <c r="G115" s="34" t="s">
        <v>30</v>
      </c>
    </row>
    <row r="116" spans="1:7" x14ac:dyDescent="0.35">
      <c r="A116" s="12">
        <v>57</v>
      </c>
      <c r="B116" s="12" t="s">
        <v>34</v>
      </c>
      <c r="C116" s="12" t="str">
        <f>IFERROR(VLOOKUP(Sales!D60,Pricing!$C$3:$D$8,2,FALSE),"Service Code Not Found")</f>
        <v>G2</v>
      </c>
      <c r="D116" t="s">
        <v>64</v>
      </c>
      <c r="E116">
        <v>21000</v>
      </c>
      <c r="F116" s="14">
        <v>44292</v>
      </c>
      <c r="G116" s="34" t="s">
        <v>26</v>
      </c>
    </row>
    <row r="117" spans="1:7" x14ac:dyDescent="0.35">
      <c r="A117" s="12">
        <v>58</v>
      </c>
      <c r="B117" s="12" t="s">
        <v>36</v>
      </c>
      <c r="C117" s="12" t="str">
        <f>IFERROR(VLOOKUP(Sales!D61,Pricing!$C$3:$D$8,2,FALSE),"Service Code Not Found")</f>
        <v>C1</v>
      </c>
      <c r="D117" t="s">
        <v>65</v>
      </c>
      <c r="E117">
        <v>12000</v>
      </c>
      <c r="F117" s="14">
        <v>44298</v>
      </c>
      <c r="G117" s="34" t="s">
        <v>29</v>
      </c>
    </row>
    <row r="118" spans="1:7" x14ac:dyDescent="0.35">
      <c r="A118" s="12">
        <v>59</v>
      </c>
      <c r="B118" s="12" t="s">
        <v>6</v>
      </c>
      <c r="C118" s="12" t="str">
        <f>IFERROR(VLOOKUP(Sales!D62,Pricing!$C$3:$D$8,2,FALSE),"Service Code Not Found")</f>
        <v>G1</v>
      </c>
      <c r="D118" t="s">
        <v>64</v>
      </c>
      <c r="E118">
        <v>12000</v>
      </c>
      <c r="F118" s="14">
        <v>44303</v>
      </c>
      <c r="G118" s="34" t="s">
        <v>26</v>
      </c>
    </row>
    <row r="119" spans="1:7" x14ac:dyDescent="0.35">
      <c r="A119" s="12">
        <v>60</v>
      </c>
      <c r="B119" s="12" t="s">
        <v>35</v>
      </c>
      <c r="C119" s="12" t="str">
        <f>IFERROR(VLOOKUP(Sales!D63,Pricing!$C$3:$D$8,2,FALSE),"Service Code Not Found")</f>
        <v>I2</v>
      </c>
      <c r="D119" t="s">
        <v>66</v>
      </c>
      <c r="E119">
        <v>21000</v>
      </c>
      <c r="F119" s="14">
        <v>44304</v>
      </c>
      <c r="G119" s="34" t="s">
        <v>25</v>
      </c>
    </row>
    <row r="120" spans="1:7" x14ac:dyDescent="0.35">
      <c r="A120" s="12">
        <v>61</v>
      </c>
      <c r="B120" s="12" t="s">
        <v>5</v>
      </c>
      <c r="C120" s="12" t="str">
        <f>IFERROR(VLOOKUP(Sales!D64,Pricing!$C$3:$D$8,2,FALSE),"Service Code Not Found")</f>
        <v>I1</v>
      </c>
      <c r="D120" t="s">
        <v>66</v>
      </c>
      <c r="E120">
        <v>9000</v>
      </c>
      <c r="F120" s="14">
        <v>44307</v>
      </c>
      <c r="G120" s="34" t="s">
        <v>26</v>
      </c>
    </row>
    <row r="121" spans="1:7" x14ac:dyDescent="0.35">
      <c r="A121" s="12">
        <v>62</v>
      </c>
      <c r="B121" s="12" t="s">
        <v>36</v>
      </c>
      <c r="C121" s="12" t="str">
        <f>IFERROR(VLOOKUP(Sales!D65,Pricing!$C$3:$D$8,2,FALSE),"Service Code Not Found")</f>
        <v>C1</v>
      </c>
      <c r="D121" t="s">
        <v>65</v>
      </c>
      <c r="E121">
        <v>29000</v>
      </c>
      <c r="F121" s="14">
        <v>44308</v>
      </c>
      <c r="G121" s="34" t="s">
        <v>28</v>
      </c>
    </row>
    <row r="122" spans="1:7" x14ac:dyDescent="0.35">
      <c r="A122" s="12">
        <v>63</v>
      </c>
      <c r="B122" s="12" t="s">
        <v>6</v>
      </c>
      <c r="C122" s="12" t="str">
        <f>IFERROR(VLOOKUP(Sales!D66,Pricing!$C$3:$D$8,2,FALSE),"Service Code Not Found")</f>
        <v>G1</v>
      </c>
      <c r="D122" t="s">
        <v>64</v>
      </c>
      <c r="E122">
        <v>12000</v>
      </c>
      <c r="F122" s="14">
        <v>44309</v>
      </c>
      <c r="G122" s="34" t="s">
        <v>26</v>
      </c>
    </row>
    <row r="123" spans="1:7" x14ac:dyDescent="0.35">
      <c r="A123" s="12">
        <v>64</v>
      </c>
      <c r="B123" s="12" t="s">
        <v>5</v>
      </c>
      <c r="C123" s="12" t="str">
        <f>IFERROR(VLOOKUP(Sales!D67,Pricing!$C$3:$D$8,2,FALSE),"Service Code Not Found")</f>
        <v>I1</v>
      </c>
      <c r="D123" t="s">
        <v>66</v>
      </c>
      <c r="E123">
        <v>14000</v>
      </c>
      <c r="F123" s="14">
        <v>44311</v>
      </c>
      <c r="G123" s="34" t="s">
        <v>28</v>
      </c>
    </row>
    <row r="124" spans="1:7" x14ac:dyDescent="0.35">
      <c r="A124" s="12">
        <v>65</v>
      </c>
      <c r="B124" s="12" t="s">
        <v>6</v>
      </c>
      <c r="C124" s="12" t="str">
        <f>IFERROR(VLOOKUP(Sales!D68,Pricing!$C$3:$D$8,2,FALSE),"Service Code Not Found")</f>
        <v>G1</v>
      </c>
      <c r="D124" t="s">
        <v>64</v>
      </c>
      <c r="E124">
        <v>26000</v>
      </c>
      <c r="F124" s="14">
        <v>44313</v>
      </c>
      <c r="G124" s="34" t="s">
        <v>27</v>
      </c>
    </row>
    <row r="125" spans="1:7" x14ac:dyDescent="0.35">
      <c r="A125" s="12">
        <v>66</v>
      </c>
      <c r="B125" s="12" t="s">
        <v>6</v>
      </c>
      <c r="C125" s="12" t="str">
        <f>IFERROR(VLOOKUP(Sales!D69,Pricing!$C$3:$D$8,2,FALSE),"Service Code Not Found")</f>
        <v>G1</v>
      </c>
      <c r="D125" t="s">
        <v>64</v>
      </c>
      <c r="E125">
        <v>23000</v>
      </c>
      <c r="F125" s="14">
        <v>44316</v>
      </c>
      <c r="G125" s="34" t="s">
        <v>31</v>
      </c>
    </row>
    <row r="126" spans="1:7" x14ac:dyDescent="0.35">
      <c r="A126" s="12">
        <v>67</v>
      </c>
      <c r="B126" s="12" t="s">
        <v>6</v>
      </c>
      <c r="C126" s="12" t="str">
        <f>IFERROR(VLOOKUP(Sales!D70,Pricing!$C$3:$D$8,2,FALSE),"Service Code Not Found")</f>
        <v>G1</v>
      </c>
      <c r="D126" t="s">
        <v>64</v>
      </c>
      <c r="E126">
        <v>22000</v>
      </c>
      <c r="F126" s="14">
        <v>44317</v>
      </c>
      <c r="G126" s="34" t="s">
        <v>30</v>
      </c>
    </row>
    <row r="127" spans="1:7" x14ac:dyDescent="0.35">
      <c r="A127" s="12">
        <v>68</v>
      </c>
      <c r="B127" s="12" t="s">
        <v>34</v>
      </c>
      <c r="C127" s="12" t="str">
        <f>IFERROR(VLOOKUP(Sales!D71,Pricing!$C$3:$D$8,2,FALSE),"Service Code Not Found")</f>
        <v>G2</v>
      </c>
      <c r="D127" t="s">
        <v>64</v>
      </c>
      <c r="E127">
        <v>16000</v>
      </c>
      <c r="F127" s="14">
        <v>44317</v>
      </c>
      <c r="G127" s="34" t="s">
        <v>29</v>
      </c>
    </row>
    <row r="128" spans="1:7" x14ac:dyDescent="0.35">
      <c r="A128" s="12">
        <v>69</v>
      </c>
      <c r="B128" s="12" t="s">
        <v>6</v>
      </c>
      <c r="C128" s="12" t="str">
        <f>IFERROR(VLOOKUP(Sales!D72,Pricing!$C$3:$D$8,2,FALSE),"Service Code Not Found")</f>
        <v>G1</v>
      </c>
      <c r="D128" t="s">
        <v>64</v>
      </c>
      <c r="E128">
        <v>17000</v>
      </c>
      <c r="F128" s="14">
        <v>44318</v>
      </c>
      <c r="G128" s="34" t="s">
        <v>26</v>
      </c>
    </row>
    <row r="129" spans="1:7" x14ac:dyDescent="0.35">
      <c r="A129" s="12">
        <v>70</v>
      </c>
      <c r="B129" s="12" t="s">
        <v>5</v>
      </c>
      <c r="C129" s="12" t="str">
        <f>IFERROR(VLOOKUP(Sales!D73,Pricing!$C$3:$D$8,2,FALSE),"Service Code Not Found")</f>
        <v>I1</v>
      </c>
      <c r="D129" t="s">
        <v>66</v>
      </c>
      <c r="E129">
        <v>9000</v>
      </c>
      <c r="F129" s="14">
        <v>44318</v>
      </c>
      <c r="G129" s="34" t="s">
        <v>26</v>
      </c>
    </row>
    <row r="130" spans="1:7" x14ac:dyDescent="0.35">
      <c r="A130" s="12">
        <v>71</v>
      </c>
      <c r="B130" s="12" t="s">
        <v>5</v>
      </c>
      <c r="C130" s="12" t="str">
        <f>IFERROR(VLOOKUP(Sales!D74,Pricing!$C$3:$D$8,2,FALSE),"Service Code Not Found")</f>
        <v>I1</v>
      </c>
      <c r="D130" t="s">
        <v>66</v>
      </c>
      <c r="E130">
        <v>13000</v>
      </c>
      <c r="F130" s="14">
        <v>44318</v>
      </c>
      <c r="G130" s="34" t="s">
        <v>27</v>
      </c>
    </row>
    <row r="131" spans="1:7" x14ac:dyDescent="0.35">
      <c r="A131" s="12">
        <v>72</v>
      </c>
      <c r="B131" s="12" t="s">
        <v>6</v>
      </c>
      <c r="C131" s="12" t="str">
        <f>IFERROR(VLOOKUP(Sales!D75,Pricing!$C$3:$D$8,2,FALSE),"Service Code Not Found")</f>
        <v>G1</v>
      </c>
      <c r="D131" t="s">
        <v>64</v>
      </c>
      <c r="E131">
        <v>16000</v>
      </c>
      <c r="F131" s="14">
        <v>44319</v>
      </c>
      <c r="G131" s="34" t="s">
        <v>26</v>
      </c>
    </row>
    <row r="132" spans="1:7" x14ac:dyDescent="0.35">
      <c r="A132" s="12">
        <v>73</v>
      </c>
      <c r="B132" s="12" t="s">
        <v>35</v>
      </c>
      <c r="C132" s="12" t="str">
        <f>IFERROR(VLOOKUP(Sales!D76,Pricing!$C$3:$D$8,2,FALSE),"Service Code Not Found")</f>
        <v>I2</v>
      </c>
      <c r="D132" t="s">
        <v>66</v>
      </c>
      <c r="E132">
        <v>21000</v>
      </c>
      <c r="F132" s="14">
        <v>44319</v>
      </c>
      <c r="G132" s="34" t="s">
        <v>28</v>
      </c>
    </row>
    <row r="133" spans="1:7" x14ac:dyDescent="0.35">
      <c r="A133" s="12">
        <v>74</v>
      </c>
      <c r="B133" s="12" t="s">
        <v>6</v>
      </c>
      <c r="C133" s="12" t="str">
        <f>IFERROR(VLOOKUP(Sales!D77,Pricing!$C$3:$D$8,2,FALSE),"Service Code Not Found")</f>
        <v>G1</v>
      </c>
      <c r="D133" t="s">
        <v>64</v>
      </c>
      <c r="E133">
        <v>18000</v>
      </c>
      <c r="F133" s="14">
        <v>44321</v>
      </c>
      <c r="G133" s="34" t="s">
        <v>29</v>
      </c>
    </row>
    <row r="134" spans="1:7" x14ac:dyDescent="0.35">
      <c r="A134" s="12">
        <v>75</v>
      </c>
      <c r="B134" s="12" t="s">
        <v>5</v>
      </c>
      <c r="C134" s="12" t="str">
        <f>IFERROR(VLOOKUP(Sales!D78,Pricing!$C$3:$D$8,2,FALSE),"Service Code Not Found")</f>
        <v>I1</v>
      </c>
      <c r="D134" t="s">
        <v>66</v>
      </c>
      <c r="E134">
        <v>18000</v>
      </c>
      <c r="F134" s="14">
        <v>44321</v>
      </c>
      <c r="G134" s="34" t="s">
        <v>31</v>
      </c>
    </row>
    <row r="135" spans="1:7" x14ac:dyDescent="0.35">
      <c r="A135" s="12">
        <v>76</v>
      </c>
      <c r="B135" s="12" t="s">
        <v>6</v>
      </c>
      <c r="C135" s="12" t="str">
        <f>IFERROR(VLOOKUP(Sales!D79,Pricing!$C$3:$D$8,2,FALSE),"Service Code Not Found")</f>
        <v>G1</v>
      </c>
      <c r="D135" t="s">
        <v>64</v>
      </c>
      <c r="E135">
        <v>10000</v>
      </c>
      <c r="F135" s="14">
        <v>44322</v>
      </c>
      <c r="G135" s="34" t="s">
        <v>26</v>
      </c>
    </row>
    <row r="136" spans="1:7" x14ac:dyDescent="0.35">
      <c r="A136" s="12">
        <v>77</v>
      </c>
      <c r="B136" s="12" t="s">
        <v>35</v>
      </c>
      <c r="C136" s="12" t="str">
        <f>IFERROR(VLOOKUP(Sales!D80,Pricing!$C$3:$D$8,2,FALSE),"Service Code Not Found")</f>
        <v>I2</v>
      </c>
      <c r="D136" t="s">
        <v>66</v>
      </c>
      <c r="E136">
        <v>22000</v>
      </c>
      <c r="F136" s="14">
        <v>44324</v>
      </c>
      <c r="G136" s="34" t="s">
        <v>26</v>
      </c>
    </row>
    <row r="137" spans="1:7" x14ac:dyDescent="0.35">
      <c r="A137" s="12">
        <v>78</v>
      </c>
      <c r="B137" s="12" t="s">
        <v>6</v>
      </c>
      <c r="C137" s="12" t="str">
        <f>IFERROR(VLOOKUP(Sales!D81,Pricing!$C$3:$D$8,2,FALSE),"Service Code Not Found")</f>
        <v>G1</v>
      </c>
      <c r="D137" t="s">
        <v>64</v>
      </c>
      <c r="E137">
        <v>30000</v>
      </c>
      <c r="F137" s="14">
        <v>44324</v>
      </c>
      <c r="G137" s="34" t="s">
        <v>27</v>
      </c>
    </row>
    <row r="138" spans="1:7" x14ac:dyDescent="0.35">
      <c r="A138" s="12">
        <v>79</v>
      </c>
      <c r="B138" s="12" t="s">
        <v>5</v>
      </c>
      <c r="C138" s="12" t="str">
        <f>IFERROR(VLOOKUP(Sales!D82,Pricing!$C$3:$D$8,2,FALSE),"Service Code Not Found")</f>
        <v>I1</v>
      </c>
      <c r="D138" t="s">
        <v>66</v>
      </c>
      <c r="E138">
        <v>16000</v>
      </c>
      <c r="F138" s="14">
        <v>44324</v>
      </c>
      <c r="G138" s="34" t="s">
        <v>31</v>
      </c>
    </row>
    <row r="139" spans="1:7" x14ac:dyDescent="0.35">
      <c r="A139" s="12">
        <v>80</v>
      </c>
      <c r="B139" s="12" t="s">
        <v>34</v>
      </c>
      <c r="C139" s="12" t="str">
        <f>IFERROR(VLOOKUP(Sales!D83,Pricing!$C$3:$D$8,2,FALSE),"Service Code Not Found")</f>
        <v>G2</v>
      </c>
      <c r="D139" t="s">
        <v>64</v>
      </c>
      <c r="E139">
        <v>18000</v>
      </c>
      <c r="F139" s="14">
        <v>44324</v>
      </c>
      <c r="G139" s="34" t="s">
        <v>27</v>
      </c>
    </row>
    <row r="140" spans="1:7" x14ac:dyDescent="0.35">
      <c r="A140" s="12">
        <v>81</v>
      </c>
      <c r="B140" s="12" t="s">
        <v>6</v>
      </c>
      <c r="C140" s="12" t="str">
        <f>IFERROR(VLOOKUP(Sales!D84,Pricing!$C$3:$D$8,2,FALSE),"Service Code Not Found")</f>
        <v>G1</v>
      </c>
      <c r="D140" t="s">
        <v>64</v>
      </c>
      <c r="E140">
        <v>24000</v>
      </c>
      <c r="F140" s="14">
        <v>44328</v>
      </c>
      <c r="G140" s="34" t="s">
        <v>28</v>
      </c>
    </row>
    <row r="141" spans="1:7" x14ac:dyDescent="0.35">
      <c r="A141" s="12">
        <v>82</v>
      </c>
      <c r="B141" s="12" t="s">
        <v>6</v>
      </c>
      <c r="C141" s="12" t="str">
        <f>IFERROR(VLOOKUP(Sales!D85,Pricing!$C$3:$D$8,2,FALSE),"Service Code Not Found")</f>
        <v>G1</v>
      </c>
      <c r="D141" t="s">
        <v>64</v>
      </c>
      <c r="E141">
        <v>24000</v>
      </c>
      <c r="F141" s="14">
        <v>44330</v>
      </c>
      <c r="G141" s="34" t="s">
        <v>29</v>
      </c>
    </row>
    <row r="142" spans="1:7" x14ac:dyDescent="0.35">
      <c r="A142" s="12">
        <v>83</v>
      </c>
      <c r="B142" s="12" t="s">
        <v>34</v>
      </c>
      <c r="C142" s="12" t="str">
        <f>IFERROR(VLOOKUP(Sales!D86,Pricing!$C$3:$D$8,2,FALSE),"Service Code Not Found")</f>
        <v>G2</v>
      </c>
      <c r="D142" t="s">
        <v>64</v>
      </c>
      <c r="E142">
        <v>19000</v>
      </c>
      <c r="F142" s="14">
        <v>44330</v>
      </c>
      <c r="G142" s="34" t="s">
        <v>27</v>
      </c>
    </row>
    <row r="143" spans="1:7" x14ac:dyDescent="0.35">
      <c r="A143" s="12">
        <v>84</v>
      </c>
      <c r="B143" s="12" t="s">
        <v>6</v>
      </c>
      <c r="C143" s="12" t="str">
        <f>IFERROR(VLOOKUP(Sales!D87,Pricing!$C$3:$D$8,2,FALSE),"Service Code Not Found")</f>
        <v>G1</v>
      </c>
      <c r="D143" t="s">
        <v>64</v>
      </c>
      <c r="E143">
        <v>20000</v>
      </c>
      <c r="F143" s="14">
        <v>44331</v>
      </c>
      <c r="G143" s="34" t="s">
        <v>25</v>
      </c>
    </row>
    <row r="144" spans="1:7" x14ac:dyDescent="0.35">
      <c r="A144" s="12">
        <v>85</v>
      </c>
      <c r="B144" s="12" t="s">
        <v>6</v>
      </c>
      <c r="C144" s="12" t="str">
        <f>IFERROR(VLOOKUP(Sales!D88,Pricing!$C$3:$D$8,2,FALSE),"Service Code Not Found")</f>
        <v>G1</v>
      </c>
      <c r="D144" t="s">
        <v>64</v>
      </c>
      <c r="E144">
        <v>21000</v>
      </c>
      <c r="F144" s="14">
        <v>44332</v>
      </c>
      <c r="G144" s="34" t="s">
        <v>31</v>
      </c>
    </row>
    <row r="145" spans="1:7" x14ac:dyDescent="0.35">
      <c r="A145" s="12">
        <v>86</v>
      </c>
      <c r="B145" s="12" t="s">
        <v>36</v>
      </c>
      <c r="C145" s="12" t="str">
        <f>IFERROR(VLOOKUP(Sales!D89,Pricing!$C$3:$D$8,2,FALSE),"Service Code Not Found")</f>
        <v>C1</v>
      </c>
      <c r="D145" t="s">
        <v>65</v>
      </c>
      <c r="E145">
        <v>14000</v>
      </c>
      <c r="F145" s="14">
        <v>44332</v>
      </c>
      <c r="G145" s="34" t="s">
        <v>27</v>
      </c>
    </row>
    <row r="146" spans="1:7" x14ac:dyDescent="0.35">
      <c r="A146" s="12">
        <v>87</v>
      </c>
      <c r="B146" s="12" t="s">
        <v>37</v>
      </c>
      <c r="C146" s="12" t="str">
        <f>IFERROR(VLOOKUP(Sales!D90,Pricing!$C$3:$D$8,2,FALSE),"Service Code Not Found")</f>
        <v>Service Code Not Found</v>
      </c>
      <c r="D146" t="s">
        <v>67</v>
      </c>
      <c r="E146">
        <v>22000</v>
      </c>
      <c r="F146" s="14">
        <v>44332</v>
      </c>
      <c r="G146" s="34" t="s">
        <v>29</v>
      </c>
    </row>
    <row r="147" spans="1:7" x14ac:dyDescent="0.35">
      <c r="A147" s="12">
        <v>88</v>
      </c>
      <c r="B147" s="12" t="s">
        <v>34</v>
      </c>
      <c r="C147" s="12" t="str">
        <f>IFERROR(VLOOKUP(Sales!D91,Pricing!$C$3:$D$8,2,FALSE),"Service Code Not Found")</f>
        <v>G2</v>
      </c>
      <c r="D147" t="s">
        <v>64</v>
      </c>
      <c r="E147">
        <v>19000</v>
      </c>
      <c r="F147" s="14">
        <v>44334</v>
      </c>
      <c r="G147" s="34" t="s">
        <v>26</v>
      </c>
    </row>
    <row r="148" spans="1:7" x14ac:dyDescent="0.35">
      <c r="A148" s="12">
        <v>89</v>
      </c>
      <c r="B148" s="12" t="s">
        <v>5</v>
      </c>
      <c r="C148" s="12" t="str">
        <f>IFERROR(VLOOKUP(Sales!D92,Pricing!$C$3:$D$8,2,FALSE),"Service Code Not Found")</f>
        <v>I1</v>
      </c>
      <c r="D148" t="s">
        <v>66</v>
      </c>
      <c r="E148">
        <v>14000</v>
      </c>
      <c r="F148" s="14">
        <v>44335</v>
      </c>
      <c r="G148" s="34" t="s">
        <v>25</v>
      </c>
    </row>
    <row r="149" spans="1:7" x14ac:dyDescent="0.35">
      <c r="A149" s="12">
        <v>90</v>
      </c>
      <c r="B149" s="12" t="s">
        <v>5</v>
      </c>
      <c r="C149" s="12" t="str">
        <f>IFERROR(VLOOKUP(Sales!D93,Pricing!$C$3:$D$8,2,FALSE),"Service Code Not Found")</f>
        <v>I1</v>
      </c>
      <c r="D149" t="s">
        <v>66</v>
      </c>
      <c r="E149">
        <v>20000</v>
      </c>
      <c r="F149" s="14">
        <v>44336</v>
      </c>
      <c r="G149" s="34" t="s">
        <v>26</v>
      </c>
    </row>
    <row r="150" spans="1:7" x14ac:dyDescent="0.35">
      <c r="A150" s="12">
        <v>91</v>
      </c>
      <c r="B150" s="12" t="s">
        <v>5</v>
      </c>
      <c r="C150" s="12" t="str">
        <f>IFERROR(VLOOKUP(Sales!D94,Pricing!$C$3:$D$8,2,FALSE),"Service Code Not Found")</f>
        <v>I1</v>
      </c>
      <c r="D150" t="s">
        <v>66</v>
      </c>
      <c r="E150">
        <v>15000</v>
      </c>
      <c r="F150" s="14">
        <v>44338</v>
      </c>
      <c r="G150" s="34" t="s">
        <v>29</v>
      </c>
    </row>
    <row r="151" spans="1:7" x14ac:dyDescent="0.35">
      <c r="A151" s="12">
        <v>92</v>
      </c>
      <c r="B151" s="12" t="s">
        <v>36</v>
      </c>
      <c r="C151" s="12" t="str">
        <f>IFERROR(VLOOKUP(Sales!D95,Pricing!$C$3:$D$8,2,FALSE),"Service Code Not Found")</f>
        <v>C1</v>
      </c>
      <c r="D151" t="s">
        <v>65</v>
      </c>
      <c r="E151">
        <v>17000</v>
      </c>
      <c r="F151" s="14">
        <v>44339</v>
      </c>
      <c r="G151" s="34" t="s">
        <v>27</v>
      </c>
    </row>
    <row r="152" spans="1:7" x14ac:dyDescent="0.35">
      <c r="A152" s="12">
        <v>93</v>
      </c>
      <c r="B152" s="12" t="s">
        <v>6</v>
      </c>
      <c r="C152" s="12" t="str">
        <f>IFERROR(VLOOKUP(Sales!D96,Pricing!$C$3:$D$8,2,FALSE),"Service Code Not Found")</f>
        <v>G1</v>
      </c>
      <c r="D152" t="s">
        <v>64</v>
      </c>
      <c r="E152">
        <v>13000</v>
      </c>
      <c r="F152" s="14">
        <v>44341</v>
      </c>
      <c r="G152" s="34" t="s">
        <v>26</v>
      </c>
    </row>
    <row r="153" spans="1:7" x14ac:dyDescent="0.35">
      <c r="A153" s="12">
        <v>94</v>
      </c>
      <c r="B153" s="12" t="s">
        <v>6</v>
      </c>
      <c r="C153" s="12" t="str">
        <f>IFERROR(VLOOKUP(Sales!D97,Pricing!$C$3:$D$8,2,FALSE),"Service Code Not Found")</f>
        <v>G1</v>
      </c>
      <c r="D153" t="s">
        <v>64</v>
      </c>
      <c r="E153">
        <v>24000</v>
      </c>
      <c r="F153" s="14">
        <v>44341</v>
      </c>
      <c r="G153" s="34" t="s">
        <v>30</v>
      </c>
    </row>
    <row r="154" spans="1:7" x14ac:dyDescent="0.35">
      <c r="A154" s="12">
        <v>95</v>
      </c>
      <c r="B154" s="12" t="s">
        <v>37</v>
      </c>
      <c r="C154" s="12" t="str">
        <f>IFERROR(VLOOKUP(Sales!D98,Pricing!$C$3:$D$8,2,FALSE),"Service Code Not Found")</f>
        <v>Service Code Not Found</v>
      </c>
      <c r="D154" t="s">
        <v>67</v>
      </c>
      <c r="E154">
        <v>16000</v>
      </c>
      <c r="F154" s="14">
        <v>44341</v>
      </c>
      <c r="G154" s="34" t="s">
        <v>25</v>
      </c>
    </row>
    <row r="155" spans="1:7" x14ac:dyDescent="0.35">
      <c r="A155" s="12">
        <v>96</v>
      </c>
      <c r="B155" s="12" t="s">
        <v>35</v>
      </c>
      <c r="C155" s="12" t="str">
        <f>IFERROR(VLOOKUP(Sales!D99,Pricing!$C$3:$D$8,2,FALSE),"Service Code Not Found")</f>
        <v>I2</v>
      </c>
      <c r="D155" t="s">
        <v>66</v>
      </c>
      <c r="E155">
        <v>15000</v>
      </c>
      <c r="F155" s="14">
        <v>44342</v>
      </c>
      <c r="G155" s="34" t="s">
        <v>27</v>
      </c>
    </row>
    <row r="156" spans="1:7" x14ac:dyDescent="0.35">
      <c r="A156" s="12">
        <v>97</v>
      </c>
      <c r="B156" s="12" t="s">
        <v>35</v>
      </c>
      <c r="C156" s="12" t="str">
        <f>IFERROR(VLOOKUP(Sales!D100,Pricing!$C$3:$D$8,2,FALSE),"Service Code Not Found")</f>
        <v>I2</v>
      </c>
      <c r="D156" t="s">
        <v>66</v>
      </c>
      <c r="E156">
        <v>15000</v>
      </c>
      <c r="F156" s="14">
        <v>44342</v>
      </c>
      <c r="G156" s="34" t="s">
        <v>28</v>
      </c>
    </row>
    <row r="157" spans="1:7" x14ac:dyDescent="0.35">
      <c r="A157" s="12">
        <v>98</v>
      </c>
      <c r="B157" s="12" t="s">
        <v>35</v>
      </c>
      <c r="C157" s="12" t="str">
        <f>IFERROR(VLOOKUP(Sales!D101,Pricing!$C$3:$D$8,2,FALSE),"Service Code Not Found")</f>
        <v>I2</v>
      </c>
      <c r="D157" t="s">
        <v>66</v>
      </c>
      <c r="E157">
        <v>21000</v>
      </c>
      <c r="F157" s="14">
        <v>44342</v>
      </c>
      <c r="G157" s="34" t="s">
        <v>25</v>
      </c>
    </row>
    <row r="158" spans="1:7" x14ac:dyDescent="0.35">
      <c r="A158" s="12">
        <v>99</v>
      </c>
      <c r="B158" s="12" t="s">
        <v>36</v>
      </c>
      <c r="C158" s="12" t="str">
        <f>IFERROR(VLOOKUP(Sales!D102,Pricing!$C$3:$D$8,2,FALSE),"Service Code Not Found")</f>
        <v>C1</v>
      </c>
      <c r="D158" t="s">
        <v>65</v>
      </c>
      <c r="E158">
        <v>23000</v>
      </c>
      <c r="F158" s="14">
        <v>44342</v>
      </c>
      <c r="G158" s="34" t="s">
        <v>29</v>
      </c>
    </row>
    <row r="159" spans="1:7" x14ac:dyDescent="0.35">
      <c r="A159" s="12">
        <v>100</v>
      </c>
      <c r="B159" s="12" t="s">
        <v>6</v>
      </c>
      <c r="C159" s="12" t="str">
        <f>IFERROR(VLOOKUP(Sales!D103,Pricing!$C$3:$D$8,2,FALSE),"Service Code Not Found")</f>
        <v>G1</v>
      </c>
      <c r="D159" t="s">
        <v>64</v>
      </c>
      <c r="E159">
        <v>22000</v>
      </c>
      <c r="F159" s="14">
        <v>44343</v>
      </c>
      <c r="G159" s="34" t="s">
        <v>26</v>
      </c>
    </row>
    <row r="160" spans="1:7" x14ac:dyDescent="0.35">
      <c r="A160" s="12">
        <v>101</v>
      </c>
      <c r="B160" s="12" t="s">
        <v>5</v>
      </c>
      <c r="C160" s="12" t="str">
        <f>IFERROR(VLOOKUP(Sales!D104,Pricing!$C$3:$D$8,2,FALSE),"Service Code Not Found")</f>
        <v>I1</v>
      </c>
      <c r="D160" t="s">
        <v>66</v>
      </c>
      <c r="E160">
        <v>12000</v>
      </c>
      <c r="F160" s="14">
        <v>44343</v>
      </c>
      <c r="G160" s="34" t="s">
        <v>31</v>
      </c>
    </row>
    <row r="161" spans="1:7" x14ac:dyDescent="0.35">
      <c r="A161" s="12">
        <v>102</v>
      </c>
      <c r="B161" s="12" t="s">
        <v>5</v>
      </c>
      <c r="C161" s="12" t="str">
        <f>IFERROR(VLOOKUP(Sales!D105,Pricing!$C$3:$D$8,2,FALSE),"Service Code Not Found")</f>
        <v>I1</v>
      </c>
      <c r="D161" t="s">
        <v>66</v>
      </c>
      <c r="E161">
        <v>18000</v>
      </c>
      <c r="F161" s="14">
        <v>44344</v>
      </c>
      <c r="G161" s="34" t="s">
        <v>26</v>
      </c>
    </row>
    <row r="162" spans="1:7" x14ac:dyDescent="0.35">
      <c r="A162" s="12">
        <v>103</v>
      </c>
      <c r="B162" s="12" t="s">
        <v>5</v>
      </c>
      <c r="C162" s="12" t="str">
        <f>IFERROR(VLOOKUP(Sales!D106,Pricing!$C$3:$D$8,2,FALSE),"Service Code Not Found")</f>
        <v>I1</v>
      </c>
      <c r="D162" t="s">
        <v>66</v>
      </c>
      <c r="E162">
        <v>16000</v>
      </c>
      <c r="F162" s="14">
        <v>44344</v>
      </c>
      <c r="G162" s="34" t="s">
        <v>26</v>
      </c>
    </row>
    <row r="163" spans="1:7" x14ac:dyDescent="0.35">
      <c r="A163" s="12">
        <v>104</v>
      </c>
      <c r="B163" s="12" t="s">
        <v>34</v>
      </c>
      <c r="C163" s="12" t="str">
        <f>IFERROR(VLOOKUP(Sales!D107,Pricing!$C$3:$D$8,2,FALSE),"Service Code Not Found")</f>
        <v>G2</v>
      </c>
      <c r="D163" t="s">
        <v>64</v>
      </c>
      <c r="E163">
        <v>28000</v>
      </c>
      <c r="F163" s="14">
        <v>44344</v>
      </c>
      <c r="G163" s="34" t="s">
        <v>26</v>
      </c>
    </row>
    <row r="164" spans="1:7" x14ac:dyDescent="0.35">
      <c r="A164" s="12">
        <v>105</v>
      </c>
      <c r="B164" s="12" t="s">
        <v>5</v>
      </c>
      <c r="C164" s="12" t="str">
        <f>IFERROR(VLOOKUP(Sales!D108,Pricing!$C$3:$D$8,2,FALSE),"Service Code Not Found")</f>
        <v>I1</v>
      </c>
      <c r="D164" t="s">
        <v>66</v>
      </c>
      <c r="E164">
        <v>11000</v>
      </c>
      <c r="F164" s="14">
        <v>44345</v>
      </c>
      <c r="G164" s="34" t="s">
        <v>28</v>
      </c>
    </row>
    <row r="165" spans="1:7" x14ac:dyDescent="0.35">
      <c r="A165" s="12">
        <v>106</v>
      </c>
      <c r="B165" s="12" t="s">
        <v>36</v>
      </c>
      <c r="C165" s="12" t="str">
        <f>IFERROR(VLOOKUP(Sales!D109,Pricing!$C$3:$D$8,2,FALSE),"Service Code Not Found")</f>
        <v>C1</v>
      </c>
      <c r="D165" t="s">
        <v>65</v>
      </c>
      <c r="E165">
        <v>22000</v>
      </c>
      <c r="F165" s="14">
        <v>44346</v>
      </c>
      <c r="G165" s="34" t="s">
        <v>29</v>
      </c>
    </row>
    <row r="166" spans="1:7" x14ac:dyDescent="0.35">
      <c r="A166" s="12">
        <v>107</v>
      </c>
      <c r="B166" s="12" t="s">
        <v>6</v>
      </c>
      <c r="C166" s="12" t="str">
        <f>IFERROR(VLOOKUP(Sales!D110,Pricing!$C$3:$D$8,2,FALSE),"Service Code Not Found")</f>
        <v>G1</v>
      </c>
      <c r="D166" t="s">
        <v>64</v>
      </c>
      <c r="E166">
        <v>12000</v>
      </c>
      <c r="F166" s="14">
        <v>44351</v>
      </c>
      <c r="G166" s="34" t="s">
        <v>26</v>
      </c>
    </row>
    <row r="167" spans="1:7" x14ac:dyDescent="0.35">
      <c r="A167" s="12">
        <v>108</v>
      </c>
      <c r="B167" s="12" t="s">
        <v>5</v>
      </c>
      <c r="C167" s="12" t="str">
        <f>IFERROR(VLOOKUP(Sales!D111,Pricing!$C$3:$D$8,2,FALSE),"Service Code Not Found")</f>
        <v>I1</v>
      </c>
      <c r="D167" t="s">
        <v>66</v>
      </c>
      <c r="E167">
        <v>20000</v>
      </c>
      <c r="F167" s="14">
        <v>44351</v>
      </c>
      <c r="G167" s="34" t="s">
        <v>28</v>
      </c>
    </row>
    <row r="168" spans="1:7" x14ac:dyDescent="0.35">
      <c r="A168" s="12">
        <v>109</v>
      </c>
      <c r="B168" s="12" t="s">
        <v>5</v>
      </c>
      <c r="C168" s="12" t="str">
        <f>IFERROR(VLOOKUP(Sales!D112,Pricing!$C$3:$D$8,2,FALSE),"Service Code Not Found")</f>
        <v>I1</v>
      </c>
      <c r="D168" t="s">
        <v>66</v>
      </c>
      <c r="E168">
        <v>15000</v>
      </c>
      <c r="F168" s="14">
        <v>44357</v>
      </c>
      <c r="G168" s="34" t="s">
        <v>31</v>
      </c>
    </row>
    <row r="169" spans="1:7" x14ac:dyDescent="0.35">
      <c r="A169" s="12">
        <v>110</v>
      </c>
      <c r="B169" s="12" t="s">
        <v>36</v>
      </c>
      <c r="C169" s="12" t="str">
        <f>IFERROR(VLOOKUP(Sales!D113,Pricing!$C$3:$D$8,2,FALSE),"Service Code Not Found")</f>
        <v>C1</v>
      </c>
      <c r="D169" t="s">
        <v>65</v>
      </c>
      <c r="E169">
        <v>16000</v>
      </c>
      <c r="F169" s="14">
        <v>44358</v>
      </c>
      <c r="G169" s="34" t="s">
        <v>29</v>
      </c>
    </row>
    <row r="170" spans="1:7" x14ac:dyDescent="0.35">
      <c r="A170" s="12">
        <v>111</v>
      </c>
      <c r="B170" s="12" t="s">
        <v>6</v>
      </c>
      <c r="C170" s="12" t="str">
        <f>IFERROR(VLOOKUP(Sales!D114,Pricing!$C$3:$D$8,2,FALSE),"Service Code Not Found")</f>
        <v>G1</v>
      </c>
      <c r="D170" t="s">
        <v>64</v>
      </c>
      <c r="E170">
        <v>19000</v>
      </c>
      <c r="F170" s="14">
        <v>44367</v>
      </c>
      <c r="G170" s="34" t="s">
        <v>28</v>
      </c>
    </row>
    <row r="171" spans="1:7" x14ac:dyDescent="0.35">
      <c r="A171" s="12">
        <v>112</v>
      </c>
      <c r="B171" s="12" t="s">
        <v>36</v>
      </c>
      <c r="C171" s="12" t="str">
        <f>IFERROR(VLOOKUP(Sales!D115,Pricing!$C$3:$D$8,2,FALSE),"Service Code Not Found")</f>
        <v>C1</v>
      </c>
      <c r="D171" t="s">
        <v>65</v>
      </c>
      <c r="E171">
        <v>21000</v>
      </c>
      <c r="F171" s="14">
        <v>44367</v>
      </c>
      <c r="G171" s="34" t="s">
        <v>27</v>
      </c>
    </row>
    <row r="172" spans="1:7" x14ac:dyDescent="0.35">
      <c r="A172" s="12">
        <v>113</v>
      </c>
      <c r="B172" s="12" t="s">
        <v>36</v>
      </c>
      <c r="C172" s="12" t="str">
        <f>IFERROR(VLOOKUP(Sales!D116,Pricing!$C$3:$D$8,2,FALSE),"Service Code Not Found")</f>
        <v>C1</v>
      </c>
      <c r="D172" t="s">
        <v>65</v>
      </c>
      <c r="E172">
        <v>22000</v>
      </c>
      <c r="F172" s="14">
        <v>44370</v>
      </c>
      <c r="G172" s="34" t="s">
        <v>25</v>
      </c>
    </row>
    <row r="173" spans="1:7" x14ac:dyDescent="0.35">
      <c r="A173" s="12">
        <v>114</v>
      </c>
      <c r="B173" s="12" t="s">
        <v>6</v>
      </c>
      <c r="C173" s="12" t="str">
        <f>IFERROR(VLOOKUP(Sales!D117,Pricing!$C$3:$D$8,2,FALSE),"Service Code Not Found")</f>
        <v>G1</v>
      </c>
      <c r="D173" t="s">
        <v>64</v>
      </c>
      <c r="E173">
        <v>7000</v>
      </c>
      <c r="F173" s="14">
        <v>44372</v>
      </c>
      <c r="G173" s="34" t="s">
        <v>31</v>
      </c>
    </row>
    <row r="174" spans="1:7" x14ac:dyDescent="0.35">
      <c r="A174" s="12">
        <v>115</v>
      </c>
      <c r="B174" s="12" t="s">
        <v>6</v>
      </c>
      <c r="C174" s="12" t="str">
        <f>IFERROR(VLOOKUP(Sales!D118,Pricing!$C$3:$D$8,2,FALSE),"Service Code Not Found")</f>
        <v>G1</v>
      </c>
      <c r="D174" t="s">
        <v>64</v>
      </c>
      <c r="E174">
        <v>11000</v>
      </c>
      <c r="F174" s="14">
        <v>44373</v>
      </c>
      <c r="G174" s="34" t="s">
        <v>26</v>
      </c>
    </row>
    <row r="175" spans="1:7" x14ac:dyDescent="0.35">
      <c r="A175" s="12">
        <v>116</v>
      </c>
      <c r="B175" s="12" t="s">
        <v>35</v>
      </c>
      <c r="C175" s="12" t="str">
        <f>IFERROR(VLOOKUP(Sales!D119,Pricing!$C$3:$D$8,2,FALSE),"Service Code Not Found")</f>
        <v>I2</v>
      </c>
      <c r="D175" t="s">
        <v>66</v>
      </c>
      <c r="E175">
        <v>24000</v>
      </c>
      <c r="F175" s="14">
        <v>44374</v>
      </c>
      <c r="G175" s="34" t="s">
        <v>26</v>
      </c>
    </row>
    <row r="176" spans="1:7" x14ac:dyDescent="0.35">
      <c r="A176" s="12">
        <v>117</v>
      </c>
      <c r="B176" s="12" t="s">
        <v>5</v>
      </c>
      <c r="C176" s="12" t="str">
        <f>IFERROR(VLOOKUP(Sales!D120,Pricing!$C$3:$D$8,2,FALSE),"Service Code Not Found")</f>
        <v>I1</v>
      </c>
      <c r="D176" t="s">
        <v>66</v>
      </c>
      <c r="E176">
        <v>16000</v>
      </c>
      <c r="F176" s="14">
        <v>44379</v>
      </c>
      <c r="G176" s="34" t="s">
        <v>26</v>
      </c>
    </row>
    <row r="177" spans="1:7" x14ac:dyDescent="0.35">
      <c r="A177" s="12">
        <v>118</v>
      </c>
      <c r="B177" s="12" t="s">
        <v>6</v>
      </c>
      <c r="C177" s="12" t="str">
        <f>IFERROR(VLOOKUP(Sales!D121,Pricing!$C$3:$D$8,2,FALSE),"Service Code Not Found")</f>
        <v>G1</v>
      </c>
      <c r="D177" t="s">
        <v>64</v>
      </c>
      <c r="E177">
        <v>17000</v>
      </c>
      <c r="F177" s="14">
        <v>44379</v>
      </c>
      <c r="G177" s="34" t="s">
        <v>31</v>
      </c>
    </row>
    <row r="178" spans="1:7" x14ac:dyDescent="0.35">
      <c r="A178" s="12">
        <v>119</v>
      </c>
      <c r="B178" s="12" t="s">
        <v>6</v>
      </c>
      <c r="C178" s="12" t="str">
        <f>IFERROR(VLOOKUP(Sales!D122,Pricing!$C$3:$D$8,2,FALSE),"Service Code Not Found")</f>
        <v>G1</v>
      </c>
      <c r="D178" t="s">
        <v>64</v>
      </c>
      <c r="E178">
        <v>18000</v>
      </c>
      <c r="F178" s="14">
        <v>44382</v>
      </c>
      <c r="G178" s="34" t="s">
        <v>28</v>
      </c>
    </row>
    <row r="179" spans="1:7" x14ac:dyDescent="0.35">
      <c r="A179" s="12">
        <v>120</v>
      </c>
      <c r="B179" s="12" t="s">
        <v>35</v>
      </c>
      <c r="C179" s="12" t="str">
        <f>IFERROR(VLOOKUP(Sales!D123,Pricing!$C$3:$D$8,2,FALSE),"Service Code Not Found")</f>
        <v>I2</v>
      </c>
      <c r="D179" t="s">
        <v>66</v>
      </c>
      <c r="E179">
        <v>19000</v>
      </c>
      <c r="F179" s="14">
        <v>44384</v>
      </c>
      <c r="G179" s="34" t="s">
        <v>30</v>
      </c>
    </row>
    <row r="180" spans="1:7" x14ac:dyDescent="0.35">
      <c r="A180" s="12">
        <v>121</v>
      </c>
      <c r="B180" s="12" t="s">
        <v>36</v>
      </c>
      <c r="C180" s="12" t="str">
        <f>IFERROR(VLOOKUP(Sales!D124,Pricing!$C$3:$D$8,2,FALSE),"Service Code Not Found")</f>
        <v>C1</v>
      </c>
      <c r="D180" t="s">
        <v>65</v>
      </c>
      <c r="E180">
        <v>20000</v>
      </c>
      <c r="F180" s="14">
        <v>44388</v>
      </c>
      <c r="G180" s="34" t="s">
        <v>27</v>
      </c>
    </row>
    <row r="181" spans="1:7" x14ac:dyDescent="0.35">
      <c r="A181" s="12">
        <v>122</v>
      </c>
      <c r="B181" s="12" t="s">
        <v>35</v>
      </c>
      <c r="C181" s="12" t="str">
        <f>IFERROR(VLOOKUP(Sales!D125,Pricing!$C$3:$D$8,2,FALSE),"Service Code Not Found")</f>
        <v>I2</v>
      </c>
      <c r="D181" t="s">
        <v>66</v>
      </c>
      <c r="E181">
        <v>20000</v>
      </c>
      <c r="F181" s="14">
        <v>44390</v>
      </c>
      <c r="G181" s="34" t="s">
        <v>27</v>
      </c>
    </row>
    <row r="182" spans="1:7" x14ac:dyDescent="0.35">
      <c r="A182" s="12">
        <v>123</v>
      </c>
      <c r="B182" s="12" t="s">
        <v>35</v>
      </c>
      <c r="C182" s="12" t="str">
        <f>IFERROR(VLOOKUP(Sales!D126,Pricing!$C$3:$D$8,2,FALSE),"Service Code Not Found")</f>
        <v>I2</v>
      </c>
      <c r="D182" t="s">
        <v>66</v>
      </c>
      <c r="E182">
        <v>15000</v>
      </c>
      <c r="F182" s="14">
        <v>44397</v>
      </c>
      <c r="G182" s="34" t="s">
        <v>27</v>
      </c>
    </row>
    <row r="183" spans="1:7" x14ac:dyDescent="0.35">
      <c r="A183" s="12">
        <v>124</v>
      </c>
      <c r="B183" s="12" t="s">
        <v>35</v>
      </c>
      <c r="C183" s="12" t="str">
        <f>IFERROR(VLOOKUP(Sales!D127,Pricing!$C$3:$D$8,2,FALSE),"Service Code Not Found")</f>
        <v>I2</v>
      </c>
      <c r="D183" t="s">
        <v>66</v>
      </c>
      <c r="E183">
        <v>27000</v>
      </c>
      <c r="F183" s="14">
        <v>44397</v>
      </c>
      <c r="G183" s="34" t="s">
        <v>30</v>
      </c>
    </row>
    <row r="184" spans="1:7" x14ac:dyDescent="0.35">
      <c r="A184" s="12">
        <v>125</v>
      </c>
      <c r="B184" s="12" t="s">
        <v>5</v>
      </c>
      <c r="C184" s="12" t="str">
        <f>IFERROR(VLOOKUP(Sales!D128,Pricing!$C$3:$D$8,2,FALSE),"Service Code Not Found")</f>
        <v>I1</v>
      </c>
      <c r="D184" t="s">
        <v>66</v>
      </c>
      <c r="E184">
        <v>11000</v>
      </c>
      <c r="F184" s="14">
        <v>44397</v>
      </c>
      <c r="G184" s="34" t="s">
        <v>29</v>
      </c>
    </row>
    <row r="185" spans="1:7" x14ac:dyDescent="0.35">
      <c r="A185" s="12">
        <v>126</v>
      </c>
      <c r="B185" s="12" t="s">
        <v>36</v>
      </c>
      <c r="C185" s="12" t="str">
        <f>IFERROR(VLOOKUP(Sales!D129,Pricing!$C$3:$D$8,2,FALSE),"Service Code Not Found")</f>
        <v>C1</v>
      </c>
      <c r="D185" t="s">
        <v>65</v>
      </c>
      <c r="E185">
        <v>21000</v>
      </c>
      <c r="F185" s="14">
        <v>44397</v>
      </c>
      <c r="G185" s="34" t="s">
        <v>27</v>
      </c>
    </row>
    <row r="186" spans="1:7" x14ac:dyDescent="0.35">
      <c r="A186" s="12">
        <v>127</v>
      </c>
      <c r="B186" s="12" t="s">
        <v>35</v>
      </c>
      <c r="C186" s="12" t="str">
        <f>IFERROR(VLOOKUP(Sales!D130,Pricing!$C$3:$D$8,2,FALSE),"Service Code Not Found")</f>
        <v>I2</v>
      </c>
      <c r="D186" t="s">
        <v>66</v>
      </c>
      <c r="E186">
        <v>8000</v>
      </c>
      <c r="F186" s="14">
        <v>44399</v>
      </c>
      <c r="G186" s="34" t="s">
        <v>30</v>
      </c>
    </row>
    <row r="187" spans="1:7" x14ac:dyDescent="0.35">
      <c r="A187" s="12">
        <v>128</v>
      </c>
      <c r="B187" s="12" t="s">
        <v>6</v>
      </c>
      <c r="C187" s="12" t="str">
        <f>IFERROR(VLOOKUP(Sales!D131,Pricing!$C$3:$D$8,2,FALSE),"Service Code Not Found")</f>
        <v>G1</v>
      </c>
      <c r="D187" t="s">
        <v>64</v>
      </c>
      <c r="E187">
        <v>17000</v>
      </c>
      <c r="F187" s="14">
        <v>44400</v>
      </c>
      <c r="G187" s="34" t="s">
        <v>27</v>
      </c>
    </row>
    <row r="188" spans="1:7" x14ac:dyDescent="0.35">
      <c r="A188" s="12">
        <v>129</v>
      </c>
      <c r="B188" s="12" t="s">
        <v>36</v>
      </c>
      <c r="C188" s="12" t="str">
        <f>IFERROR(VLOOKUP(Sales!D132,Pricing!$C$3:$D$8,2,FALSE),"Service Code Not Found")</f>
        <v>C1</v>
      </c>
      <c r="D188" t="s">
        <v>65</v>
      </c>
      <c r="E188">
        <v>16000</v>
      </c>
      <c r="F188" s="14">
        <v>44402</v>
      </c>
      <c r="G188" s="34" t="s">
        <v>26</v>
      </c>
    </row>
    <row r="189" spans="1:7" x14ac:dyDescent="0.35">
      <c r="A189" s="12">
        <v>130</v>
      </c>
      <c r="B189" s="12" t="s">
        <v>34</v>
      </c>
      <c r="C189" s="12" t="str">
        <f>IFERROR(VLOOKUP(Sales!D133,Pricing!$C$3:$D$8,2,FALSE),"Service Code Not Found")</f>
        <v>G2</v>
      </c>
      <c r="D189" t="s">
        <v>64</v>
      </c>
      <c r="E189">
        <v>18000</v>
      </c>
      <c r="F189" s="14">
        <v>44405</v>
      </c>
      <c r="G189" s="34" t="s">
        <v>27</v>
      </c>
    </row>
    <row r="190" spans="1:7" x14ac:dyDescent="0.35">
      <c r="A190" s="12">
        <v>131</v>
      </c>
      <c r="B190" s="12" t="s">
        <v>5</v>
      </c>
      <c r="C190" s="12" t="str">
        <f>IFERROR(VLOOKUP(Sales!D134,Pricing!$C$3:$D$8,2,FALSE),"Service Code Not Found")</f>
        <v>I1</v>
      </c>
      <c r="D190" t="s">
        <v>66</v>
      </c>
      <c r="E190">
        <v>22000</v>
      </c>
      <c r="F190" s="14">
        <v>44406</v>
      </c>
      <c r="G190" s="34" t="s">
        <v>27</v>
      </c>
    </row>
    <row r="191" spans="1:7" x14ac:dyDescent="0.35">
      <c r="A191" s="12">
        <v>132</v>
      </c>
      <c r="B191" s="12" t="s">
        <v>6</v>
      </c>
      <c r="C191" s="12" t="str">
        <f>IFERROR(VLOOKUP(Sales!D135,Pricing!$C$3:$D$8,2,FALSE),"Service Code Not Found")</f>
        <v>G1</v>
      </c>
      <c r="D191" t="s">
        <v>64</v>
      </c>
      <c r="E191">
        <v>22000</v>
      </c>
      <c r="F191" s="14">
        <v>44407</v>
      </c>
      <c r="G191" s="34" t="s">
        <v>25</v>
      </c>
    </row>
    <row r="192" spans="1:7" x14ac:dyDescent="0.35">
      <c r="A192" s="12">
        <v>133</v>
      </c>
      <c r="B192" s="12" t="s">
        <v>6</v>
      </c>
      <c r="C192" s="12" t="str">
        <f>IFERROR(VLOOKUP(Sales!D136,Pricing!$C$3:$D$8,2,FALSE),"Service Code Not Found")</f>
        <v>G1</v>
      </c>
      <c r="D192" t="s">
        <v>64</v>
      </c>
      <c r="E192">
        <v>9000</v>
      </c>
      <c r="F192" s="14">
        <v>44408</v>
      </c>
      <c r="G192" s="34" t="s">
        <v>26</v>
      </c>
    </row>
    <row r="193" spans="1:7" x14ac:dyDescent="0.35">
      <c r="A193" s="12">
        <v>134</v>
      </c>
      <c r="B193" s="12" t="s">
        <v>37</v>
      </c>
      <c r="C193" s="12" t="str">
        <f>IFERROR(VLOOKUP(Sales!D137,Pricing!$C$3:$D$8,2,FALSE),"Service Code Not Found")</f>
        <v>Service Code Not Found</v>
      </c>
      <c r="D193" t="s">
        <v>67</v>
      </c>
      <c r="E193">
        <v>18000</v>
      </c>
      <c r="F193" s="14">
        <v>44408</v>
      </c>
      <c r="G193" s="34" t="s">
        <v>25</v>
      </c>
    </row>
    <row r="194" spans="1:7" x14ac:dyDescent="0.35">
      <c r="A194" s="12">
        <v>135</v>
      </c>
      <c r="B194" s="12" t="s">
        <v>6</v>
      </c>
      <c r="C194" s="12" t="str">
        <f>IFERROR(VLOOKUP(Sales!D138,Pricing!$C$3:$D$8,2,FALSE),"Service Code Not Found")</f>
        <v>G1</v>
      </c>
      <c r="D194" t="s">
        <v>64</v>
      </c>
      <c r="E194">
        <v>23000</v>
      </c>
      <c r="F194" s="14">
        <v>44409</v>
      </c>
      <c r="G194" s="34" t="s">
        <v>31</v>
      </c>
    </row>
    <row r="195" spans="1:7" x14ac:dyDescent="0.35">
      <c r="A195" s="12">
        <v>136</v>
      </c>
      <c r="B195" s="12" t="s">
        <v>36</v>
      </c>
      <c r="C195" s="12" t="str">
        <f>IFERROR(VLOOKUP(Sales!D139,Pricing!$C$3:$D$8,2,FALSE),"Service Code Not Found")</f>
        <v>C1</v>
      </c>
      <c r="D195" t="s">
        <v>65</v>
      </c>
      <c r="E195">
        <v>14000</v>
      </c>
      <c r="F195" s="14">
        <v>44409</v>
      </c>
      <c r="G195" s="34" t="s">
        <v>26</v>
      </c>
    </row>
    <row r="196" spans="1:7" x14ac:dyDescent="0.35">
      <c r="A196" s="12">
        <v>137</v>
      </c>
      <c r="B196" s="12" t="s">
        <v>35</v>
      </c>
      <c r="C196" s="12" t="str">
        <f>IFERROR(VLOOKUP(Sales!D140,Pricing!$C$3:$D$8,2,FALSE),"Service Code Not Found")</f>
        <v>I2</v>
      </c>
      <c r="D196" t="s">
        <v>66</v>
      </c>
      <c r="E196">
        <v>8000</v>
      </c>
      <c r="F196" s="14">
        <v>44411</v>
      </c>
      <c r="G196" s="34" t="s">
        <v>26</v>
      </c>
    </row>
    <row r="197" spans="1:7" x14ac:dyDescent="0.35">
      <c r="A197" s="12">
        <v>138</v>
      </c>
      <c r="B197" s="12" t="s">
        <v>36</v>
      </c>
      <c r="C197" s="12" t="str">
        <f>IFERROR(VLOOKUP(Sales!D141,Pricing!$C$3:$D$8,2,FALSE),"Service Code Not Found")</f>
        <v>C1</v>
      </c>
      <c r="D197" t="s">
        <v>65</v>
      </c>
      <c r="E197">
        <v>27000</v>
      </c>
      <c r="F197" s="14">
        <v>44420</v>
      </c>
      <c r="G197" s="34" t="s">
        <v>26</v>
      </c>
    </row>
    <row r="198" spans="1:7" x14ac:dyDescent="0.35">
      <c r="A198" s="12">
        <v>139</v>
      </c>
      <c r="B198" s="12" t="s">
        <v>6</v>
      </c>
      <c r="C198" s="12" t="str">
        <f>IFERROR(VLOOKUP(Sales!D142,Pricing!$C$3:$D$8,2,FALSE),"Service Code Not Found")</f>
        <v>G1</v>
      </c>
      <c r="D198" t="s">
        <v>64</v>
      </c>
      <c r="E198">
        <v>13000</v>
      </c>
      <c r="F198" s="14">
        <v>44421</v>
      </c>
      <c r="G198" s="34" t="s">
        <v>29</v>
      </c>
    </row>
    <row r="199" spans="1:7" x14ac:dyDescent="0.35">
      <c r="A199" s="12">
        <v>140</v>
      </c>
      <c r="B199" s="12" t="s">
        <v>34</v>
      </c>
      <c r="C199" s="12" t="str">
        <f>IFERROR(VLOOKUP(Sales!D143,Pricing!$C$3:$D$8,2,FALSE),"Service Code Not Found")</f>
        <v>G2</v>
      </c>
      <c r="D199" t="s">
        <v>64</v>
      </c>
      <c r="E199">
        <v>15000</v>
      </c>
      <c r="F199" s="14">
        <v>44427</v>
      </c>
      <c r="G199" s="34" t="s">
        <v>26</v>
      </c>
    </row>
    <row r="200" spans="1:7" x14ac:dyDescent="0.35">
      <c r="A200" s="12">
        <v>141</v>
      </c>
      <c r="B200" s="12" t="s">
        <v>5</v>
      </c>
      <c r="C200" s="12" t="str">
        <f>IFERROR(VLOOKUP(Sales!D144,Pricing!$C$3:$D$8,2,FALSE),"Service Code Not Found")</f>
        <v>I1</v>
      </c>
      <c r="D200" t="s">
        <v>66</v>
      </c>
      <c r="E200">
        <v>24000</v>
      </c>
      <c r="F200" s="14">
        <v>44431</v>
      </c>
      <c r="G200" s="34" t="s">
        <v>31</v>
      </c>
    </row>
    <row r="201" spans="1:7" x14ac:dyDescent="0.35">
      <c r="A201" s="12">
        <v>142</v>
      </c>
      <c r="B201" s="12" t="s">
        <v>5</v>
      </c>
      <c r="C201" s="12" t="str">
        <f>IFERROR(VLOOKUP(Sales!D145,Pricing!$C$3:$D$8,2,FALSE),"Service Code Not Found")</f>
        <v>I1</v>
      </c>
      <c r="D201" t="s">
        <v>66</v>
      </c>
      <c r="E201">
        <v>16000</v>
      </c>
      <c r="F201" s="14">
        <v>44432</v>
      </c>
      <c r="G201" s="34" t="s">
        <v>31</v>
      </c>
    </row>
    <row r="202" spans="1:7" x14ac:dyDescent="0.35">
      <c r="A202" s="12">
        <v>143</v>
      </c>
      <c r="B202" s="12" t="s">
        <v>36</v>
      </c>
      <c r="C202" s="12" t="str">
        <f>IFERROR(VLOOKUP(Sales!D146,Pricing!$C$3:$D$8,2,FALSE),"Service Code Not Found")</f>
        <v>C1</v>
      </c>
      <c r="D202" t="s">
        <v>65</v>
      </c>
      <c r="E202">
        <v>12000</v>
      </c>
      <c r="F202" s="14">
        <v>44433</v>
      </c>
      <c r="G202" s="34" t="s">
        <v>29</v>
      </c>
    </row>
    <row r="203" spans="1:7" x14ac:dyDescent="0.35">
      <c r="A203" s="12">
        <v>144</v>
      </c>
      <c r="B203" s="12" t="s">
        <v>5</v>
      </c>
      <c r="C203" s="12" t="str">
        <f>IFERROR(VLOOKUP(Sales!D147,Pricing!$C$3:$D$8,2,FALSE),"Service Code Not Found")</f>
        <v>I1</v>
      </c>
      <c r="D203" t="s">
        <v>66</v>
      </c>
      <c r="E203">
        <v>26000</v>
      </c>
      <c r="F203" s="14">
        <v>44435</v>
      </c>
      <c r="G203" s="34" t="s">
        <v>28</v>
      </c>
    </row>
    <row r="204" spans="1:7" x14ac:dyDescent="0.35">
      <c r="A204" s="12">
        <v>145</v>
      </c>
      <c r="B204" s="12" t="s">
        <v>34</v>
      </c>
      <c r="C204" s="12" t="str">
        <f>IFERROR(VLOOKUP(Sales!D148,Pricing!$C$3:$D$8,2,FALSE),"Service Code Not Found")</f>
        <v>G2</v>
      </c>
      <c r="D204" t="s">
        <v>64</v>
      </c>
      <c r="E204">
        <v>17000</v>
      </c>
      <c r="F204" s="14">
        <v>44436</v>
      </c>
      <c r="G204" s="34" t="s">
        <v>26</v>
      </c>
    </row>
    <row r="205" spans="1:7" x14ac:dyDescent="0.35">
      <c r="A205" s="12">
        <v>146</v>
      </c>
      <c r="B205" s="12" t="s">
        <v>5</v>
      </c>
      <c r="C205" s="12" t="str">
        <f>IFERROR(VLOOKUP(Sales!D149,Pricing!$C$3:$D$8,2,FALSE),"Service Code Not Found")</f>
        <v>I1</v>
      </c>
      <c r="D205" t="s">
        <v>66</v>
      </c>
      <c r="E205">
        <v>22000</v>
      </c>
      <c r="F205" s="14">
        <v>44437</v>
      </c>
      <c r="G205" s="34" t="s">
        <v>27</v>
      </c>
    </row>
    <row r="206" spans="1:7" x14ac:dyDescent="0.35">
      <c r="A206" s="12">
        <v>147</v>
      </c>
      <c r="B206" s="12" t="s">
        <v>37</v>
      </c>
      <c r="C206" s="12" t="str">
        <f>IFERROR(VLOOKUP(Sales!D150,Pricing!$C$3:$D$8,2,FALSE),"Service Code Not Found")</f>
        <v>Service Code Not Found</v>
      </c>
      <c r="D206" t="s">
        <v>67</v>
      </c>
      <c r="E206">
        <v>22000</v>
      </c>
      <c r="F206" s="14">
        <v>44437</v>
      </c>
      <c r="G206" s="34" t="s">
        <v>29</v>
      </c>
    </row>
    <row r="207" spans="1:7" x14ac:dyDescent="0.35">
      <c r="A207" s="12">
        <v>148</v>
      </c>
      <c r="B207" s="12" t="s">
        <v>6</v>
      </c>
      <c r="C207" s="12" t="str">
        <f>IFERROR(VLOOKUP(Sales!D151,Pricing!$C$3:$D$8,2,FALSE),"Service Code Not Found")</f>
        <v>G1</v>
      </c>
      <c r="D207" t="s">
        <v>64</v>
      </c>
      <c r="E207">
        <v>21000</v>
      </c>
      <c r="F207" s="14">
        <v>44440</v>
      </c>
      <c r="G207" s="34" t="s">
        <v>30</v>
      </c>
    </row>
    <row r="208" spans="1:7" x14ac:dyDescent="0.35">
      <c r="A208" s="12">
        <v>149</v>
      </c>
      <c r="B208" s="12" t="s">
        <v>6</v>
      </c>
      <c r="C208" s="12" t="str">
        <f>IFERROR(VLOOKUP(Sales!D152,Pricing!$C$3:$D$8,2,FALSE),"Service Code Not Found")</f>
        <v>G1</v>
      </c>
      <c r="D208" t="s">
        <v>64</v>
      </c>
      <c r="E208">
        <v>17000</v>
      </c>
      <c r="F208" s="14">
        <v>44440</v>
      </c>
      <c r="G208" s="34" t="s">
        <v>29</v>
      </c>
    </row>
    <row r="209" spans="1:7" x14ac:dyDescent="0.35">
      <c r="A209" s="12">
        <v>150</v>
      </c>
      <c r="B209" s="12" t="s">
        <v>6</v>
      </c>
      <c r="C209" s="12" t="str">
        <f>IFERROR(VLOOKUP(Sales!D153,Pricing!$C$3:$D$8,2,FALSE),"Service Code Not Found")</f>
        <v>G1</v>
      </c>
      <c r="D209" t="s">
        <v>64</v>
      </c>
      <c r="E209">
        <v>8000</v>
      </c>
      <c r="F209" s="14">
        <v>44441</v>
      </c>
      <c r="G209" s="34" t="s">
        <v>26</v>
      </c>
    </row>
    <row r="210" spans="1:7" x14ac:dyDescent="0.35">
      <c r="A210" s="12">
        <v>151</v>
      </c>
      <c r="B210" s="12" t="s">
        <v>6</v>
      </c>
      <c r="C210" s="12" t="str">
        <f>IFERROR(VLOOKUP(Sales!D154,Pricing!$C$3:$D$8,2,FALSE),"Service Code Not Found")</f>
        <v>G1</v>
      </c>
      <c r="D210" t="s">
        <v>64</v>
      </c>
      <c r="E210">
        <v>17000</v>
      </c>
      <c r="F210" s="14">
        <v>44444</v>
      </c>
      <c r="G210" s="34" t="s">
        <v>25</v>
      </c>
    </row>
    <row r="211" spans="1:7" x14ac:dyDescent="0.35">
      <c r="A211" s="12">
        <v>152</v>
      </c>
      <c r="B211" s="12" t="s">
        <v>6</v>
      </c>
      <c r="C211" s="12" t="str">
        <f>IFERROR(VLOOKUP(Sales!D155,Pricing!$C$3:$D$8,2,FALSE),"Service Code Not Found")</f>
        <v>G1</v>
      </c>
      <c r="D211" t="s">
        <v>64</v>
      </c>
      <c r="E211">
        <v>27000</v>
      </c>
      <c r="F211" s="14">
        <v>44446</v>
      </c>
      <c r="G211" s="34" t="s">
        <v>27</v>
      </c>
    </row>
    <row r="212" spans="1:7" x14ac:dyDescent="0.35">
      <c r="A212" s="12">
        <v>153</v>
      </c>
      <c r="B212" s="12" t="s">
        <v>6</v>
      </c>
      <c r="C212" s="12" t="str">
        <f>IFERROR(VLOOKUP(Sales!D156,Pricing!$C$3:$D$8,2,FALSE),"Service Code Not Found")</f>
        <v>G1</v>
      </c>
      <c r="D212" t="s">
        <v>64</v>
      </c>
      <c r="E212">
        <v>26000</v>
      </c>
      <c r="F212" s="14">
        <v>44447</v>
      </c>
      <c r="G212" s="34" t="s">
        <v>26</v>
      </c>
    </row>
    <row r="213" spans="1:7" x14ac:dyDescent="0.35">
      <c r="A213" s="12">
        <v>154</v>
      </c>
      <c r="B213" s="12" t="s">
        <v>36</v>
      </c>
      <c r="C213" s="12" t="str">
        <f>IFERROR(VLOOKUP(Sales!D157,Pricing!$C$3:$D$8,2,FALSE),"Service Code Not Found")</f>
        <v>C1</v>
      </c>
      <c r="D213" t="s">
        <v>65</v>
      </c>
      <c r="E213">
        <v>11000</v>
      </c>
      <c r="F213" s="14">
        <v>44448</v>
      </c>
      <c r="G213" s="34" t="s">
        <v>30</v>
      </c>
    </row>
    <row r="214" spans="1:7" x14ac:dyDescent="0.35">
      <c r="A214" s="12">
        <v>155</v>
      </c>
      <c r="B214" s="12" t="s">
        <v>36</v>
      </c>
      <c r="C214" s="12" t="str">
        <f>IFERROR(VLOOKUP(Sales!D158,Pricing!$C$3:$D$8,2,FALSE),"Service Code Not Found")</f>
        <v>C1</v>
      </c>
      <c r="D214" t="s">
        <v>65</v>
      </c>
      <c r="E214">
        <v>17000</v>
      </c>
      <c r="F214" s="14">
        <v>44448</v>
      </c>
      <c r="G214" s="34" t="s">
        <v>28</v>
      </c>
    </row>
    <row r="215" spans="1:7" x14ac:dyDescent="0.35">
      <c r="A215" s="12">
        <v>156</v>
      </c>
      <c r="B215" s="12" t="s">
        <v>5</v>
      </c>
      <c r="C215" s="12" t="str">
        <f>IFERROR(VLOOKUP(Sales!D159,Pricing!$C$3:$D$8,2,FALSE),"Service Code Not Found")</f>
        <v>I1</v>
      </c>
      <c r="D215" t="s">
        <v>66</v>
      </c>
      <c r="E215">
        <v>26000</v>
      </c>
      <c r="F215" s="14">
        <v>44450</v>
      </c>
      <c r="G215" s="34" t="s">
        <v>26</v>
      </c>
    </row>
    <row r="216" spans="1:7" x14ac:dyDescent="0.35">
      <c r="A216" s="12">
        <v>157</v>
      </c>
      <c r="B216" s="12" t="s">
        <v>6</v>
      </c>
      <c r="C216" s="12" t="str">
        <f>IFERROR(VLOOKUP(Sales!D160,Pricing!$C$3:$D$8,2,FALSE),"Service Code Not Found")</f>
        <v>G1</v>
      </c>
      <c r="D216" t="s">
        <v>64</v>
      </c>
      <c r="E216">
        <v>26000</v>
      </c>
      <c r="F216" s="14">
        <v>44450</v>
      </c>
      <c r="G216" s="34" t="s">
        <v>31</v>
      </c>
    </row>
    <row r="217" spans="1:7" x14ac:dyDescent="0.35">
      <c r="A217" s="12">
        <v>158</v>
      </c>
      <c r="B217" s="12" t="s">
        <v>6</v>
      </c>
      <c r="C217" s="12" t="str">
        <f>IFERROR(VLOOKUP(Sales!D161,Pricing!$C$3:$D$8,2,FALSE),"Service Code Not Found")</f>
        <v>G1</v>
      </c>
      <c r="D217" t="s">
        <v>64</v>
      </c>
      <c r="E217">
        <v>27000</v>
      </c>
      <c r="F217" s="14">
        <v>44454</v>
      </c>
      <c r="G217" s="34" t="s">
        <v>26</v>
      </c>
    </row>
    <row r="218" spans="1:7" x14ac:dyDescent="0.35">
      <c r="A218" s="12">
        <v>159</v>
      </c>
      <c r="B218" s="12" t="s">
        <v>35</v>
      </c>
      <c r="C218" s="12" t="str">
        <f>IFERROR(VLOOKUP(Sales!D162,Pricing!$C$3:$D$8,2,FALSE),"Service Code Not Found")</f>
        <v>I2</v>
      </c>
      <c r="D218" t="s">
        <v>66</v>
      </c>
      <c r="E218">
        <v>23000</v>
      </c>
      <c r="F218" s="14">
        <v>44457</v>
      </c>
      <c r="G218" s="34" t="s">
        <v>26</v>
      </c>
    </row>
    <row r="219" spans="1:7" x14ac:dyDescent="0.35">
      <c r="A219" s="12">
        <v>160</v>
      </c>
      <c r="B219" s="12" t="s">
        <v>36</v>
      </c>
      <c r="C219" s="12" t="str">
        <f>IFERROR(VLOOKUP(Sales!D163,Pricing!$C$3:$D$8,2,FALSE),"Service Code Not Found")</f>
        <v>C1</v>
      </c>
      <c r="D219" t="s">
        <v>65</v>
      </c>
      <c r="E219">
        <v>14000</v>
      </c>
      <c r="F219" s="14">
        <v>44458</v>
      </c>
      <c r="G219" s="34" t="s">
        <v>29</v>
      </c>
    </row>
    <row r="220" spans="1:7" x14ac:dyDescent="0.35">
      <c r="A220" s="12">
        <v>161</v>
      </c>
      <c r="B220" s="12" t="s">
        <v>6</v>
      </c>
      <c r="C220" s="12" t="str">
        <f>IFERROR(VLOOKUP(Sales!D164,Pricing!$C$3:$D$8,2,FALSE),"Service Code Not Found")</f>
        <v>G1</v>
      </c>
      <c r="D220" t="s">
        <v>64</v>
      </c>
      <c r="E220">
        <v>25000</v>
      </c>
      <c r="F220" s="14">
        <v>44459</v>
      </c>
      <c r="G220" s="34" t="s">
        <v>26</v>
      </c>
    </row>
    <row r="221" spans="1:7" x14ac:dyDescent="0.35">
      <c r="A221" s="12">
        <v>162</v>
      </c>
      <c r="B221" s="12" t="s">
        <v>5</v>
      </c>
      <c r="C221" s="12" t="str">
        <f>IFERROR(VLOOKUP(Sales!D165,Pricing!$C$3:$D$8,2,FALSE),"Service Code Not Found")</f>
        <v>I1</v>
      </c>
      <c r="D221" t="s">
        <v>66</v>
      </c>
      <c r="E221">
        <v>20000</v>
      </c>
      <c r="F221" s="14">
        <v>44464</v>
      </c>
      <c r="G221" s="34" t="s">
        <v>25</v>
      </c>
    </row>
    <row r="222" spans="1:7" x14ac:dyDescent="0.35">
      <c r="A222" s="12">
        <v>163</v>
      </c>
      <c r="B222" s="12" t="s">
        <v>36</v>
      </c>
      <c r="C222" s="12" t="str">
        <f>IFERROR(VLOOKUP(Sales!D166,Pricing!$C$3:$D$8,2,FALSE),"Service Code Not Found")</f>
        <v>C1</v>
      </c>
      <c r="D222" t="s">
        <v>65</v>
      </c>
      <c r="E222">
        <v>24000</v>
      </c>
      <c r="F222" s="14">
        <v>44464</v>
      </c>
      <c r="G222" s="34" t="s">
        <v>27</v>
      </c>
    </row>
    <row r="223" spans="1:7" x14ac:dyDescent="0.35">
      <c r="A223" s="12">
        <v>164</v>
      </c>
      <c r="B223" s="12" t="s">
        <v>34</v>
      </c>
      <c r="C223" s="12" t="str">
        <f>IFERROR(VLOOKUP(Sales!D167,Pricing!$C$3:$D$8,2,FALSE),"Service Code Not Found")</f>
        <v>G2</v>
      </c>
      <c r="D223" t="s">
        <v>64</v>
      </c>
      <c r="E223">
        <v>15000</v>
      </c>
      <c r="F223" s="14">
        <v>44465</v>
      </c>
      <c r="G223" s="34" t="s">
        <v>29</v>
      </c>
    </row>
    <row r="224" spans="1:7" x14ac:dyDescent="0.35">
      <c r="A224" s="12">
        <v>165</v>
      </c>
      <c r="B224" s="12" t="s">
        <v>35</v>
      </c>
      <c r="C224" s="12" t="str">
        <f>IFERROR(VLOOKUP(Sales!D168,Pricing!$C$3:$D$8,2,FALSE),"Service Code Not Found")</f>
        <v>I2</v>
      </c>
      <c r="D224" t="s">
        <v>66</v>
      </c>
      <c r="E224">
        <v>24000</v>
      </c>
      <c r="F224" s="14">
        <v>44466</v>
      </c>
      <c r="G224" s="34" t="s">
        <v>25</v>
      </c>
    </row>
    <row r="225" spans="1:7" x14ac:dyDescent="0.35">
      <c r="A225" s="12">
        <v>166</v>
      </c>
      <c r="B225" s="12" t="s">
        <v>6</v>
      </c>
      <c r="C225" s="12" t="str">
        <f>IFERROR(VLOOKUP(Sales!D169,Pricing!$C$3:$D$8,2,FALSE),"Service Code Not Found")</f>
        <v>G1</v>
      </c>
      <c r="D225" t="s">
        <v>64</v>
      </c>
      <c r="E225">
        <v>19000</v>
      </c>
      <c r="F225" s="14">
        <v>44468</v>
      </c>
      <c r="G225" s="34" t="s">
        <v>29</v>
      </c>
    </row>
    <row r="226" spans="1:7" x14ac:dyDescent="0.35">
      <c r="A226" s="12">
        <v>167</v>
      </c>
      <c r="B226" s="12" t="s">
        <v>34</v>
      </c>
      <c r="C226" s="12" t="str">
        <f>IFERROR(VLOOKUP(Sales!D170,Pricing!$C$3:$D$8,2,FALSE),"Service Code Not Found")</f>
        <v>G2</v>
      </c>
      <c r="D226" t="s">
        <v>64</v>
      </c>
      <c r="E226">
        <v>8000</v>
      </c>
      <c r="F226" s="14">
        <v>44468</v>
      </c>
      <c r="G226" s="34" t="s">
        <v>29</v>
      </c>
    </row>
    <row r="227" spans="1:7" x14ac:dyDescent="0.35">
      <c r="A227" s="12">
        <v>168</v>
      </c>
      <c r="B227" s="12" t="s">
        <v>6</v>
      </c>
      <c r="C227" s="12" t="str">
        <f>IFERROR(VLOOKUP(Sales!D171,Pricing!$C$3:$D$8,2,FALSE),"Service Code Not Found")</f>
        <v>G1</v>
      </c>
      <c r="D227" t="s">
        <v>64</v>
      </c>
      <c r="E227">
        <v>21000</v>
      </c>
      <c r="F227" s="14">
        <v>44472</v>
      </c>
      <c r="G227" s="34" t="s">
        <v>25</v>
      </c>
    </row>
    <row r="228" spans="1:7" x14ac:dyDescent="0.35">
      <c r="A228" s="12">
        <v>169</v>
      </c>
      <c r="B228" s="12" t="s">
        <v>34</v>
      </c>
      <c r="C228" s="12" t="str">
        <f>IFERROR(VLOOKUP(Sales!D172,Pricing!$C$3:$D$8,2,FALSE),"Service Code Not Found")</f>
        <v>G2</v>
      </c>
      <c r="D228" t="s">
        <v>64</v>
      </c>
      <c r="E228">
        <v>26000</v>
      </c>
      <c r="F228" s="14">
        <v>44473</v>
      </c>
      <c r="G228" s="34" t="s">
        <v>29</v>
      </c>
    </row>
    <row r="229" spans="1:7" x14ac:dyDescent="0.35">
      <c r="A229" s="12">
        <v>170</v>
      </c>
      <c r="B229" s="12" t="s">
        <v>6</v>
      </c>
      <c r="C229" s="12" t="str">
        <f>IFERROR(VLOOKUP(Sales!D173,Pricing!$C$3:$D$8,2,FALSE),"Service Code Not Found")</f>
        <v>G1</v>
      </c>
      <c r="D229" t="s">
        <v>64</v>
      </c>
      <c r="E229">
        <v>22000</v>
      </c>
      <c r="F229" s="14">
        <v>44476</v>
      </c>
      <c r="G229" s="34" t="s">
        <v>30</v>
      </c>
    </row>
    <row r="230" spans="1:7" x14ac:dyDescent="0.35">
      <c r="A230" s="12">
        <v>171</v>
      </c>
      <c r="B230" s="12" t="s">
        <v>34</v>
      </c>
      <c r="C230" s="12" t="str">
        <f>IFERROR(VLOOKUP(Sales!D174,Pricing!$C$3:$D$8,2,FALSE),"Service Code Not Found")</f>
        <v>G2</v>
      </c>
      <c r="D230" t="s">
        <v>64</v>
      </c>
      <c r="E230">
        <v>12000</v>
      </c>
      <c r="F230" s="14">
        <v>44479</v>
      </c>
      <c r="G230" s="34" t="s">
        <v>26</v>
      </c>
    </row>
    <row r="231" spans="1:7" x14ac:dyDescent="0.35">
      <c r="A231" s="12">
        <v>172</v>
      </c>
      <c r="B231" s="12" t="s">
        <v>5</v>
      </c>
      <c r="C231" s="12" t="str">
        <f>IFERROR(VLOOKUP(Sales!D175,Pricing!$C$3:$D$8,2,FALSE),"Service Code Not Found")</f>
        <v>I1</v>
      </c>
      <c r="D231" t="s">
        <v>66</v>
      </c>
      <c r="E231">
        <v>17000</v>
      </c>
      <c r="F231" s="14">
        <v>44485</v>
      </c>
      <c r="G231" s="34" t="s">
        <v>31</v>
      </c>
    </row>
    <row r="232" spans="1:7" x14ac:dyDescent="0.35">
      <c r="A232" s="12">
        <v>173</v>
      </c>
      <c r="B232" s="12" t="s">
        <v>5</v>
      </c>
      <c r="C232" s="12" t="str">
        <f>IFERROR(VLOOKUP(Sales!D176,Pricing!$C$3:$D$8,2,FALSE),"Service Code Not Found")</f>
        <v>I1</v>
      </c>
      <c r="D232" t="s">
        <v>66</v>
      </c>
      <c r="E232">
        <v>16000</v>
      </c>
      <c r="F232" s="14">
        <v>44492</v>
      </c>
      <c r="G232" s="34" t="s">
        <v>27</v>
      </c>
    </row>
    <row r="233" spans="1:7" x14ac:dyDescent="0.35">
      <c r="A233" s="12">
        <v>174</v>
      </c>
      <c r="B233" s="12" t="s">
        <v>6</v>
      </c>
      <c r="C233" s="12" t="str">
        <f>IFERROR(VLOOKUP(Sales!D177,Pricing!$C$3:$D$8,2,FALSE),"Service Code Not Found")</f>
        <v>G1</v>
      </c>
      <c r="D233" t="s">
        <v>64</v>
      </c>
      <c r="E233">
        <v>21000</v>
      </c>
      <c r="F233" s="14">
        <v>44492</v>
      </c>
      <c r="G233" s="34" t="s">
        <v>30</v>
      </c>
    </row>
    <row r="234" spans="1:7" x14ac:dyDescent="0.35">
      <c r="A234" s="12">
        <v>175</v>
      </c>
      <c r="B234" s="12" t="s">
        <v>6</v>
      </c>
      <c r="C234" s="12" t="str">
        <f>IFERROR(VLOOKUP(Sales!D178,Pricing!$C$3:$D$8,2,FALSE),"Service Code Not Found")</f>
        <v>G1</v>
      </c>
      <c r="D234" t="s">
        <v>64</v>
      </c>
      <c r="E234">
        <v>17000</v>
      </c>
      <c r="F234" s="14">
        <v>44494</v>
      </c>
      <c r="G234" s="34" t="s">
        <v>25</v>
      </c>
    </row>
    <row r="235" spans="1:7" x14ac:dyDescent="0.35">
      <c r="A235" s="12">
        <v>176</v>
      </c>
      <c r="B235" s="12" t="s">
        <v>6</v>
      </c>
      <c r="C235" s="12" t="str">
        <f>IFERROR(VLOOKUP(Sales!D179,Pricing!$C$3:$D$8,2,FALSE),"Service Code Not Found")</f>
        <v>G1</v>
      </c>
      <c r="D235" t="s">
        <v>64</v>
      </c>
      <c r="E235">
        <v>22000</v>
      </c>
      <c r="F235" s="14">
        <v>44495</v>
      </c>
      <c r="G235" s="34" t="s">
        <v>29</v>
      </c>
    </row>
    <row r="236" spans="1:7" x14ac:dyDescent="0.35">
      <c r="A236" s="12">
        <v>177</v>
      </c>
      <c r="B236" s="12" t="s">
        <v>6</v>
      </c>
      <c r="C236" s="12" t="str">
        <f>IFERROR(VLOOKUP(Sales!D180,Pricing!$C$3:$D$8,2,FALSE),"Service Code Not Found")</f>
        <v>G1</v>
      </c>
      <c r="D236" t="s">
        <v>64</v>
      </c>
      <c r="E236">
        <v>17000</v>
      </c>
      <c r="F236" s="14">
        <v>44495</v>
      </c>
      <c r="G236" s="34" t="s">
        <v>25</v>
      </c>
    </row>
    <row r="237" spans="1:7" x14ac:dyDescent="0.35">
      <c r="A237" s="12">
        <v>178</v>
      </c>
      <c r="B237" s="12" t="s">
        <v>37</v>
      </c>
      <c r="C237" s="12" t="str">
        <f>IFERROR(VLOOKUP(Sales!D181,Pricing!$C$3:$D$8,2,FALSE),"Service Code Not Found")</f>
        <v>Service Code Not Found</v>
      </c>
      <c r="D237" t="s">
        <v>67</v>
      </c>
      <c r="E237">
        <v>18000</v>
      </c>
      <c r="F237" s="14">
        <v>44495</v>
      </c>
      <c r="G237" s="34" t="s">
        <v>25</v>
      </c>
    </row>
    <row r="238" spans="1:7" x14ac:dyDescent="0.35">
      <c r="A238" s="12">
        <v>179</v>
      </c>
      <c r="B238" s="12" t="s">
        <v>35</v>
      </c>
      <c r="C238" s="12" t="str">
        <f>IFERROR(VLOOKUP(Sales!D182,Pricing!$C$3:$D$8,2,FALSE),"Service Code Not Found")</f>
        <v>I2</v>
      </c>
      <c r="D238" t="s">
        <v>66</v>
      </c>
      <c r="E238">
        <v>12000</v>
      </c>
      <c r="F238" s="14">
        <v>44502</v>
      </c>
      <c r="G238" s="34" t="s">
        <v>26</v>
      </c>
    </row>
    <row r="239" spans="1:7" x14ac:dyDescent="0.35">
      <c r="A239" s="12">
        <v>180</v>
      </c>
      <c r="B239" s="12" t="s">
        <v>6</v>
      </c>
      <c r="C239" s="12" t="str">
        <f>IFERROR(VLOOKUP(Sales!D183,Pricing!$C$3:$D$8,2,FALSE),"Service Code Not Found")</f>
        <v>G1</v>
      </c>
      <c r="D239" t="s">
        <v>64</v>
      </c>
      <c r="E239">
        <v>13000</v>
      </c>
      <c r="F239" s="14">
        <v>44503</v>
      </c>
      <c r="G239" s="34" t="s">
        <v>27</v>
      </c>
    </row>
    <row r="240" spans="1:7" x14ac:dyDescent="0.35">
      <c r="A240" s="12">
        <v>181</v>
      </c>
      <c r="B240" s="12" t="s">
        <v>34</v>
      </c>
      <c r="C240" s="12" t="str">
        <f>IFERROR(VLOOKUP(Sales!D184,Pricing!$C$3:$D$8,2,FALSE),"Service Code Not Found")</f>
        <v>G2</v>
      </c>
      <c r="D240" t="s">
        <v>64</v>
      </c>
      <c r="E240">
        <v>20000</v>
      </c>
      <c r="F240" s="14">
        <v>44503</v>
      </c>
      <c r="G240" s="34" t="s">
        <v>26</v>
      </c>
    </row>
    <row r="241" spans="1:7" x14ac:dyDescent="0.35">
      <c r="A241" s="12">
        <v>182</v>
      </c>
      <c r="B241" s="12" t="s">
        <v>5</v>
      </c>
      <c r="C241" s="12" t="str">
        <f>IFERROR(VLOOKUP(Sales!D185,Pricing!$C$3:$D$8,2,FALSE),"Service Code Not Found")</f>
        <v>I1</v>
      </c>
      <c r="D241" t="s">
        <v>66</v>
      </c>
      <c r="E241">
        <v>11000</v>
      </c>
      <c r="F241" s="14">
        <v>44509</v>
      </c>
      <c r="G241" s="34" t="s">
        <v>27</v>
      </c>
    </row>
    <row r="242" spans="1:7" x14ac:dyDescent="0.35">
      <c r="A242" s="12">
        <v>183</v>
      </c>
      <c r="B242" s="12" t="s">
        <v>5</v>
      </c>
      <c r="C242" s="12" t="str">
        <f>IFERROR(VLOOKUP(Sales!D186,Pricing!$C$3:$D$8,2,FALSE),"Service Code Not Found")</f>
        <v>I1</v>
      </c>
      <c r="D242" t="s">
        <v>66</v>
      </c>
      <c r="E242">
        <v>21000</v>
      </c>
      <c r="F242" s="14">
        <v>44512</v>
      </c>
      <c r="G242" s="34" t="s">
        <v>31</v>
      </c>
    </row>
    <row r="243" spans="1:7" x14ac:dyDescent="0.35">
      <c r="A243" s="12">
        <v>184</v>
      </c>
      <c r="B243" s="12" t="s">
        <v>6</v>
      </c>
      <c r="C243" s="12" t="str">
        <f>IFERROR(VLOOKUP(Sales!D187,Pricing!$C$3:$D$8,2,FALSE),"Service Code Not Found")</f>
        <v>G1</v>
      </c>
      <c r="D243" t="s">
        <v>64</v>
      </c>
      <c r="E243">
        <v>27000</v>
      </c>
      <c r="F243" s="14">
        <v>44515</v>
      </c>
      <c r="G243" s="34" t="s">
        <v>26</v>
      </c>
    </row>
    <row r="244" spans="1:7" x14ac:dyDescent="0.35">
      <c r="A244" s="12">
        <v>185</v>
      </c>
      <c r="B244" s="12" t="s">
        <v>34</v>
      </c>
      <c r="C244" s="12" t="str">
        <f>IFERROR(VLOOKUP(Sales!D188,Pricing!$C$3:$D$8,2,FALSE),"Service Code Not Found")</f>
        <v>G2</v>
      </c>
      <c r="D244" t="s">
        <v>64</v>
      </c>
      <c r="E244">
        <v>14000</v>
      </c>
      <c r="F244" s="14">
        <v>44525</v>
      </c>
      <c r="G244" s="34" t="s">
        <v>27</v>
      </c>
    </row>
    <row r="245" spans="1:7" x14ac:dyDescent="0.35">
      <c r="A245" s="12">
        <v>186</v>
      </c>
      <c r="B245" s="12" t="s">
        <v>36</v>
      </c>
      <c r="C245" s="12" t="str">
        <f>IFERROR(VLOOKUP(Sales!D189,Pricing!$C$3:$D$8,2,FALSE),"Service Code Not Found")</f>
        <v>C1</v>
      </c>
      <c r="D245" t="s">
        <v>65</v>
      </c>
      <c r="E245">
        <v>7000</v>
      </c>
      <c r="F245" s="14">
        <v>44525</v>
      </c>
      <c r="G245" s="34" t="s">
        <v>29</v>
      </c>
    </row>
    <row r="246" spans="1:7" x14ac:dyDescent="0.35">
      <c r="A246" s="12">
        <v>187</v>
      </c>
      <c r="B246" s="12" t="s">
        <v>35</v>
      </c>
      <c r="C246" s="12" t="str">
        <f>IFERROR(VLOOKUP(Sales!D190,Pricing!$C$3:$D$8,2,FALSE),"Service Code Not Found")</f>
        <v>I2</v>
      </c>
      <c r="D246" t="s">
        <v>66</v>
      </c>
      <c r="E246">
        <v>28000</v>
      </c>
      <c r="F246" s="14">
        <v>44526</v>
      </c>
      <c r="G246" s="34" t="s">
        <v>27</v>
      </c>
    </row>
    <row r="247" spans="1:7" x14ac:dyDescent="0.35">
      <c r="A247" s="12">
        <v>188</v>
      </c>
      <c r="B247" s="12" t="s">
        <v>35</v>
      </c>
      <c r="C247" s="12" t="str">
        <f>IFERROR(VLOOKUP(Sales!D191,Pricing!$C$3:$D$8,2,FALSE),"Service Code Not Found")</f>
        <v>I2</v>
      </c>
      <c r="D247" t="s">
        <v>66</v>
      </c>
      <c r="E247">
        <v>25000</v>
      </c>
      <c r="F247" s="14">
        <v>44528</v>
      </c>
      <c r="G247" s="34" t="s">
        <v>28</v>
      </c>
    </row>
    <row r="248" spans="1:7" x14ac:dyDescent="0.35">
      <c r="A248" s="12">
        <v>189</v>
      </c>
      <c r="B248" s="12" t="s">
        <v>6</v>
      </c>
      <c r="C248" s="12" t="str">
        <f>IFERROR(VLOOKUP(Sales!D192,Pricing!$C$3:$D$8,2,FALSE),"Service Code Not Found")</f>
        <v>G1</v>
      </c>
      <c r="D248" t="s">
        <v>64</v>
      </c>
      <c r="E248">
        <v>22000</v>
      </c>
      <c r="F248" s="14">
        <v>44528</v>
      </c>
      <c r="G248" s="34" t="s">
        <v>25</v>
      </c>
    </row>
    <row r="249" spans="1:7" x14ac:dyDescent="0.35">
      <c r="A249" s="12">
        <v>190</v>
      </c>
      <c r="B249" s="12" t="s">
        <v>5</v>
      </c>
      <c r="C249" s="12" t="str">
        <f>IFERROR(VLOOKUP(Sales!D193,Pricing!$C$3:$D$8,2,FALSE),"Service Code Not Found")</f>
        <v>I1</v>
      </c>
      <c r="D249" t="s">
        <v>66</v>
      </c>
      <c r="E249">
        <v>15000</v>
      </c>
      <c r="F249" s="14">
        <v>44529</v>
      </c>
      <c r="G249" s="34" t="s">
        <v>31</v>
      </c>
    </row>
    <row r="250" spans="1:7" x14ac:dyDescent="0.35">
      <c r="A250" s="12">
        <v>191</v>
      </c>
      <c r="B250" s="12" t="s">
        <v>6</v>
      </c>
      <c r="C250" s="12" t="str">
        <f>IFERROR(VLOOKUP(Sales!D194,Pricing!$C$3:$D$8,2,FALSE),"Service Code Not Found")</f>
        <v>G1</v>
      </c>
      <c r="D250" t="s">
        <v>64</v>
      </c>
      <c r="E250">
        <v>25000</v>
      </c>
      <c r="F250" s="14">
        <v>44530</v>
      </c>
      <c r="G250" s="34" t="s">
        <v>26</v>
      </c>
    </row>
    <row r="251" spans="1:7" x14ac:dyDescent="0.35">
      <c r="A251" s="12">
        <v>192</v>
      </c>
      <c r="B251" s="12" t="s">
        <v>34</v>
      </c>
      <c r="C251" s="12" t="str">
        <f>IFERROR(VLOOKUP(Sales!D195,Pricing!$C$3:$D$8,2,FALSE),"Service Code Not Found")</f>
        <v>G2</v>
      </c>
      <c r="D251" t="s">
        <v>64</v>
      </c>
      <c r="E251">
        <v>23000</v>
      </c>
      <c r="F251" s="14">
        <v>44532</v>
      </c>
      <c r="G251" s="34" t="s">
        <v>26</v>
      </c>
    </row>
    <row r="252" spans="1:7" x14ac:dyDescent="0.35">
      <c r="A252" s="12">
        <v>193</v>
      </c>
      <c r="B252" s="12" t="s">
        <v>34</v>
      </c>
      <c r="C252" s="12" t="str">
        <f>IFERROR(VLOOKUP(Sales!D196,Pricing!$C$3:$D$8,2,FALSE),"Service Code Not Found")</f>
        <v>G2</v>
      </c>
      <c r="D252" t="s">
        <v>64</v>
      </c>
      <c r="E252">
        <v>27000</v>
      </c>
      <c r="F252" s="14">
        <v>44534</v>
      </c>
      <c r="G252" s="34" t="s">
        <v>31</v>
      </c>
    </row>
    <row r="253" spans="1:7" x14ac:dyDescent="0.35">
      <c r="A253" s="12">
        <v>194</v>
      </c>
      <c r="B253" s="12" t="s">
        <v>5</v>
      </c>
      <c r="C253" s="12" t="str">
        <f>IFERROR(VLOOKUP(Sales!D197,Pricing!$C$3:$D$8,2,FALSE),"Service Code Not Found")</f>
        <v>I1</v>
      </c>
      <c r="D253" t="s">
        <v>66</v>
      </c>
      <c r="E253">
        <v>26000</v>
      </c>
      <c r="F253" s="14">
        <v>44535</v>
      </c>
      <c r="G253" s="34" t="s">
        <v>26</v>
      </c>
    </row>
    <row r="254" spans="1:7" x14ac:dyDescent="0.35">
      <c r="A254" s="12">
        <v>195</v>
      </c>
      <c r="B254" s="12" t="s">
        <v>37</v>
      </c>
      <c r="C254" s="12" t="str">
        <f>IFERROR(VLOOKUP(Sales!D198,Pricing!$C$3:$D$8,2,FALSE),"Service Code Not Found")</f>
        <v>Service Code Not Found</v>
      </c>
      <c r="D254" t="s">
        <v>67</v>
      </c>
      <c r="E254">
        <v>17000</v>
      </c>
      <c r="F254" s="14">
        <v>44536</v>
      </c>
      <c r="G254" s="34" t="s">
        <v>29</v>
      </c>
    </row>
    <row r="255" spans="1:7" x14ac:dyDescent="0.35">
      <c r="A255" s="12">
        <v>196</v>
      </c>
      <c r="B255" s="12" t="s">
        <v>6</v>
      </c>
      <c r="C255" s="12" t="str">
        <f>IFERROR(VLOOKUP(Sales!D199,Pricing!$C$3:$D$8,2,FALSE),"Service Code Not Found")</f>
        <v>G1</v>
      </c>
      <c r="D255" t="s">
        <v>64</v>
      </c>
      <c r="E255">
        <v>16000</v>
      </c>
      <c r="F255" s="14">
        <v>44542</v>
      </c>
      <c r="G255" s="34" t="s">
        <v>28</v>
      </c>
    </row>
    <row r="256" spans="1:7" x14ac:dyDescent="0.35">
      <c r="A256" s="12">
        <v>197</v>
      </c>
      <c r="B256" s="12" t="s">
        <v>6</v>
      </c>
      <c r="C256" s="12" t="str">
        <f>IFERROR(VLOOKUP(Sales!D200,Pricing!$C$3:$D$8,2,FALSE),"Service Code Not Found")</f>
        <v>G1</v>
      </c>
      <c r="D256" t="s">
        <v>64</v>
      </c>
      <c r="E256">
        <v>28000</v>
      </c>
      <c r="F256" s="14">
        <v>44542</v>
      </c>
      <c r="G256" s="34" t="s">
        <v>25</v>
      </c>
    </row>
    <row r="257" spans="1:7" x14ac:dyDescent="0.35">
      <c r="A257" s="12">
        <v>198</v>
      </c>
      <c r="B257" s="12" t="s">
        <v>6</v>
      </c>
      <c r="C257" s="12" t="str">
        <f>IFERROR(VLOOKUP(Sales!D201,Pricing!$C$3:$D$8,2,FALSE),"Service Code Not Found")</f>
        <v>G1</v>
      </c>
      <c r="D257" t="s">
        <v>64</v>
      </c>
      <c r="E257">
        <v>14000</v>
      </c>
      <c r="F257" s="14">
        <v>44542</v>
      </c>
      <c r="G257" s="34" t="s">
        <v>26</v>
      </c>
    </row>
    <row r="258" spans="1:7" x14ac:dyDescent="0.35">
      <c r="A258" s="12">
        <v>199</v>
      </c>
      <c r="B258" s="12" t="s">
        <v>6</v>
      </c>
      <c r="C258" s="12" t="str">
        <f>IFERROR(VLOOKUP(Sales!D202,Pricing!$C$3:$D$8,2,FALSE),"Service Code Not Found")</f>
        <v>G1</v>
      </c>
      <c r="D258" t="s">
        <v>64</v>
      </c>
      <c r="E258">
        <v>27000</v>
      </c>
      <c r="F258" s="14">
        <v>44545</v>
      </c>
      <c r="G258" s="34" t="s">
        <v>29</v>
      </c>
    </row>
    <row r="259" spans="1:7" x14ac:dyDescent="0.35">
      <c r="A259" s="12">
        <v>200</v>
      </c>
      <c r="B259" s="12" t="s">
        <v>6</v>
      </c>
      <c r="C259" s="12" t="str">
        <f>IFERROR(VLOOKUP(Sales!D203,Pricing!$C$3:$D$8,2,FALSE),"Service Code Not Found")</f>
        <v>G1</v>
      </c>
      <c r="D259" t="s">
        <v>64</v>
      </c>
      <c r="E259">
        <v>16000</v>
      </c>
      <c r="F259" s="14">
        <v>44546</v>
      </c>
      <c r="G259" s="36" t="s">
        <v>26</v>
      </c>
    </row>
  </sheetData>
  <pageMargins left="0.7" right="0.7" top="0.75" bottom="0.75" header="0.3" footer="0.3"/>
  <pageSetup orientation="portrait" r:id="rId5"/>
  <drawing r:id="rId6"/>
  <tableParts count="1">
    <tablePart r:id="rId7"/>
  </tableParts>
  <extLst>
    <ext xmlns:x15="http://schemas.microsoft.com/office/spreadsheetml/2010/11/main" uri="{3A4CF648-6AED-40f4-86FF-DC5316D8AED3}">
      <x14:slicerList xmlns:x14="http://schemas.microsoft.com/office/spreadsheetml/2009/9/main">
        <x14:slicer r:id="rId8"/>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C1:J21"/>
  <sheetViews>
    <sheetView showGridLines="0" tabSelected="1" workbookViewId="0">
      <selection activeCell="C17" sqref="C17"/>
    </sheetView>
  </sheetViews>
  <sheetFormatPr defaultColWidth="10.6640625" defaultRowHeight="15.5" x14ac:dyDescent="0.35"/>
  <cols>
    <col min="3" max="3" width="14.6640625" bestFit="1" customWidth="1"/>
    <col min="6" max="6" width="11.33203125" bestFit="1" customWidth="1"/>
    <col min="7" max="7" width="9.83203125" bestFit="1" customWidth="1"/>
    <col min="8" max="8" width="11.75" bestFit="1" customWidth="1"/>
    <col min="9" max="9" width="82.08203125" bestFit="1" customWidth="1"/>
  </cols>
  <sheetData>
    <row r="1" spans="3:10" x14ac:dyDescent="0.35">
      <c r="C1" s="11" t="s">
        <v>49</v>
      </c>
    </row>
    <row r="4" spans="3:10" x14ac:dyDescent="0.35">
      <c r="C4" s="42" t="s">
        <v>33</v>
      </c>
      <c r="D4" s="42" t="s">
        <v>43</v>
      </c>
      <c r="E4" s="42" t="s">
        <v>48</v>
      </c>
      <c r="F4" s="20" t="s">
        <v>44</v>
      </c>
      <c r="G4" s="20" t="s">
        <v>45</v>
      </c>
      <c r="H4" s="20" t="s">
        <v>46</v>
      </c>
      <c r="I4" s="43" t="s">
        <v>50</v>
      </c>
    </row>
    <row r="5" spans="3:10" x14ac:dyDescent="0.35">
      <c r="C5" s="42"/>
      <c r="D5" s="42"/>
      <c r="E5" s="42"/>
      <c r="F5" s="21">
        <v>0.09</v>
      </c>
      <c r="G5" s="21">
        <v>0.09</v>
      </c>
      <c r="H5" s="21">
        <v>0.05</v>
      </c>
      <c r="I5" s="43"/>
    </row>
    <row r="6" spans="3:10" x14ac:dyDescent="0.35">
      <c r="C6" s="19" t="s">
        <v>34</v>
      </c>
      <c r="D6" s="33">
        <v>454000</v>
      </c>
      <c r="E6" s="44" t="s">
        <v>47</v>
      </c>
      <c r="F6" s="37">
        <f>$D6*F$5</f>
        <v>40860</v>
      </c>
      <c r="G6" s="37">
        <f t="shared" ref="G6:H11" si="0">$D6*G$5</f>
        <v>40860</v>
      </c>
      <c r="H6" s="37">
        <f t="shared" si="0"/>
        <v>22700</v>
      </c>
      <c r="I6" s="12" t="str">
        <f>"Amount Payable to Central Govt. is "&amp;F6&amp;" to the State Govt. is "&amp;G6&amp;" to the Local Govt. is "&amp;H6</f>
        <v>Amount Payable to Central Govt. is 40860 to the State Govt. is 40860 to the Local Govt. is 22700</v>
      </c>
    </row>
    <row r="7" spans="3:10" x14ac:dyDescent="0.35">
      <c r="C7" s="12" t="s">
        <v>36</v>
      </c>
      <c r="D7" s="33">
        <v>500000</v>
      </c>
      <c r="E7" s="45"/>
      <c r="F7" s="37">
        <f t="shared" ref="F7:F11" si="1">$D7*F$5</f>
        <v>45000</v>
      </c>
      <c r="G7" s="37">
        <f t="shared" si="0"/>
        <v>45000</v>
      </c>
      <c r="H7" s="37">
        <f t="shared" si="0"/>
        <v>25000</v>
      </c>
      <c r="I7" s="12" t="str">
        <f t="shared" ref="I7:I11" si="2">"Amount Payable to Central Govt. is "&amp;F7&amp;" to the State Govt. is "&amp;G7&amp;" to the Local Govt. is "&amp;H7</f>
        <v>Amount Payable to Central Govt. is 45000 to the State Govt. is 45000 to the Local Govt. is 25000</v>
      </c>
    </row>
    <row r="8" spans="3:10" x14ac:dyDescent="0.35">
      <c r="C8" s="12" t="s">
        <v>5</v>
      </c>
      <c r="D8" s="33">
        <v>785000</v>
      </c>
      <c r="E8" s="45"/>
      <c r="F8" s="37">
        <f t="shared" si="1"/>
        <v>70650</v>
      </c>
      <c r="G8" s="37">
        <f t="shared" si="0"/>
        <v>70650</v>
      </c>
      <c r="H8" s="37">
        <f t="shared" si="0"/>
        <v>39250</v>
      </c>
      <c r="I8" s="12" t="str">
        <f t="shared" si="2"/>
        <v>Amount Payable to Central Govt. is 70650 to the State Govt. is 70650 to the Local Govt. is 39250</v>
      </c>
    </row>
    <row r="9" spans="3:10" x14ac:dyDescent="0.35">
      <c r="C9" s="12" t="s">
        <v>6</v>
      </c>
      <c r="D9" s="33">
        <v>1312000</v>
      </c>
      <c r="E9" s="45"/>
      <c r="F9" s="37">
        <f t="shared" si="1"/>
        <v>118080</v>
      </c>
      <c r="G9" s="37">
        <f t="shared" si="0"/>
        <v>118080</v>
      </c>
      <c r="H9" s="37">
        <f t="shared" si="0"/>
        <v>65600</v>
      </c>
      <c r="I9" s="12" t="str">
        <f t="shared" si="2"/>
        <v>Amount Payable to Central Govt. is 118080 to the State Govt. is 118080 to the Local Govt. is 65600</v>
      </c>
    </row>
    <row r="10" spans="3:10" x14ac:dyDescent="0.35">
      <c r="C10" s="23" t="s">
        <v>35</v>
      </c>
      <c r="D10" s="33">
        <v>412000</v>
      </c>
      <c r="E10" s="45"/>
      <c r="F10" s="37">
        <f t="shared" si="1"/>
        <v>37080</v>
      </c>
      <c r="G10" s="37">
        <f t="shared" si="0"/>
        <v>37080</v>
      </c>
      <c r="H10" s="37">
        <f t="shared" si="0"/>
        <v>20600</v>
      </c>
      <c r="I10" s="12" t="str">
        <f t="shared" si="2"/>
        <v>Amount Payable to Central Govt. is 37080 to the State Govt. is 37080 to the Local Govt. is 20600</v>
      </c>
    </row>
    <row r="11" spans="3:10" x14ac:dyDescent="0.35">
      <c r="C11" s="12" t="s">
        <v>37</v>
      </c>
      <c r="D11" s="33">
        <v>211000</v>
      </c>
      <c r="E11" s="46"/>
      <c r="F11" s="37">
        <f t="shared" si="1"/>
        <v>18990</v>
      </c>
      <c r="G11" s="37">
        <f t="shared" si="0"/>
        <v>18990</v>
      </c>
      <c r="H11" s="37">
        <f t="shared" si="0"/>
        <v>10550</v>
      </c>
      <c r="I11" s="12" t="str">
        <f t="shared" si="2"/>
        <v>Amount Payable to Central Govt. is 18990 to the State Govt. is 18990 to the Local Govt. is 10550</v>
      </c>
    </row>
    <row r="14" spans="3:10" x14ac:dyDescent="0.35">
      <c r="C14" s="42" t="s">
        <v>33</v>
      </c>
      <c r="D14" s="42" t="s">
        <v>43</v>
      </c>
      <c r="E14" s="42" t="s">
        <v>48</v>
      </c>
      <c r="F14" s="20" t="s">
        <v>44</v>
      </c>
      <c r="G14" s="20" t="s">
        <v>45</v>
      </c>
      <c r="H14" s="20" t="s">
        <v>46</v>
      </c>
      <c r="I14" s="32"/>
      <c r="J14" s="33"/>
    </row>
    <row r="15" spans="3:10" x14ac:dyDescent="0.35">
      <c r="C15" s="42"/>
      <c r="D15" s="42"/>
      <c r="E15" s="42"/>
      <c r="F15" s="21">
        <v>0.09</v>
      </c>
      <c r="G15" s="21">
        <v>0.09</v>
      </c>
      <c r="H15" s="21">
        <v>0.05</v>
      </c>
      <c r="I15" s="32"/>
      <c r="J15" s="33"/>
    </row>
    <row r="16" spans="3:10" x14ac:dyDescent="0.35">
      <c r="C16" s="19" t="s">
        <v>34</v>
      </c>
      <c r="D16" s="33">
        <v>18916.666666666668</v>
      </c>
      <c r="E16" s="44" t="s">
        <v>47</v>
      </c>
      <c r="F16" s="12">
        <f t="shared" ref="F16:H21" si="3">sales*tax</f>
        <v>1702.5</v>
      </c>
      <c r="G16" s="12">
        <f t="shared" si="3"/>
        <v>1702.5</v>
      </c>
      <c r="H16" s="12">
        <f t="shared" si="3"/>
        <v>945.83333333333348</v>
      </c>
      <c r="I16" s="32"/>
      <c r="J16" s="33"/>
    </row>
    <row r="17" spans="3:10" x14ac:dyDescent="0.35">
      <c r="C17" s="12" t="s">
        <v>36</v>
      </c>
      <c r="D17" s="33">
        <v>18518.518518518518</v>
      </c>
      <c r="E17" s="45"/>
      <c r="F17" s="12">
        <f t="shared" si="3"/>
        <v>1666.6666666666665</v>
      </c>
      <c r="G17" s="12">
        <f t="shared" si="3"/>
        <v>1666.6666666666665</v>
      </c>
      <c r="H17" s="12">
        <f t="shared" si="3"/>
        <v>925.92592592592598</v>
      </c>
      <c r="I17" s="32"/>
      <c r="J17" s="33"/>
    </row>
    <row r="18" spans="3:10" x14ac:dyDescent="0.35">
      <c r="C18" s="12" t="s">
        <v>5</v>
      </c>
      <c r="D18" s="33">
        <v>17065.217391304348</v>
      </c>
      <c r="E18" s="45"/>
      <c r="F18" s="12">
        <f t="shared" si="3"/>
        <v>1535.8695652173913</v>
      </c>
      <c r="G18" s="12">
        <f t="shared" si="3"/>
        <v>1535.8695652173913</v>
      </c>
      <c r="H18" s="12">
        <f t="shared" si="3"/>
        <v>853.26086956521749</v>
      </c>
      <c r="I18" s="32"/>
      <c r="J18" s="33"/>
    </row>
    <row r="19" spans="3:10" x14ac:dyDescent="0.35">
      <c r="C19" s="12" t="s">
        <v>6</v>
      </c>
      <c r="D19" s="33">
        <v>18742.857142857141</v>
      </c>
      <c r="E19" s="45"/>
      <c r="F19" s="12">
        <f t="shared" si="3"/>
        <v>1686.8571428571427</v>
      </c>
      <c r="G19" s="12">
        <f t="shared" si="3"/>
        <v>1686.8571428571427</v>
      </c>
      <c r="H19" s="12">
        <f t="shared" si="3"/>
        <v>937.14285714285711</v>
      </c>
      <c r="I19" s="32"/>
      <c r="J19" s="33"/>
    </row>
    <row r="20" spans="3:10" x14ac:dyDescent="0.35">
      <c r="C20" s="23" t="s">
        <v>35</v>
      </c>
      <c r="D20" s="33">
        <v>18727.272727272728</v>
      </c>
      <c r="E20" s="45"/>
      <c r="F20" s="12">
        <f t="shared" si="3"/>
        <v>1685.4545454545455</v>
      </c>
      <c r="G20" s="12">
        <f t="shared" si="3"/>
        <v>1685.4545454545455</v>
      </c>
      <c r="H20" s="12">
        <f t="shared" si="3"/>
        <v>936.36363636363649</v>
      </c>
    </row>
    <row r="21" spans="3:10" x14ac:dyDescent="0.35">
      <c r="C21" s="12" t="s">
        <v>37</v>
      </c>
      <c r="D21" s="33">
        <v>19181.81818181818</v>
      </c>
      <c r="E21" s="46"/>
      <c r="F21" s="12">
        <f t="shared" si="3"/>
        <v>1726.3636363636363</v>
      </c>
      <c r="G21" s="12">
        <f t="shared" si="3"/>
        <v>1726.3636363636363</v>
      </c>
      <c r="H21" s="12">
        <f t="shared" si="3"/>
        <v>959.09090909090901</v>
      </c>
    </row>
  </sheetData>
  <mergeCells count="9">
    <mergeCell ref="E16:E21"/>
    <mergeCell ref="E4:E5"/>
    <mergeCell ref="D4:D5"/>
    <mergeCell ref="C4:C5"/>
    <mergeCell ref="C14:C15"/>
    <mergeCell ref="D14:D15"/>
    <mergeCell ref="E14:E15"/>
    <mergeCell ref="I4:I5"/>
    <mergeCell ref="E6:E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K10"/>
  <sheetViews>
    <sheetView showGridLines="0" topLeftCell="H1" workbookViewId="0">
      <selection activeCell="K13" sqref="K13"/>
    </sheetView>
  </sheetViews>
  <sheetFormatPr defaultColWidth="10.6640625" defaultRowHeight="15.5" x14ac:dyDescent="0.35"/>
  <cols>
    <col min="3" max="3" width="14.6640625" bestFit="1" customWidth="1"/>
    <col min="4" max="4" width="11.6640625" bestFit="1" customWidth="1"/>
    <col min="5" max="5" width="7.33203125" bestFit="1" customWidth="1"/>
    <col min="6" max="6" width="6.6640625" bestFit="1" customWidth="1"/>
    <col min="7" max="7" width="10.6640625" bestFit="1" customWidth="1"/>
    <col min="8" max="8" width="9.33203125" bestFit="1" customWidth="1"/>
    <col min="9" max="9" width="6.75" bestFit="1" customWidth="1"/>
    <col min="10" max="10" width="15.83203125" bestFit="1" customWidth="1"/>
    <col min="11" max="11" width="19.6640625" bestFit="1" customWidth="1"/>
  </cols>
  <sheetData>
    <row r="1" spans="3:11" x14ac:dyDescent="0.35">
      <c r="C1" s="11" t="s">
        <v>51</v>
      </c>
    </row>
    <row r="3" spans="3:11" x14ac:dyDescent="0.35">
      <c r="C3" s="22" t="s">
        <v>33</v>
      </c>
      <c r="D3" s="20" t="s">
        <v>26</v>
      </c>
      <c r="E3" s="20" t="s">
        <v>27</v>
      </c>
      <c r="F3" s="20" t="s">
        <v>28</v>
      </c>
      <c r="G3" s="20" t="s">
        <v>29</v>
      </c>
      <c r="H3" s="20" t="s">
        <v>25</v>
      </c>
      <c r="I3" s="20" t="s">
        <v>30</v>
      </c>
      <c r="J3" s="20" t="s">
        <v>31</v>
      </c>
      <c r="K3" s="20" t="s">
        <v>53</v>
      </c>
    </row>
    <row r="4" spans="3:11" x14ac:dyDescent="0.35">
      <c r="C4" s="25" t="s">
        <v>34</v>
      </c>
      <c r="D4" s="12">
        <f>SUMIFS(Sales!$G$4:$G$203,Sales!$D$4:$D$203,States!$C4,Sales!$I$4:$I$203,States!D$3)</f>
        <v>179000</v>
      </c>
      <c r="E4" s="12">
        <f>SUMIFS(Sales!$G$4:$G$203,Sales!$D$4:$D$203,States!$C4,Sales!$I$4:$I$203,States!E$3)</f>
        <v>124000</v>
      </c>
      <c r="F4" s="12">
        <f>SUMIFS(Sales!$G$4:$G$203,Sales!$D$4:$D$203,States!$C4,Sales!$I$4:$I$203,States!F$3)</f>
        <v>0</v>
      </c>
      <c r="G4" s="12">
        <f>SUMIFS(Sales!$G$4:$G$203,Sales!$D$4:$D$203,States!$C4,Sales!$I$4:$I$203,States!G$3)</f>
        <v>103000</v>
      </c>
      <c r="H4" s="12">
        <f>SUMIFS(Sales!$G$4:$G$203,Sales!$D$4:$D$203,States!$C4,Sales!$I$4:$I$203,States!H$3)</f>
        <v>21000</v>
      </c>
      <c r="I4" s="12">
        <f>SUMIFS(Sales!$G$4:$G$203,Sales!$D$4:$D$203,States!$C4,Sales!$I$4:$I$203,States!I$3)</f>
        <v>0</v>
      </c>
      <c r="J4" s="12">
        <f>SUMIFS(Sales!$G$4:$G$203,Sales!$D$4:$D$203,States!$C4,Sales!$I$4:$I$203,States!J$3)</f>
        <v>27000</v>
      </c>
      <c r="K4" s="24">
        <f>INDEX(Taxes!$C$6:$H$11,MATCH(C4,Taxes!$C$6:$C$11,0),5)</f>
        <v>40860</v>
      </c>
    </row>
    <row r="5" spans="3:11" x14ac:dyDescent="0.35">
      <c r="C5" s="26" t="s">
        <v>36</v>
      </c>
      <c r="D5" s="12">
        <f>SUMIFS(Sales!$G$4:$G$203,Sales!$D$4:$D$203,States!$C5,Sales!$I$4:$I$203,States!D$3)</f>
        <v>80000</v>
      </c>
      <c r="E5" s="12">
        <f>SUMIFS(Sales!$G$4:$G$203,Sales!$D$4:$D$203,States!$C5,Sales!$I$4:$I$203,States!E$3)</f>
        <v>162000</v>
      </c>
      <c r="F5" s="12">
        <f>SUMIFS(Sales!$G$4:$G$203,Sales!$D$4:$D$203,States!$C5,Sales!$I$4:$I$203,States!F$3)</f>
        <v>66000</v>
      </c>
      <c r="G5" s="12">
        <f>SUMIFS(Sales!$G$4:$G$203,Sales!$D$4:$D$203,States!$C5,Sales!$I$4:$I$203,States!G$3)</f>
        <v>122000</v>
      </c>
      <c r="H5" s="12">
        <f>SUMIFS(Sales!$G$4:$G$203,Sales!$D$4:$D$203,States!$C5,Sales!$I$4:$I$203,States!H$3)</f>
        <v>39000</v>
      </c>
      <c r="I5" s="12">
        <f>SUMIFS(Sales!$G$4:$G$203,Sales!$D$4:$D$203,States!$C5,Sales!$I$4:$I$203,States!I$3)</f>
        <v>11000</v>
      </c>
      <c r="J5" s="12">
        <f>SUMIFS(Sales!$G$4:$G$203,Sales!$D$4:$D$203,States!$C5,Sales!$I$4:$I$203,States!J$3)</f>
        <v>20000</v>
      </c>
      <c r="K5" s="24">
        <f>INDEX(Taxes!$C$6:$H$11,MATCH(C5,Taxes!$C$6:$C$11,0),5)</f>
        <v>45000</v>
      </c>
    </row>
    <row r="6" spans="3:11" x14ac:dyDescent="0.35">
      <c r="C6" s="26" t="s">
        <v>5</v>
      </c>
      <c r="D6" s="12">
        <f>SUMIFS(Sales!$G$4:$G$203,Sales!$D$4:$D$203,States!$C6,Sales!$I$4:$I$203,States!D$3)</f>
        <v>195000</v>
      </c>
      <c r="E6" s="12">
        <f>SUMIFS(Sales!$G$4:$G$203,Sales!$D$4:$D$203,States!$C6,Sales!$I$4:$I$203,States!E$3)</f>
        <v>84000</v>
      </c>
      <c r="F6" s="12">
        <f>SUMIFS(Sales!$G$4:$G$203,Sales!$D$4:$D$203,States!$C6,Sales!$I$4:$I$203,States!F$3)</f>
        <v>122000</v>
      </c>
      <c r="G6" s="12">
        <f>SUMIFS(Sales!$G$4:$G$203,Sales!$D$4:$D$203,States!$C6,Sales!$I$4:$I$203,States!G$3)</f>
        <v>26000</v>
      </c>
      <c r="H6" s="12">
        <f>SUMIFS(Sales!$G$4:$G$203,Sales!$D$4:$D$203,States!$C6,Sales!$I$4:$I$203,States!H$3)</f>
        <v>71000</v>
      </c>
      <c r="I6" s="12">
        <f>SUMIFS(Sales!$G$4:$G$203,Sales!$D$4:$D$203,States!$C6,Sales!$I$4:$I$203,States!I$3)</f>
        <v>12000</v>
      </c>
      <c r="J6" s="12">
        <f>SUMIFS(Sales!$G$4:$G$203,Sales!$D$4:$D$203,States!$C6,Sales!$I$4:$I$203,States!J$3)</f>
        <v>275000</v>
      </c>
      <c r="K6" s="24">
        <f>INDEX(Taxes!$C$6:$H$11,MATCH(C6,Taxes!$C$6:$C$11,0),5)</f>
        <v>70650</v>
      </c>
    </row>
    <row r="7" spans="3:11" x14ac:dyDescent="0.35">
      <c r="C7" s="26" t="s">
        <v>6</v>
      </c>
      <c r="D7" s="12">
        <f>SUMIFS(Sales!$G$4:$G$203,Sales!$D$4:$D$203,States!$C7,Sales!$I$4:$I$203,States!D$3)</f>
        <v>389000</v>
      </c>
      <c r="E7" s="12">
        <f>SUMIFS(Sales!$G$4:$G$203,Sales!$D$4:$D$203,States!$C7,Sales!$I$4:$I$203,States!E$3)</f>
        <v>139000</v>
      </c>
      <c r="F7" s="12">
        <f>SUMIFS(Sales!$G$4:$G$203,Sales!$D$4:$D$203,States!$C7,Sales!$I$4:$I$203,States!F$3)</f>
        <v>127000</v>
      </c>
      <c r="G7" s="12">
        <f>SUMIFS(Sales!$G$4:$G$203,Sales!$D$4:$D$203,States!$C7,Sales!$I$4:$I$203,States!G$3)</f>
        <v>159000</v>
      </c>
      <c r="H7" s="12">
        <f>SUMIFS(Sales!$G$4:$G$203,Sales!$D$4:$D$203,States!$C7,Sales!$I$4:$I$203,States!H$3)</f>
        <v>204000</v>
      </c>
      <c r="I7" s="12">
        <f>SUMIFS(Sales!$G$4:$G$203,Sales!$D$4:$D$203,States!$C7,Sales!$I$4:$I$203,States!I$3)</f>
        <v>164000</v>
      </c>
      <c r="J7" s="12">
        <f>SUMIFS(Sales!$G$4:$G$203,Sales!$D$4:$D$203,States!$C7,Sales!$I$4:$I$203,States!J$3)</f>
        <v>130000</v>
      </c>
      <c r="K7" s="24">
        <f>INDEX(Taxes!$C$6:$H$11,MATCH(C7,Taxes!$C$6:$C$11,0),5)</f>
        <v>118080</v>
      </c>
    </row>
    <row r="8" spans="3:11" x14ac:dyDescent="0.35">
      <c r="C8" s="26" t="s">
        <v>35</v>
      </c>
      <c r="D8" s="12">
        <f>SUMIFS(Sales!$G$4:$G$203,Sales!$D$4:$D$203,States!$C8,Sales!$I$4:$I$203,States!D$3)</f>
        <v>121000</v>
      </c>
      <c r="E8" s="12">
        <f>SUMIFS(Sales!$G$4:$G$203,Sales!$D$4:$D$203,States!$C8,Sales!$I$4:$I$203,States!E$3)</f>
        <v>78000</v>
      </c>
      <c r="F8" s="12">
        <f>SUMIFS(Sales!$G$4:$G$203,Sales!$D$4:$D$203,States!$C8,Sales!$I$4:$I$203,States!F$3)</f>
        <v>61000</v>
      </c>
      <c r="G8" s="12">
        <f>SUMIFS(Sales!$G$4:$G$203,Sales!$D$4:$D$203,States!$C8,Sales!$I$4:$I$203,States!G$3)</f>
        <v>21000</v>
      </c>
      <c r="H8" s="12">
        <f>SUMIFS(Sales!$G$4:$G$203,Sales!$D$4:$D$203,States!$C8,Sales!$I$4:$I$203,States!H$3)</f>
        <v>66000</v>
      </c>
      <c r="I8" s="12">
        <f>SUMIFS(Sales!$G$4:$G$203,Sales!$D$4:$D$203,States!$C8,Sales!$I$4:$I$203,States!I$3)</f>
        <v>54000</v>
      </c>
      <c r="J8" s="12">
        <f>SUMIFS(Sales!$G$4:$G$203,Sales!$D$4:$D$203,States!$C8,Sales!$I$4:$I$203,States!J$3)</f>
        <v>11000</v>
      </c>
      <c r="K8" s="24">
        <f>INDEX(Taxes!$C$6:$H$11,MATCH(C8,Taxes!$C$6:$C$11,0),5)</f>
        <v>37080</v>
      </c>
    </row>
    <row r="9" spans="3:11" x14ac:dyDescent="0.35">
      <c r="C9" s="26" t="s">
        <v>37</v>
      </c>
      <c r="D9" s="12">
        <f>SUMIFS(Sales!$G$4:$G$203,Sales!$D$4:$D$203,States!$C9,Sales!$I$4:$I$203,States!D$3)</f>
        <v>15000</v>
      </c>
      <c r="E9" s="12">
        <f>SUMIFS(Sales!$G$4:$G$203,Sales!$D$4:$D$203,States!$C9,Sales!$I$4:$I$203,States!E$3)</f>
        <v>16000</v>
      </c>
      <c r="F9" s="12">
        <f>SUMIFS(Sales!$G$4:$G$203,Sales!$D$4:$D$203,States!$C9,Sales!$I$4:$I$203,States!F$3)</f>
        <v>0</v>
      </c>
      <c r="G9" s="12">
        <f>SUMIFS(Sales!$G$4:$G$203,Sales!$D$4:$D$203,States!$C9,Sales!$I$4:$I$203,States!G$3)</f>
        <v>128000</v>
      </c>
      <c r="H9" s="12">
        <f>SUMIFS(Sales!$G$4:$G$203,Sales!$D$4:$D$203,States!$C9,Sales!$I$4:$I$203,States!H$3)</f>
        <v>52000</v>
      </c>
      <c r="I9" s="12">
        <f>SUMIFS(Sales!$G$4:$G$203,Sales!$D$4:$D$203,States!$C9,Sales!$I$4:$I$203,States!I$3)</f>
        <v>0</v>
      </c>
      <c r="J9" s="12">
        <f>SUMIFS(Sales!$G$4:$G$203,Sales!$D$4:$D$203,States!$C9,Sales!$I$4:$I$203,States!J$3)</f>
        <v>0</v>
      </c>
      <c r="K9" s="24">
        <f>INDEX(Taxes!$C$6:$H$11,MATCH(C9,Taxes!$C$6:$C$11,0),5)</f>
        <v>18990</v>
      </c>
    </row>
    <row r="10" spans="3:11" x14ac:dyDescent="0.35">
      <c r="C10" s="26" t="s">
        <v>54</v>
      </c>
      <c r="D10" s="12">
        <f>SUM(D4:D9)*0.09</f>
        <v>88110</v>
      </c>
      <c r="E10" s="12">
        <f t="shared" ref="E10:J10" si="0">SUM(E4:E9)*0.09</f>
        <v>54270</v>
      </c>
      <c r="F10" s="12">
        <f t="shared" si="0"/>
        <v>33840</v>
      </c>
      <c r="G10" s="12">
        <f t="shared" si="0"/>
        <v>50310</v>
      </c>
      <c r="H10" s="12">
        <f t="shared" si="0"/>
        <v>40770</v>
      </c>
      <c r="I10" s="12">
        <f t="shared" si="0"/>
        <v>21690</v>
      </c>
      <c r="J10" s="12">
        <f t="shared" si="0"/>
        <v>41670</v>
      </c>
      <c r="K10" s="24"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1"/>
  <sheetViews>
    <sheetView showGridLines="0" topLeftCell="A25" workbookViewId="0">
      <selection activeCell="K17" sqref="K17"/>
    </sheetView>
  </sheetViews>
  <sheetFormatPr defaultColWidth="10.6640625" defaultRowHeight="15.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workbookViewId="0">
      <selection activeCell="G39" sqref="G39"/>
    </sheetView>
  </sheetViews>
  <sheetFormatPr defaultColWidth="10.6640625" defaultRowHeight="15.5" x14ac:dyDescent="0.35"/>
  <cols>
    <col min="12" max="12" width="14.6640625" bestFit="1" customWidth="1"/>
    <col min="13" max="13" width="11.5" bestFit="1" customWidth="1"/>
  </cols>
  <sheetData>
    <row r="3" spans="3:24" x14ac:dyDescent="0.35">
      <c r="L3" s="42" t="s">
        <v>33</v>
      </c>
      <c r="M3" s="47" t="s">
        <v>58</v>
      </c>
      <c r="N3" s="48"/>
      <c r="O3" s="48"/>
      <c r="P3" s="48"/>
      <c r="Q3" s="48"/>
      <c r="R3" s="48"/>
      <c r="S3" s="48"/>
      <c r="T3" s="48"/>
      <c r="U3" s="48"/>
      <c r="V3" s="48"/>
      <c r="W3" s="48"/>
      <c r="X3" s="49"/>
    </row>
    <row r="4" spans="3:24" x14ac:dyDescent="0.35">
      <c r="C4" s="18" t="s">
        <v>32</v>
      </c>
      <c r="D4" s="18" t="s">
        <v>33</v>
      </c>
      <c r="E4" s="18" t="s">
        <v>39</v>
      </c>
      <c r="F4" s="18" t="s">
        <v>23</v>
      </c>
      <c r="G4" s="18" t="s">
        <v>55</v>
      </c>
      <c r="H4" s="18" t="s">
        <v>56</v>
      </c>
      <c r="I4" s="18" t="s">
        <v>57</v>
      </c>
      <c r="L4" s="42"/>
      <c r="M4" s="18">
        <v>1</v>
      </c>
      <c r="N4" s="18">
        <v>2</v>
      </c>
      <c r="O4" s="18">
        <v>3</v>
      </c>
      <c r="P4" s="18">
        <v>4</v>
      </c>
      <c r="Q4" s="18">
        <v>5</v>
      </c>
      <c r="R4" s="18">
        <v>6</v>
      </c>
      <c r="S4" s="18">
        <v>7</v>
      </c>
      <c r="T4" s="18">
        <v>8</v>
      </c>
      <c r="U4" s="18">
        <v>9</v>
      </c>
      <c r="V4" s="18">
        <v>10</v>
      </c>
      <c r="W4" s="18">
        <v>11</v>
      </c>
      <c r="X4" s="18">
        <v>12</v>
      </c>
    </row>
    <row r="5" spans="3:24" x14ac:dyDescent="0.35">
      <c r="C5" s="12">
        <v>1</v>
      </c>
      <c r="D5" s="12" t="s">
        <v>34</v>
      </c>
      <c r="E5" s="16">
        <v>24000</v>
      </c>
      <c r="F5" s="14">
        <v>44202</v>
      </c>
      <c r="G5">
        <f t="shared" ref="G5:G36" si="0">DAY(F5)</f>
        <v>6</v>
      </c>
      <c r="H5" s="12">
        <f>MONTH(F5)</f>
        <v>1</v>
      </c>
      <c r="I5" s="12">
        <f>YEAR(F5)</f>
        <v>2021</v>
      </c>
      <c r="L5" s="12" t="s">
        <v>34</v>
      </c>
      <c r="M5" s="38"/>
      <c r="N5" s="38">
        <f t="shared" ref="N5:X9" si="1">COUNTIFS($H$5:$H$204,N$4,$D$5:$D$204,$L5)</f>
        <v>1</v>
      </c>
      <c r="O5" s="38">
        <f t="shared" si="1"/>
        <v>3</v>
      </c>
      <c r="P5" s="38">
        <f t="shared" si="1"/>
        <v>2</v>
      </c>
      <c r="Q5" s="38">
        <f t="shared" si="1"/>
        <v>5</v>
      </c>
      <c r="R5" s="38">
        <f t="shared" si="1"/>
        <v>0</v>
      </c>
      <c r="S5" s="38">
        <f t="shared" si="1"/>
        <v>1</v>
      </c>
      <c r="T5" s="38">
        <f t="shared" si="1"/>
        <v>2</v>
      </c>
      <c r="U5" s="38">
        <f t="shared" si="1"/>
        <v>2</v>
      </c>
      <c r="V5" s="38">
        <f t="shared" si="1"/>
        <v>2</v>
      </c>
      <c r="W5" s="38">
        <f t="shared" si="1"/>
        <v>2</v>
      </c>
      <c r="X5" s="38">
        <f t="shared" si="1"/>
        <v>2</v>
      </c>
    </row>
    <row r="6" spans="3:24" x14ac:dyDescent="0.35">
      <c r="C6" s="12">
        <v>2</v>
      </c>
      <c r="D6" s="12" t="s">
        <v>36</v>
      </c>
      <c r="E6" s="16">
        <v>24000</v>
      </c>
      <c r="F6" s="14">
        <v>44203</v>
      </c>
      <c r="G6">
        <f t="shared" si="0"/>
        <v>7</v>
      </c>
      <c r="H6" s="12">
        <f t="shared" ref="H6:H69" si="2">MONTH(F6)</f>
        <v>1</v>
      </c>
      <c r="I6" s="12">
        <f t="shared" ref="I6:I69" si="3">YEAR(F6)</f>
        <v>2021</v>
      </c>
      <c r="L6" s="12" t="s">
        <v>36</v>
      </c>
      <c r="M6" s="38">
        <f t="shared" ref="M6:M9" si="4">COUNTIFS($H$5:$H$204,M$4,$D$5:$D$204,$L6)</f>
        <v>5</v>
      </c>
      <c r="N6" s="38">
        <f t="shared" si="1"/>
        <v>1</v>
      </c>
      <c r="O6" s="38">
        <f t="shared" si="1"/>
        <v>1</v>
      </c>
      <c r="P6" s="38">
        <f t="shared" si="1"/>
        <v>2</v>
      </c>
      <c r="Q6" s="38">
        <f t="shared" si="1"/>
        <v>4</v>
      </c>
      <c r="R6" s="38">
        <f t="shared" si="1"/>
        <v>3</v>
      </c>
      <c r="S6" s="38">
        <f t="shared" si="1"/>
        <v>3</v>
      </c>
      <c r="T6" s="38">
        <f t="shared" si="1"/>
        <v>3</v>
      </c>
      <c r="U6" s="38">
        <f t="shared" si="1"/>
        <v>4</v>
      </c>
      <c r="V6" s="38">
        <f t="shared" si="1"/>
        <v>0</v>
      </c>
      <c r="W6" s="38">
        <f t="shared" si="1"/>
        <v>1</v>
      </c>
      <c r="X6" s="38">
        <f t="shared" si="1"/>
        <v>0</v>
      </c>
    </row>
    <row r="7" spans="3:24" x14ac:dyDescent="0.35">
      <c r="C7" s="12">
        <v>3</v>
      </c>
      <c r="D7" s="12" t="s">
        <v>6</v>
      </c>
      <c r="E7" s="16">
        <v>7000</v>
      </c>
      <c r="F7" s="14">
        <v>44204</v>
      </c>
      <c r="G7">
        <f t="shared" si="0"/>
        <v>8</v>
      </c>
      <c r="H7" s="12">
        <f t="shared" si="2"/>
        <v>1</v>
      </c>
      <c r="I7" s="12">
        <f t="shared" si="3"/>
        <v>2021</v>
      </c>
      <c r="L7" s="12" t="s">
        <v>6</v>
      </c>
      <c r="M7" s="38">
        <f t="shared" si="4"/>
        <v>7</v>
      </c>
      <c r="N7" s="38">
        <f t="shared" si="1"/>
        <v>3</v>
      </c>
      <c r="O7" s="38">
        <f t="shared" si="1"/>
        <v>6</v>
      </c>
      <c r="P7" s="38">
        <f t="shared" si="1"/>
        <v>5</v>
      </c>
      <c r="Q7" s="38">
        <f t="shared" si="1"/>
        <v>13</v>
      </c>
      <c r="R7" s="38">
        <f t="shared" si="1"/>
        <v>4</v>
      </c>
      <c r="S7" s="38">
        <f t="shared" si="1"/>
        <v>5</v>
      </c>
      <c r="T7" s="38">
        <f t="shared" si="1"/>
        <v>2</v>
      </c>
      <c r="U7" s="38">
        <f t="shared" si="1"/>
        <v>10</v>
      </c>
      <c r="V7" s="38">
        <f t="shared" si="1"/>
        <v>6</v>
      </c>
      <c r="W7" s="38">
        <f t="shared" si="1"/>
        <v>4</v>
      </c>
      <c r="X7" s="38">
        <f t="shared" si="1"/>
        <v>5</v>
      </c>
    </row>
    <row r="8" spans="3:24" x14ac:dyDescent="0.35">
      <c r="C8" s="12">
        <v>4</v>
      </c>
      <c r="D8" s="12" t="s">
        <v>6</v>
      </c>
      <c r="E8" s="16">
        <v>15000</v>
      </c>
      <c r="F8" s="14">
        <v>44206</v>
      </c>
      <c r="G8">
        <f t="shared" si="0"/>
        <v>10</v>
      </c>
      <c r="H8" s="12">
        <f t="shared" si="2"/>
        <v>1</v>
      </c>
      <c r="I8" s="12">
        <f t="shared" si="3"/>
        <v>2021</v>
      </c>
      <c r="L8" s="12" t="s">
        <v>5</v>
      </c>
      <c r="M8" s="38">
        <f t="shared" si="4"/>
        <v>3</v>
      </c>
      <c r="N8" s="38">
        <f t="shared" si="1"/>
        <v>6</v>
      </c>
      <c r="O8" s="38">
        <f t="shared" si="1"/>
        <v>5</v>
      </c>
      <c r="P8" s="38">
        <f t="shared" si="1"/>
        <v>4</v>
      </c>
      <c r="Q8" s="38">
        <f t="shared" si="1"/>
        <v>11</v>
      </c>
      <c r="R8" s="38">
        <f t="shared" si="1"/>
        <v>2</v>
      </c>
      <c r="S8" s="38">
        <f t="shared" si="1"/>
        <v>3</v>
      </c>
      <c r="T8" s="38">
        <f t="shared" si="1"/>
        <v>4</v>
      </c>
      <c r="U8" s="38">
        <f t="shared" si="1"/>
        <v>2</v>
      </c>
      <c r="V8" s="38">
        <f t="shared" si="1"/>
        <v>2</v>
      </c>
      <c r="W8" s="38">
        <f t="shared" si="1"/>
        <v>3</v>
      </c>
      <c r="X8" s="38">
        <f t="shared" si="1"/>
        <v>1</v>
      </c>
    </row>
    <row r="9" spans="3:24" x14ac:dyDescent="0.35">
      <c r="C9" s="12">
        <v>5</v>
      </c>
      <c r="D9" s="12" t="s">
        <v>37</v>
      </c>
      <c r="E9" s="16">
        <v>16000</v>
      </c>
      <c r="F9" s="14">
        <v>44206</v>
      </c>
      <c r="G9">
        <f t="shared" si="0"/>
        <v>10</v>
      </c>
      <c r="H9" s="12">
        <f t="shared" si="2"/>
        <v>1</v>
      </c>
      <c r="I9" s="12">
        <f t="shared" si="3"/>
        <v>2021</v>
      </c>
      <c r="L9" s="12" t="s">
        <v>37</v>
      </c>
      <c r="M9" s="38">
        <f t="shared" si="4"/>
        <v>1</v>
      </c>
      <c r="N9" s="38">
        <f t="shared" si="1"/>
        <v>3</v>
      </c>
      <c r="O9" s="38">
        <f t="shared" si="1"/>
        <v>1</v>
      </c>
      <c r="P9" s="38">
        <f t="shared" si="1"/>
        <v>0</v>
      </c>
      <c r="Q9" s="38">
        <f t="shared" si="1"/>
        <v>2</v>
      </c>
      <c r="R9" s="38">
        <f t="shared" si="1"/>
        <v>0</v>
      </c>
      <c r="S9" s="38">
        <f t="shared" si="1"/>
        <v>1</v>
      </c>
      <c r="T9" s="38">
        <f t="shared" si="1"/>
        <v>1</v>
      </c>
      <c r="U9" s="38">
        <f t="shared" si="1"/>
        <v>0</v>
      </c>
      <c r="V9" s="38">
        <f t="shared" si="1"/>
        <v>1</v>
      </c>
      <c r="W9" s="38">
        <f t="shared" si="1"/>
        <v>0</v>
      </c>
      <c r="X9" s="38">
        <f t="shared" si="1"/>
        <v>1</v>
      </c>
    </row>
    <row r="10" spans="3:24" x14ac:dyDescent="0.35">
      <c r="C10" s="12">
        <v>6</v>
      </c>
      <c r="D10" s="12" t="s">
        <v>35</v>
      </c>
      <c r="E10" s="16">
        <v>10000</v>
      </c>
      <c r="F10" s="14">
        <v>44207</v>
      </c>
      <c r="G10">
        <f t="shared" si="0"/>
        <v>11</v>
      </c>
      <c r="H10" s="12">
        <f t="shared" si="2"/>
        <v>1</v>
      </c>
      <c r="I10" s="12">
        <f t="shared" si="3"/>
        <v>2021</v>
      </c>
    </row>
    <row r="11" spans="3:24" x14ac:dyDescent="0.35">
      <c r="C11" s="12">
        <v>7</v>
      </c>
      <c r="D11" s="12" t="s">
        <v>36</v>
      </c>
      <c r="E11" s="16">
        <v>17000</v>
      </c>
      <c r="F11" s="14">
        <v>44207</v>
      </c>
      <c r="G11">
        <f t="shared" si="0"/>
        <v>11</v>
      </c>
      <c r="H11" s="12">
        <f t="shared" si="2"/>
        <v>1</v>
      </c>
      <c r="I11" s="12">
        <f t="shared" si="3"/>
        <v>2021</v>
      </c>
    </row>
    <row r="12" spans="3:24" x14ac:dyDescent="0.35">
      <c r="C12" s="12">
        <v>8</v>
      </c>
      <c r="D12" s="12" t="s">
        <v>6</v>
      </c>
      <c r="E12" s="16">
        <v>26000</v>
      </c>
      <c r="F12" s="14">
        <v>44212</v>
      </c>
      <c r="G12">
        <f t="shared" si="0"/>
        <v>16</v>
      </c>
      <c r="H12" s="12">
        <f t="shared" si="2"/>
        <v>1</v>
      </c>
      <c r="I12" s="12">
        <f t="shared" si="3"/>
        <v>2021</v>
      </c>
    </row>
    <row r="13" spans="3:24" x14ac:dyDescent="0.35">
      <c r="C13" s="12">
        <v>9</v>
      </c>
      <c r="D13" s="12" t="s">
        <v>5</v>
      </c>
      <c r="E13" s="16">
        <v>13000</v>
      </c>
      <c r="F13" s="14">
        <v>44212</v>
      </c>
      <c r="G13">
        <f t="shared" si="0"/>
        <v>16</v>
      </c>
      <c r="H13" s="12">
        <f t="shared" si="2"/>
        <v>1</v>
      </c>
      <c r="I13" s="12">
        <f t="shared" si="3"/>
        <v>2021</v>
      </c>
    </row>
    <row r="14" spans="3:24" x14ac:dyDescent="0.35">
      <c r="C14" s="12">
        <v>10</v>
      </c>
      <c r="D14" s="12" t="s">
        <v>5</v>
      </c>
      <c r="E14" s="16">
        <v>27000</v>
      </c>
      <c r="F14" s="14">
        <v>44212</v>
      </c>
      <c r="G14">
        <f t="shared" si="0"/>
        <v>16</v>
      </c>
      <c r="H14" s="12">
        <f t="shared" si="2"/>
        <v>1</v>
      </c>
      <c r="I14" s="12">
        <f t="shared" si="3"/>
        <v>2021</v>
      </c>
    </row>
    <row r="15" spans="3:24" x14ac:dyDescent="0.35">
      <c r="C15" s="12">
        <v>11</v>
      </c>
      <c r="D15" s="12" t="s">
        <v>6</v>
      </c>
      <c r="E15" s="16">
        <v>19000</v>
      </c>
      <c r="F15" s="14">
        <v>44212</v>
      </c>
      <c r="G15">
        <f t="shared" si="0"/>
        <v>16</v>
      </c>
      <c r="H15" s="12">
        <f t="shared" si="2"/>
        <v>1</v>
      </c>
      <c r="I15" s="12">
        <f t="shared" si="3"/>
        <v>2021</v>
      </c>
    </row>
    <row r="16" spans="3:24" x14ac:dyDescent="0.35">
      <c r="C16" s="12">
        <v>12</v>
      </c>
      <c r="D16" s="12" t="s">
        <v>36</v>
      </c>
      <c r="E16" s="16">
        <v>23000</v>
      </c>
      <c r="F16" s="14">
        <v>44214</v>
      </c>
      <c r="G16">
        <f t="shared" si="0"/>
        <v>18</v>
      </c>
      <c r="H16" s="12">
        <f t="shared" si="2"/>
        <v>1</v>
      </c>
      <c r="I16" s="12">
        <f t="shared" si="3"/>
        <v>2021</v>
      </c>
    </row>
    <row r="17" spans="3:9" x14ac:dyDescent="0.35">
      <c r="C17" s="12">
        <v>13</v>
      </c>
      <c r="D17" s="12" t="s">
        <v>34</v>
      </c>
      <c r="E17" s="16">
        <v>18000</v>
      </c>
      <c r="F17" s="14">
        <v>44216</v>
      </c>
      <c r="G17">
        <f t="shared" si="0"/>
        <v>20</v>
      </c>
      <c r="H17" s="12">
        <f t="shared" si="2"/>
        <v>1</v>
      </c>
      <c r="I17" s="12">
        <f t="shared" si="3"/>
        <v>2021</v>
      </c>
    </row>
    <row r="18" spans="3:9" x14ac:dyDescent="0.35">
      <c r="C18" s="12">
        <v>14</v>
      </c>
      <c r="D18" s="12" t="s">
        <v>36</v>
      </c>
      <c r="E18" s="16">
        <v>20000</v>
      </c>
      <c r="F18" s="14">
        <v>44218</v>
      </c>
      <c r="G18">
        <f t="shared" si="0"/>
        <v>22</v>
      </c>
      <c r="H18" s="12">
        <f t="shared" si="2"/>
        <v>1</v>
      </c>
      <c r="I18" s="12">
        <f t="shared" si="3"/>
        <v>2021</v>
      </c>
    </row>
    <row r="19" spans="3:9" x14ac:dyDescent="0.35">
      <c r="C19" s="12">
        <v>15</v>
      </c>
      <c r="D19" s="12" t="s">
        <v>5</v>
      </c>
      <c r="E19" s="16">
        <v>27000</v>
      </c>
      <c r="F19" s="14">
        <v>44220</v>
      </c>
      <c r="G19">
        <f t="shared" si="0"/>
        <v>24</v>
      </c>
      <c r="H19" s="12">
        <f t="shared" si="2"/>
        <v>1</v>
      </c>
      <c r="I19" s="12">
        <f t="shared" si="3"/>
        <v>2021</v>
      </c>
    </row>
    <row r="20" spans="3:9" x14ac:dyDescent="0.35">
      <c r="C20" s="12">
        <v>16</v>
      </c>
      <c r="D20" s="12" t="s">
        <v>6</v>
      </c>
      <c r="E20" s="16">
        <v>16000</v>
      </c>
      <c r="F20" s="14">
        <v>44223</v>
      </c>
      <c r="G20">
        <f t="shared" si="0"/>
        <v>27</v>
      </c>
      <c r="H20" s="12">
        <f t="shared" si="2"/>
        <v>1</v>
      </c>
      <c r="I20" s="12">
        <f t="shared" si="3"/>
        <v>2021</v>
      </c>
    </row>
    <row r="21" spans="3:9" x14ac:dyDescent="0.35">
      <c r="C21" s="12">
        <v>17</v>
      </c>
      <c r="D21" s="12" t="s">
        <v>6</v>
      </c>
      <c r="E21" s="16">
        <v>23000</v>
      </c>
      <c r="F21" s="14">
        <v>44224</v>
      </c>
      <c r="G21">
        <f t="shared" si="0"/>
        <v>28</v>
      </c>
      <c r="H21" s="12">
        <f t="shared" si="2"/>
        <v>1</v>
      </c>
      <c r="I21" s="12">
        <f t="shared" si="3"/>
        <v>2021</v>
      </c>
    </row>
    <row r="22" spans="3:9" x14ac:dyDescent="0.35">
      <c r="C22" s="12">
        <v>18</v>
      </c>
      <c r="D22" s="12" t="s">
        <v>6</v>
      </c>
      <c r="E22" s="16">
        <v>10000</v>
      </c>
      <c r="F22" s="14">
        <v>44226</v>
      </c>
      <c r="G22">
        <f t="shared" si="0"/>
        <v>30</v>
      </c>
      <c r="H22" s="12">
        <f t="shared" si="2"/>
        <v>1</v>
      </c>
      <c r="I22" s="12">
        <f t="shared" si="3"/>
        <v>2021</v>
      </c>
    </row>
    <row r="23" spans="3:9" x14ac:dyDescent="0.35">
      <c r="C23" s="12">
        <v>19</v>
      </c>
      <c r="D23" s="12" t="s">
        <v>36</v>
      </c>
      <c r="E23" s="16">
        <v>21000</v>
      </c>
      <c r="F23" s="14">
        <v>44226</v>
      </c>
      <c r="G23">
        <f t="shared" si="0"/>
        <v>30</v>
      </c>
      <c r="H23" s="12">
        <f t="shared" si="2"/>
        <v>1</v>
      </c>
      <c r="I23" s="12">
        <f t="shared" si="3"/>
        <v>2021</v>
      </c>
    </row>
    <row r="24" spans="3:9" x14ac:dyDescent="0.35">
      <c r="C24" s="12">
        <v>20</v>
      </c>
      <c r="D24" s="12" t="s">
        <v>5</v>
      </c>
      <c r="E24" s="16">
        <v>13000</v>
      </c>
      <c r="F24" s="14">
        <v>44229</v>
      </c>
      <c r="G24">
        <f t="shared" si="0"/>
        <v>2</v>
      </c>
      <c r="H24" s="12">
        <f t="shared" si="2"/>
        <v>2</v>
      </c>
      <c r="I24" s="12">
        <f t="shared" si="3"/>
        <v>2021</v>
      </c>
    </row>
    <row r="25" spans="3:9" x14ac:dyDescent="0.35">
      <c r="C25" s="12">
        <v>21</v>
      </c>
      <c r="D25" s="12" t="s">
        <v>35</v>
      </c>
      <c r="E25" s="16">
        <v>11000</v>
      </c>
      <c r="F25" s="14">
        <v>44231</v>
      </c>
      <c r="G25">
        <f t="shared" si="0"/>
        <v>4</v>
      </c>
      <c r="H25" s="12">
        <f t="shared" si="2"/>
        <v>2</v>
      </c>
      <c r="I25" s="12">
        <f t="shared" si="3"/>
        <v>2021</v>
      </c>
    </row>
    <row r="26" spans="3:9" x14ac:dyDescent="0.35">
      <c r="C26" s="12">
        <v>22</v>
      </c>
      <c r="D26" s="12" t="s">
        <v>6</v>
      </c>
      <c r="E26" s="16">
        <v>13000</v>
      </c>
      <c r="F26" s="14">
        <v>44238</v>
      </c>
      <c r="G26">
        <f t="shared" si="0"/>
        <v>11</v>
      </c>
      <c r="H26" s="12">
        <f t="shared" si="2"/>
        <v>2</v>
      </c>
      <c r="I26" s="12">
        <f t="shared" si="3"/>
        <v>2021</v>
      </c>
    </row>
    <row r="27" spans="3:9" x14ac:dyDescent="0.35">
      <c r="C27" s="12">
        <v>23</v>
      </c>
      <c r="D27" s="12" t="s">
        <v>6</v>
      </c>
      <c r="E27" s="16">
        <v>19000</v>
      </c>
      <c r="F27" s="14">
        <v>44241</v>
      </c>
      <c r="G27">
        <f t="shared" si="0"/>
        <v>14</v>
      </c>
      <c r="H27" s="12">
        <f t="shared" si="2"/>
        <v>2</v>
      </c>
      <c r="I27" s="12">
        <f t="shared" si="3"/>
        <v>2021</v>
      </c>
    </row>
    <row r="28" spans="3:9" x14ac:dyDescent="0.35">
      <c r="C28" s="12">
        <v>24</v>
      </c>
      <c r="D28" s="12" t="s">
        <v>6</v>
      </c>
      <c r="E28" s="16">
        <v>19000</v>
      </c>
      <c r="F28" s="14">
        <v>44244</v>
      </c>
      <c r="G28">
        <f t="shared" si="0"/>
        <v>17</v>
      </c>
      <c r="H28" s="12">
        <f t="shared" si="2"/>
        <v>2</v>
      </c>
      <c r="I28" s="12">
        <f t="shared" si="3"/>
        <v>2021</v>
      </c>
    </row>
    <row r="29" spans="3:9" x14ac:dyDescent="0.35">
      <c r="C29" s="12">
        <v>25</v>
      </c>
      <c r="D29" s="12" t="s">
        <v>37</v>
      </c>
      <c r="E29" s="16">
        <v>16000</v>
      </c>
      <c r="F29" s="14">
        <v>44244</v>
      </c>
      <c r="G29">
        <f t="shared" si="0"/>
        <v>17</v>
      </c>
      <c r="H29" s="12">
        <f t="shared" si="2"/>
        <v>2</v>
      </c>
      <c r="I29" s="12">
        <f t="shared" si="3"/>
        <v>2021</v>
      </c>
    </row>
    <row r="30" spans="3:9" x14ac:dyDescent="0.35">
      <c r="C30" s="12">
        <v>26</v>
      </c>
      <c r="D30" s="12" t="s">
        <v>34</v>
      </c>
      <c r="E30" s="16">
        <v>21000</v>
      </c>
      <c r="F30" s="14">
        <v>44244</v>
      </c>
      <c r="G30">
        <f t="shared" si="0"/>
        <v>17</v>
      </c>
      <c r="H30" s="12">
        <f t="shared" si="2"/>
        <v>2</v>
      </c>
      <c r="I30" s="12">
        <f t="shared" si="3"/>
        <v>2021</v>
      </c>
    </row>
    <row r="31" spans="3:9" x14ac:dyDescent="0.35">
      <c r="C31" s="12">
        <v>27</v>
      </c>
      <c r="D31" s="12" t="s">
        <v>5</v>
      </c>
      <c r="E31" s="16">
        <v>25000</v>
      </c>
      <c r="F31" s="14">
        <v>44245</v>
      </c>
      <c r="G31">
        <f t="shared" si="0"/>
        <v>18</v>
      </c>
      <c r="H31" s="12">
        <f t="shared" si="2"/>
        <v>2</v>
      </c>
      <c r="I31" s="12">
        <f t="shared" si="3"/>
        <v>2021</v>
      </c>
    </row>
    <row r="32" spans="3:9" x14ac:dyDescent="0.35">
      <c r="C32" s="12">
        <v>28</v>
      </c>
      <c r="D32" s="12" t="s">
        <v>37</v>
      </c>
      <c r="E32" s="16">
        <v>15000</v>
      </c>
      <c r="F32" s="14">
        <v>44245</v>
      </c>
      <c r="G32">
        <f t="shared" si="0"/>
        <v>18</v>
      </c>
      <c r="H32" s="12">
        <f t="shared" si="2"/>
        <v>2</v>
      </c>
      <c r="I32" s="12">
        <f t="shared" si="3"/>
        <v>2021</v>
      </c>
    </row>
    <row r="33" spans="3:9" x14ac:dyDescent="0.35">
      <c r="C33" s="12">
        <v>29</v>
      </c>
      <c r="D33" s="12" t="s">
        <v>37</v>
      </c>
      <c r="E33" s="16">
        <v>24000</v>
      </c>
      <c r="F33" s="14">
        <v>44247</v>
      </c>
      <c r="G33">
        <f t="shared" si="0"/>
        <v>20</v>
      </c>
      <c r="H33" s="12">
        <f t="shared" si="2"/>
        <v>2</v>
      </c>
      <c r="I33" s="12">
        <f t="shared" si="3"/>
        <v>2021</v>
      </c>
    </row>
    <row r="34" spans="3:9" x14ac:dyDescent="0.35">
      <c r="C34" s="12">
        <v>30</v>
      </c>
      <c r="D34" s="12" t="s">
        <v>5</v>
      </c>
      <c r="E34" s="16">
        <v>16000</v>
      </c>
      <c r="F34" s="14">
        <v>44248</v>
      </c>
      <c r="G34">
        <f t="shared" si="0"/>
        <v>21</v>
      </c>
      <c r="H34" s="12">
        <f t="shared" si="2"/>
        <v>2</v>
      </c>
      <c r="I34" s="12">
        <f t="shared" si="3"/>
        <v>2021</v>
      </c>
    </row>
    <row r="35" spans="3:9" x14ac:dyDescent="0.35">
      <c r="C35" s="12">
        <v>31</v>
      </c>
      <c r="D35" s="12" t="s">
        <v>5</v>
      </c>
      <c r="E35" s="16">
        <v>19000</v>
      </c>
      <c r="F35" s="14">
        <v>44249</v>
      </c>
      <c r="G35">
        <f t="shared" si="0"/>
        <v>22</v>
      </c>
      <c r="H35" s="12">
        <f t="shared" si="2"/>
        <v>2</v>
      </c>
      <c r="I35" s="12">
        <f t="shared" si="3"/>
        <v>2021</v>
      </c>
    </row>
    <row r="36" spans="3:9" x14ac:dyDescent="0.35">
      <c r="C36" s="12">
        <v>32</v>
      </c>
      <c r="D36" s="12" t="s">
        <v>5</v>
      </c>
      <c r="E36" s="16">
        <v>15000</v>
      </c>
      <c r="F36" s="14">
        <v>44250</v>
      </c>
      <c r="G36">
        <f t="shared" si="0"/>
        <v>23</v>
      </c>
      <c r="H36" s="12">
        <f t="shared" si="2"/>
        <v>2</v>
      </c>
      <c r="I36" s="12">
        <f t="shared" si="3"/>
        <v>2021</v>
      </c>
    </row>
    <row r="37" spans="3:9" x14ac:dyDescent="0.35">
      <c r="C37" s="12">
        <v>33</v>
      </c>
      <c r="D37" s="12" t="s">
        <v>5</v>
      </c>
      <c r="E37" s="16">
        <v>12000</v>
      </c>
      <c r="F37" s="14" t="s">
        <v>40</v>
      </c>
      <c r="G37">
        <v>29</v>
      </c>
      <c r="H37" s="12">
        <v>2</v>
      </c>
      <c r="I37" s="12">
        <v>2021</v>
      </c>
    </row>
    <row r="38" spans="3:9" x14ac:dyDescent="0.35">
      <c r="C38" s="12">
        <v>34</v>
      </c>
      <c r="D38" s="12" t="s">
        <v>36</v>
      </c>
      <c r="E38" s="16">
        <v>16000</v>
      </c>
      <c r="F38" s="14" t="s">
        <v>40</v>
      </c>
      <c r="G38">
        <v>29</v>
      </c>
      <c r="H38" s="12">
        <v>2</v>
      </c>
      <c r="I38" s="12">
        <v>2021</v>
      </c>
    </row>
    <row r="39" spans="3:9" x14ac:dyDescent="0.35">
      <c r="C39" s="12">
        <v>35</v>
      </c>
      <c r="D39" s="12" t="s">
        <v>5</v>
      </c>
      <c r="E39" s="16">
        <v>14000</v>
      </c>
      <c r="F39" s="14">
        <v>44256</v>
      </c>
      <c r="G39">
        <f t="shared" ref="G39:G70" si="5">DAY(F39)</f>
        <v>1</v>
      </c>
      <c r="H39" s="12">
        <f t="shared" si="2"/>
        <v>3</v>
      </c>
      <c r="I39" s="12">
        <f t="shared" si="3"/>
        <v>2021</v>
      </c>
    </row>
    <row r="40" spans="3:9" x14ac:dyDescent="0.35">
      <c r="C40" s="12">
        <v>36</v>
      </c>
      <c r="D40" s="12" t="s">
        <v>5</v>
      </c>
      <c r="E40" s="16">
        <v>12000</v>
      </c>
      <c r="F40" s="14">
        <v>44259</v>
      </c>
      <c r="G40">
        <f t="shared" si="5"/>
        <v>4</v>
      </c>
      <c r="H40" s="12">
        <f t="shared" si="2"/>
        <v>3</v>
      </c>
      <c r="I40" s="12">
        <f t="shared" si="3"/>
        <v>2021</v>
      </c>
    </row>
    <row r="41" spans="3:9" x14ac:dyDescent="0.35">
      <c r="C41" s="12">
        <v>37</v>
      </c>
      <c r="D41" s="12" t="s">
        <v>5</v>
      </c>
      <c r="E41" s="16">
        <v>23000</v>
      </c>
      <c r="F41" s="14">
        <v>44260</v>
      </c>
      <c r="G41">
        <f t="shared" si="5"/>
        <v>5</v>
      </c>
      <c r="H41" s="12">
        <f t="shared" si="2"/>
        <v>3</v>
      </c>
      <c r="I41" s="12">
        <f t="shared" si="3"/>
        <v>2021</v>
      </c>
    </row>
    <row r="42" spans="3:9" x14ac:dyDescent="0.35">
      <c r="C42" s="12">
        <v>38</v>
      </c>
      <c r="D42" s="12" t="s">
        <v>34</v>
      </c>
      <c r="E42" s="16">
        <v>22000</v>
      </c>
      <c r="F42" s="14">
        <v>44260</v>
      </c>
      <c r="G42">
        <f t="shared" si="5"/>
        <v>5</v>
      </c>
      <c r="H42" s="12">
        <f t="shared" si="2"/>
        <v>3</v>
      </c>
      <c r="I42" s="12">
        <f t="shared" si="3"/>
        <v>2021</v>
      </c>
    </row>
    <row r="43" spans="3:9" x14ac:dyDescent="0.35">
      <c r="C43" s="12">
        <v>39</v>
      </c>
      <c r="D43" s="12" t="s">
        <v>6</v>
      </c>
      <c r="E43" s="16">
        <v>22000</v>
      </c>
      <c r="F43" s="14">
        <v>44270</v>
      </c>
      <c r="G43">
        <f t="shared" si="5"/>
        <v>15</v>
      </c>
      <c r="H43" s="12">
        <f t="shared" si="2"/>
        <v>3</v>
      </c>
      <c r="I43" s="12">
        <f t="shared" si="3"/>
        <v>2021</v>
      </c>
    </row>
    <row r="44" spans="3:9" x14ac:dyDescent="0.35">
      <c r="C44" s="12">
        <v>40</v>
      </c>
      <c r="D44" s="12" t="s">
        <v>6</v>
      </c>
      <c r="E44" s="16">
        <v>16000</v>
      </c>
      <c r="F44" s="14">
        <v>44270</v>
      </c>
      <c r="G44">
        <f t="shared" si="5"/>
        <v>15</v>
      </c>
      <c r="H44" s="12">
        <f t="shared" si="2"/>
        <v>3</v>
      </c>
      <c r="I44" s="12">
        <f t="shared" si="3"/>
        <v>2021</v>
      </c>
    </row>
    <row r="45" spans="3:9" x14ac:dyDescent="0.35">
      <c r="C45" s="12">
        <v>41</v>
      </c>
      <c r="D45" s="12" t="s">
        <v>34</v>
      </c>
      <c r="E45" s="16">
        <v>20000</v>
      </c>
      <c r="F45" s="14">
        <v>44270</v>
      </c>
      <c r="G45">
        <f t="shared" si="5"/>
        <v>15</v>
      </c>
      <c r="H45" s="12">
        <f t="shared" si="2"/>
        <v>3</v>
      </c>
      <c r="I45" s="12">
        <f t="shared" si="3"/>
        <v>2021</v>
      </c>
    </row>
    <row r="46" spans="3:9" x14ac:dyDescent="0.35">
      <c r="C46" s="12">
        <v>42</v>
      </c>
      <c r="D46" s="12" t="s">
        <v>36</v>
      </c>
      <c r="E46" s="16">
        <v>20000</v>
      </c>
      <c r="F46" s="14">
        <v>44271</v>
      </c>
      <c r="G46">
        <f t="shared" si="5"/>
        <v>16</v>
      </c>
      <c r="H46" s="12">
        <f t="shared" si="2"/>
        <v>3</v>
      </c>
      <c r="I46" s="12">
        <f t="shared" si="3"/>
        <v>2021</v>
      </c>
    </row>
    <row r="47" spans="3:9" x14ac:dyDescent="0.35">
      <c r="C47" s="12">
        <v>43</v>
      </c>
      <c r="D47" s="12" t="s">
        <v>6</v>
      </c>
      <c r="E47" s="16">
        <v>16000</v>
      </c>
      <c r="F47" s="14">
        <v>44274</v>
      </c>
      <c r="G47">
        <f t="shared" si="5"/>
        <v>19</v>
      </c>
      <c r="H47" s="12">
        <f t="shared" si="2"/>
        <v>3</v>
      </c>
      <c r="I47" s="12">
        <f t="shared" si="3"/>
        <v>2021</v>
      </c>
    </row>
    <row r="48" spans="3:9" x14ac:dyDescent="0.35">
      <c r="C48" s="12">
        <v>44</v>
      </c>
      <c r="D48" s="12" t="s">
        <v>6</v>
      </c>
      <c r="E48" s="16">
        <v>27000</v>
      </c>
      <c r="F48" s="14">
        <v>44274</v>
      </c>
      <c r="G48">
        <f t="shared" si="5"/>
        <v>19</v>
      </c>
      <c r="H48" s="12">
        <f t="shared" si="2"/>
        <v>3</v>
      </c>
      <c r="I48" s="12">
        <f t="shared" si="3"/>
        <v>2021</v>
      </c>
    </row>
    <row r="49" spans="3:9" x14ac:dyDescent="0.35">
      <c r="C49" s="12">
        <v>45</v>
      </c>
      <c r="D49" s="12" t="s">
        <v>37</v>
      </c>
      <c r="E49" s="16">
        <v>27000</v>
      </c>
      <c r="F49" s="14">
        <v>44276</v>
      </c>
      <c r="G49">
        <f t="shared" si="5"/>
        <v>21</v>
      </c>
      <c r="H49" s="12">
        <f t="shared" si="2"/>
        <v>3</v>
      </c>
      <c r="I49" s="12">
        <f t="shared" si="3"/>
        <v>2021</v>
      </c>
    </row>
    <row r="50" spans="3:9" x14ac:dyDescent="0.35">
      <c r="C50" s="12">
        <v>46</v>
      </c>
      <c r="D50" s="12" t="s">
        <v>5</v>
      </c>
      <c r="E50" s="16">
        <v>12000</v>
      </c>
      <c r="F50" s="14">
        <v>44277</v>
      </c>
      <c r="G50">
        <f t="shared" si="5"/>
        <v>22</v>
      </c>
      <c r="H50" s="12">
        <f t="shared" si="2"/>
        <v>3</v>
      </c>
      <c r="I50" s="12">
        <f t="shared" si="3"/>
        <v>2021</v>
      </c>
    </row>
    <row r="51" spans="3:9" x14ac:dyDescent="0.35">
      <c r="C51" s="12">
        <v>47</v>
      </c>
      <c r="D51" s="12" t="s">
        <v>35</v>
      </c>
      <c r="E51" s="16">
        <v>21000</v>
      </c>
      <c r="F51" s="14">
        <v>44278</v>
      </c>
      <c r="G51">
        <f t="shared" si="5"/>
        <v>23</v>
      </c>
      <c r="H51" s="12">
        <f t="shared" si="2"/>
        <v>3</v>
      </c>
      <c r="I51" s="12">
        <f t="shared" si="3"/>
        <v>2021</v>
      </c>
    </row>
    <row r="52" spans="3:9" x14ac:dyDescent="0.35">
      <c r="C52" s="12">
        <v>48</v>
      </c>
      <c r="D52" s="12" t="s">
        <v>35</v>
      </c>
      <c r="E52" s="16">
        <v>22000</v>
      </c>
      <c r="F52" s="14">
        <v>44279</v>
      </c>
      <c r="G52">
        <f t="shared" si="5"/>
        <v>24</v>
      </c>
      <c r="H52" s="12">
        <f t="shared" si="2"/>
        <v>3</v>
      </c>
      <c r="I52" s="12">
        <f t="shared" si="3"/>
        <v>2021</v>
      </c>
    </row>
    <row r="53" spans="3:9" x14ac:dyDescent="0.35">
      <c r="C53" s="12">
        <v>49</v>
      </c>
      <c r="D53" s="12" t="s">
        <v>6</v>
      </c>
      <c r="E53" s="16">
        <v>13000</v>
      </c>
      <c r="F53" s="14">
        <v>44281</v>
      </c>
      <c r="G53">
        <f t="shared" si="5"/>
        <v>26</v>
      </c>
      <c r="H53" s="12">
        <f t="shared" si="2"/>
        <v>3</v>
      </c>
      <c r="I53" s="12">
        <f t="shared" si="3"/>
        <v>2021</v>
      </c>
    </row>
    <row r="54" spans="3:9" x14ac:dyDescent="0.35">
      <c r="C54" s="12">
        <v>50</v>
      </c>
      <c r="D54" s="12" t="s">
        <v>34</v>
      </c>
      <c r="E54" s="16">
        <v>20000</v>
      </c>
      <c r="F54" s="14">
        <v>44281</v>
      </c>
      <c r="G54">
        <f t="shared" si="5"/>
        <v>26</v>
      </c>
      <c r="H54" s="12">
        <f t="shared" si="2"/>
        <v>3</v>
      </c>
      <c r="I54" s="12">
        <f t="shared" si="3"/>
        <v>2021</v>
      </c>
    </row>
    <row r="55" spans="3:9" x14ac:dyDescent="0.35">
      <c r="C55" s="12">
        <v>51</v>
      </c>
      <c r="D55" s="12" t="s">
        <v>6</v>
      </c>
      <c r="E55" s="16">
        <v>13000</v>
      </c>
      <c r="F55" s="14">
        <v>44284</v>
      </c>
      <c r="G55">
        <f t="shared" si="5"/>
        <v>29</v>
      </c>
      <c r="H55" s="12">
        <f t="shared" si="2"/>
        <v>3</v>
      </c>
      <c r="I55" s="12">
        <f t="shared" si="3"/>
        <v>2021</v>
      </c>
    </row>
    <row r="56" spans="3:9" x14ac:dyDescent="0.35">
      <c r="C56" s="12">
        <v>52</v>
      </c>
      <c r="D56" s="12" t="s">
        <v>5</v>
      </c>
      <c r="E56" s="16">
        <v>10000</v>
      </c>
      <c r="F56" s="14">
        <v>44285</v>
      </c>
      <c r="G56">
        <f t="shared" si="5"/>
        <v>30</v>
      </c>
      <c r="H56" s="12">
        <f t="shared" si="2"/>
        <v>3</v>
      </c>
      <c r="I56" s="12">
        <f t="shared" si="3"/>
        <v>2021</v>
      </c>
    </row>
    <row r="57" spans="3:9" x14ac:dyDescent="0.35">
      <c r="C57" s="12">
        <v>53</v>
      </c>
      <c r="D57" s="12" t="s">
        <v>5</v>
      </c>
      <c r="E57" s="16">
        <v>14000</v>
      </c>
      <c r="F57" s="14">
        <v>44287</v>
      </c>
      <c r="G57">
        <f t="shared" si="5"/>
        <v>1</v>
      </c>
      <c r="H57" s="12">
        <f t="shared" si="2"/>
        <v>4</v>
      </c>
      <c r="I57" s="12">
        <f t="shared" si="3"/>
        <v>2021</v>
      </c>
    </row>
    <row r="58" spans="3:9" x14ac:dyDescent="0.35">
      <c r="C58" s="12">
        <v>54</v>
      </c>
      <c r="D58" s="12" t="s">
        <v>5</v>
      </c>
      <c r="E58" s="16">
        <v>24000</v>
      </c>
      <c r="F58" s="14">
        <v>44287</v>
      </c>
      <c r="G58">
        <f t="shared" si="5"/>
        <v>1</v>
      </c>
      <c r="H58" s="12">
        <f t="shared" si="2"/>
        <v>4</v>
      </c>
      <c r="I58" s="12">
        <f t="shared" si="3"/>
        <v>2021</v>
      </c>
    </row>
    <row r="59" spans="3:9" x14ac:dyDescent="0.35">
      <c r="C59" s="12">
        <v>55</v>
      </c>
      <c r="D59" s="12" t="s">
        <v>34</v>
      </c>
      <c r="E59" s="16">
        <v>13000</v>
      </c>
      <c r="F59" s="14">
        <v>44289</v>
      </c>
      <c r="G59">
        <f t="shared" si="5"/>
        <v>3</v>
      </c>
      <c r="H59" s="12">
        <f t="shared" si="2"/>
        <v>4</v>
      </c>
      <c r="I59" s="12">
        <f t="shared" si="3"/>
        <v>2021</v>
      </c>
    </row>
    <row r="60" spans="3:9" x14ac:dyDescent="0.35">
      <c r="C60" s="12">
        <v>56</v>
      </c>
      <c r="D60" s="12" t="s">
        <v>6</v>
      </c>
      <c r="E60" s="16">
        <v>15000</v>
      </c>
      <c r="F60" s="14">
        <v>44292</v>
      </c>
      <c r="G60">
        <f t="shared" si="5"/>
        <v>6</v>
      </c>
      <c r="H60" s="12">
        <f t="shared" si="2"/>
        <v>4</v>
      </c>
      <c r="I60" s="12">
        <f t="shared" si="3"/>
        <v>2021</v>
      </c>
    </row>
    <row r="61" spans="3:9" x14ac:dyDescent="0.35">
      <c r="C61" s="12">
        <v>57</v>
      </c>
      <c r="D61" s="12" t="s">
        <v>34</v>
      </c>
      <c r="E61" s="16">
        <v>21000</v>
      </c>
      <c r="F61" s="14">
        <v>44292</v>
      </c>
      <c r="G61">
        <f t="shared" si="5"/>
        <v>6</v>
      </c>
      <c r="H61" s="12">
        <f t="shared" si="2"/>
        <v>4</v>
      </c>
      <c r="I61" s="12">
        <f t="shared" si="3"/>
        <v>2021</v>
      </c>
    </row>
    <row r="62" spans="3:9" x14ac:dyDescent="0.35">
      <c r="C62" s="12">
        <v>58</v>
      </c>
      <c r="D62" s="12" t="s">
        <v>36</v>
      </c>
      <c r="E62" s="16">
        <v>12000</v>
      </c>
      <c r="F62" s="14">
        <v>44298</v>
      </c>
      <c r="G62">
        <f t="shared" si="5"/>
        <v>12</v>
      </c>
      <c r="H62" s="12">
        <f t="shared" si="2"/>
        <v>4</v>
      </c>
      <c r="I62" s="12">
        <f t="shared" si="3"/>
        <v>2021</v>
      </c>
    </row>
    <row r="63" spans="3:9" x14ac:dyDescent="0.35">
      <c r="C63" s="12">
        <v>59</v>
      </c>
      <c r="D63" s="12" t="s">
        <v>6</v>
      </c>
      <c r="E63" s="16">
        <v>12000</v>
      </c>
      <c r="F63" s="14">
        <v>44303</v>
      </c>
      <c r="G63">
        <f t="shared" si="5"/>
        <v>17</v>
      </c>
      <c r="H63" s="12">
        <f t="shared" si="2"/>
        <v>4</v>
      </c>
      <c r="I63" s="12">
        <f t="shared" si="3"/>
        <v>2021</v>
      </c>
    </row>
    <row r="64" spans="3:9" x14ac:dyDescent="0.35">
      <c r="C64" s="12">
        <v>60</v>
      </c>
      <c r="D64" s="12" t="s">
        <v>35</v>
      </c>
      <c r="E64" s="16">
        <v>21000</v>
      </c>
      <c r="F64" s="14">
        <v>44304</v>
      </c>
      <c r="G64">
        <f t="shared" si="5"/>
        <v>18</v>
      </c>
      <c r="H64" s="12">
        <f t="shared" si="2"/>
        <v>4</v>
      </c>
      <c r="I64" s="12">
        <f t="shared" si="3"/>
        <v>2021</v>
      </c>
    </row>
    <row r="65" spans="3:9" x14ac:dyDescent="0.35">
      <c r="C65" s="12">
        <v>61</v>
      </c>
      <c r="D65" s="12" t="s">
        <v>5</v>
      </c>
      <c r="E65" s="16">
        <v>9000</v>
      </c>
      <c r="F65" s="14">
        <v>44307</v>
      </c>
      <c r="G65">
        <f t="shared" si="5"/>
        <v>21</v>
      </c>
      <c r="H65" s="12">
        <f t="shared" si="2"/>
        <v>4</v>
      </c>
      <c r="I65" s="12">
        <f t="shared" si="3"/>
        <v>2021</v>
      </c>
    </row>
    <row r="66" spans="3:9" x14ac:dyDescent="0.35">
      <c r="C66" s="12">
        <v>62</v>
      </c>
      <c r="D66" s="12" t="s">
        <v>36</v>
      </c>
      <c r="E66" s="16">
        <v>29000</v>
      </c>
      <c r="F66" s="14">
        <v>44308</v>
      </c>
      <c r="G66">
        <f t="shared" si="5"/>
        <v>22</v>
      </c>
      <c r="H66" s="12">
        <f t="shared" si="2"/>
        <v>4</v>
      </c>
      <c r="I66" s="12">
        <f t="shared" si="3"/>
        <v>2021</v>
      </c>
    </row>
    <row r="67" spans="3:9" x14ac:dyDescent="0.35">
      <c r="C67" s="12">
        <v>63</v>
      </c>
      <c r="D67" s="12" t="s">
        <v>6</v>
      </c>
      <c r="E67" s="16">
        <v>12000</v>
      </c>
      <c r="F67" s="14">
        <v>44309</v>
      </c>
      <c r="G67">
        <f t="shared" si="5"/>
        <v>23</v>
      </c>
      <c r="H67" s="12">
        <f t="shared" si="2"/>
        <v>4</v>
      </c>
      <c r="I67" s="12">
        <f t="shared" si="3"/>
        <v>2021</v>
      </c>
    </row>
    <row r="68" spans="3:9" x14ac:dyDescent="0.35">
      <c r="C68" s="12">
        <v>64</v>
      </c>
      <c r="D68" s="12" t="s">
        <v>5</v>
      </c>
      <c r="E68" s="16">
        <v>14000</v>
      </c>
      <c r="F68" s="14">
        <v>44311</v>
      </c>
      <c r="G68">
        <f t="shared" si="5"/>
        <v>25</v>
      </c>
      <c r="H68" s="12">
        <f t="shared" si="2"/>
        <v>4</v>
      </c>
      <c r="I68" s="12">
        <f t="shared" si="3"/>
        <v>2021</v>
      </c>
    </row>
    <row r="69" spans="3:9" x14ac:dyDescent="0.35">
      <c r="C69" s="12">
        <v>65</v>
      </c>
      <c r="D69" s="12" t="s">
        <v>6</v>
      </c>
      <c r="E69" s="16">
        <v>26000</v>
      </c>
      <c r="F69" s="14">
        <v>44313</v>
      </c>
      <c r="G69">
        <f t="shared" si="5"/>
        <v>27</v>
      </c>
      <c r="H69" s="12">
        <f t="shared" si="2"/>
        <v>4</v>
      </c>
      <c r="I69" s="12">
        <f t="shared" si="3"/>
        <v>2021</v>
      </c>
    </row>
    <row r="70" spans="3:9" x14ac:dyDescent="0.35">
      <c r="C70" s="12">
        <v>66</v>
      </c>
      <c r="D70" s="12" t="s">
        <v>6</v>
      </c>
      <c r="E70" s="16">
        <v>23000</v>
      </c>
      <c r="F70" s="14">
        <v>44316</v>
      </c>
      <c r="G70">
        <f t="shared" si="5"/>
        <v>30</v>
      </c>
      <c r="H70" s="12">
        <f t="shared" ref="H70:H133" si="6">MONTH(F70)</f>
        <v>4</v>
      </c>
      <c r="I70" s="12">
        <f t="shared" ref="I70:I133" si="7">YEAR(F70)</f>
        <v>2021</v>
      </c>
    </row>
    <row r="71" spans="3:9" x14ac:dyDescent="0.35">
      <c r="C71" s="12">
        <v>67</v>
      </c>
      <c r="D71" s="12" t="s">
        <v>6</v>
      </c>
      <c r="E71" s="16">
        <v>22000</v>
      </c>
      <c r="F71" s="14">
        <v>44317</v>
      </c>
      <c r="G71">
        <f t="shared" ref="G71:G102" si="8">DAY(F71)</f>
        <v>1</v>
      </c>
      <c r="H71" s="12">
        <f t="shared" si="6"/>
        <v>5</v>
      </c>
      <c r="I71" s="12">
        <f t="shared" si="7"/>
        <v>2021</v>
      </c>
    </row>
    <row r="72" spans="3:9" x14ac:dyDescent="0.35">
      <c r="C72" s="12">
        <v>68</v>
      </c>
      <c r="D72" s="12" t="s">
        <v>34</v>
      </c>
      <c r="E72" s="16">
        <v>16000</v>
      </c>
      <c r="F72" s="14">
        <v>44317</v>
      </c>
      <c r="G72">
        <f t="shared" si="8"/>
        <v>1</v>
      </c>
      <c r="H72" s="12">
        <f t="shared" si="6"/>
        <v>5</v>
      </c>
      <c r="I72" s="12">
        <f t="shared" si="7"/>
        <v>2021</v>
      </c>
    </row>
    <row r="73" spans="3:9" x14ac:dyDescent="0.35">
      <c r="C73" s="12">
        <v>69</v>
      </c>
      <c r="D73" s="12" t="s">
        <v>6</v>
      </c>
      <c r="E73" s="16">
        <v>17000</v>
      </c>
      <c r="F73" s="14">
        <v>44318</v>
      </c>
      <c r="G73">
        <f t="shared" si="8"/>
        <v>2</v>
      </c>
      <c r="H73" s="12">
        <f t="shared" si="6"/>
        <v>5</v>
      </c>
      <c r="I73" s="12">
        <f t="shared" si="7"/>
        <v>2021</v>
      </c>
    </row>
    <row r="74" spans="3:9" x14ac:dyDescent="0.35">
      <c r="C74" s="12">
        <v>70</v>
      </c>
      <c r="D74" s="12" t="s">
        <v>5</v>
      </c>
      <c r="E74" s="16">
        <v>9000</v>
      </c>
      <c r="F74" s="14">
        <v>44318</v>
      </c>
      <c r="G74">
        <f t="shared" si="8"/>
        <v>2</v>
      </c>
      <c r="H74" s="12">
        <f t="shared" si="6"/>
        <v>5</v>
      </c>
      <c r="I74" s="12">
        <f t="shared" si="7"/>
        <v>2021</v>
      </c>
    </row>
    <row r="75" spans="3:9" x14ac:dyDescent="0.35">
      <c r="C75" s="12">
        <v>71</v>
      </c>
      <c r="D75" s="12" t="s">
        <v>5</v>
      </c>
      <c r="E75" s="16">
        <v>13000</v>
      </c>
      <c r="F75" s="14">
        <v>44318</v>
      </c>
      <c r="G75">
        <f t="shared" si="8"/>
        <v>2</v>
      </c>
      <c r="H75" s="12">
        <f t="shared" si="6"/>
        <v>5</v>
      </c>
      <c r="I75" s="12">
        <f t="shared" si="7"/>
        <v>2021</v>
      </c>
    </row>
    <row r="76" spans="3:9" x14ac:dyDescent="0.35">
      <c r="C76" s="12">
        <v>72</v>
      </c>
      <c r="D76" s="12" t="s">
        <v>6</v>
      </c>
      <c r="E76" s="16">
        <v>16000</v>
      </c>
      <c r="F76" s="14">
        <v>44319</v>
      </c>
      <c r="G76">
        <f t="shared" si="8"/>
        <v>3</v>
      </c>
      <c r="H76" s="12">
        <f t="shared" si="6"/>
        <v>5</v>
      </c>
      <c r="I76" s="12">
        <f t="shared" si="7"/>
        <v>2021</v>
      </c>
    </row>
    <row r="77" spans="3:9" x14ac:dyDescent="0.35">
      <c r="C77" s="12">
        <v>73</v>
      </c>
      <c r="D77" s="12" t="s">
        <v>35</v>
      </c>
      <c r="E77" s="16">
        <v>21000</v>
      </c>
      <c r="F77" s="14">
        <v>44319</v>
      </c>
      <c r="G77">
        <f t="shared" si="8"/>
        <v>3</v>
      </c>
      <c r="H77" s="12">
        <f t="shared" si="6"/>
        <v>5</v>
      </c>
      <c r="I77" s="12">
        <f t="shared" si="7"/>
        <v>2021</v>
      </c>
    </row>
    <row r="78" spans="3:9" x14ac:dyDescent="0.35">
      <c r="C78" s="12">
        <v>74</v>
      </c>
      <c r="D78" s="12" t="s">
        <v>6</v>
      </c>
      <c r="E78" s="16">
        <v>18000</v>
      </c>
      <c r="F78" s="14">
        <v>44321</v>
      </c>
      <c r="G78">
        <f t="shared" si="8"/>
        <v>5</v>
      </c>
      <c r="H78" s="12">
        <f t="shared" si="6"/>
        <v>5</v>
      </c>
      <c r="I78" s="12">
        <f t="shared" si="7"/>
        <v>2021</v>
      </c>
    </row>
    <row r="79" spans="3:9" x14ac:dyDescent="0.35">
      <c r="C79" s="12">
        <v>75</v>
      </c>
      <c r="D79" s="12" t="s">
        <v>5</v>
      </c>
      <c r="E79" s="16">
        <v>18000</v>
      </c>
      <c r="F79" s="14">
        <v>44321</v>
      </c>
      <c r="G79">
        <f t="shared" si="8"/>
        <v>5</v>
      </c>
      <c r="H79" s="12">
        <f t="shared" si="6"/>
        <v>5</v>
      </c>
      <c r="I79" s="12">
        <f t="shared" si="7"/>
        <v>2021</v>
      </c>
    </row>
    <row r="80" spans="3:9" x14ac:dyDescent="0.35">
      <c r="C80" s="12">
        <v>76</v>
      </c>
      <c r="D80" s="12" t="s">
        <v>6</v>
      </c>
      <c r="E80" s="16">
        <v>10000</v>
      </c>
      <c r="F80" s="14">
        <v>44322</v>
      </c>
      <c r="G80">
        <f t="shared" si="8"/>
        <v>6</v>
      </c>
      <c r="H80" s="12">
        <f t="shared" si="6"/>
        <v>5</v>
      </c>
      <c r="I80" s="12">
        <f t="shared" si="7"/>
        <v>2021</v>
      </c>
    </row>
    <row r="81" spans="3:9" x14ac:dyDescent="0.35">
      <c r="C81" s="12">
        <v>77</v>
      </c>
      <c r="D81" s="12" t="s">
        <v>35</v>
      </c>
      <c r="E81" s="16">
        <v>22000</v>
      </c>
      <c r="F81" s="14">
        <v>44324</v>
      </c>
      <c r="G81">
        <f t="shared" si="8"/>
        <v>8</v>
      </c>
      <c r="H81" s="12">
        <f t="shared" si="6"/>
        <v>5</v>
      </c>
      <c r="I81" s="12">
        <f t="shared" si="7"/>
        <v>2021</v>
      </c>
    </row>
    <row r="82" spans="3:9" x14ac:dyDescent="0.35">
      <c r="C82" s="12">
        <v>78</v>
      </c>
      <c r="D82" s="12" t="s">
        <v>6</v>
      </c>
      <c r="E82" s="16">
        <v>30000</v>
      </c>
      <c r="F82" s="14">
        <v>44324</v>
      </c>
      <c r="G82">
        <f t="shared" si="8"/>
        <v>8</v>
      </c>
      <c r="H82" s="12">
        <f t="shared" si="6"/>
        <v>5</v>
      </c>
      <c r="I82" s="12">
        <f t="shared" si="7"/>
        <v>2021</v>
      </c>
    </row>
    <row r="83" spans="3:9" x14ac:dyDescent="0.35">
      <c r="C83" s="12">
        <v>79</v>
      </c>
      <c r="D83" s="12" t="s">
        <v>5</v>
      </c>
      <c r="E83" s="16">
        <v>16000</v>
      </c>
      <c r="F83" s="14">
        <v>44324</v>
      </c>
      <c r="G83">
        <f t="shared" si="8"/>
        <v>8</v>
      </c>
      <c r="H83" s="12">
        <f t="shared" si="6"/>
        <v>5</v>
      </c>
      <c r="I83" s="12">
        <f t="shared" si="7"/>
        <v>2021</v>
      </c>
    </row>
    <row r="84" spans="3:9" x14ac:dyDescent="0.35">
      <c r="C84" s="12">
        <v>80</v>
      </c>
      <c r="D84" s="12" t="s">
        <v>34</v>
      </c>
      <c r="E84" s="16">
        <v>18000</v>
      </c>
      <c r="F84" s="14">
        <v>44324</v>
      </c>
      <c r="G84">
        <f t="shared" si="8"/>
        <v>8</v>
      </c>
      <c r="H84" s="12">
        <f t="shared" si="6"/>
        <v>5</v>
      </c>
      <c r="I84" s="12">
        <f t="shared" si="7"/>
        <v>2021</v>
      </c>
    </row>
    <row r="85" spans="3:9" x14ac:dyDescent="0.35">
      <c r="C85" s="12">
        <v>81</v>
      </c>
      <c r="D85" s="12" t="s">
        <v>6</v>
      </c>
      <c r="E85" s="16">
        <v>24000</v>
      </c>
      <c r="F85" s="14">
        <v>44328</v>
      </c>
      <c r="G85">
        <f t="shared" si="8"/>
        <v>12</v>
      </c>
      <c r="H85" s="12">
        <f t="shared" si="6"/>
        <v>5</v>
      </c>
      <c r="I85" s="12">
        <f t="shared" si="7"/>
        <v>2021</v>
      </c>
    </row>
    <row r="86" spans="3:9" x14ac:dyDescent="0.35">
      <c r="C86" s="12">
        <v>82</v>
      </c>
      <c r="D86" s="12" t="s">
        <v>6</v>
      </c>
      <c r="E86" s="16">
        <v>24000</v>
      </c>
      <c r="F86" s="14">
        <v>44330</v>
      </c>
      <c r="G86">
        <f t="shared" si="8"/>
        <v>14</v>
      </c>
      <c r="H86" s="12">
        <f t="shared" si="6"/>
        <v>5</v>
      </c>
      <c r="I86" s="12">
        <f t="shared" si="7"/>
        <v>2021</v>
      </c>
    </row>
    <row r="87" spans="3:9" x14ac:dyDescent="0.35">
      <c r="C87" s="12">
        <v>83</v>
      </c>
      <c r="D87" s="12" t="s">
        <v>34</v>
      </c>
      <c r="E87" s="16">
        <v>19000</v>
      </c>
      <c r="F87" s="14">
        <v>44330</v>
      </c>
      <c r="G87">
        <f t="shared" si="8"/>
        <v>14</v>
      </c>
      <c r="H87" s="12">
        <f t="shared" si="6"/>
        <v>5</v>
      </c>
      <c r="I87" s="12">
        <f t="shared" si="7"/>
        <v>2021</v>
      </c>
    </row>
    <row r="88" spans="3:9" x14ac:dyDescent="0.35">
      <c r="C88" s="12">
        <v>84</v>
      </c>
      <c r="D88" s="12" t="s">
        <v>6</v>
      </c>
      <c r="E88" s="16">
        <v>20000</v>
      </c>
      <c r="F88" s="14">
        <v>44331</v>
      </c>
      <c r="G88">
        <f t="shared" si="8"/>
        <v>15</v>
      </c>
      <c r="H88" s="12">
        <f t="shared" si="6"/>
        <v>5</v>
      </c>
      <c r="I88" s="12">
        <f t="shared" si="7"/>
        <v>2021</v>
      </c>
    </row>
    <row r="89" spans="3:9" x14ac:dyDescent="0.35">
      <c r="C89" s="12">
        <v>85</v>
      </c>
      <c r="D89" s="12" t="s">
        <v>6</v>
      </c>
      <c r="E89" s="16">
        <v>21000</v>
      </c>
      <c r="F89" s="14">
        <v>44332</v>
      </c>
      <c r="G89">
        <f t="shared" si="8"/>
        <v>16</v>
      </c>
      <c r="H89" s="12">
        <f t="shared" si="6"/>
        <v>5</v>
      </c>
      <c r="I89" s="12">
        <f t="shared" si="7"/>
        <v>2021</v>
      </c>
    </row>
    <row r="90" spans="3:9" x14ac:dyDescent="0.35">
      <c r="C90" s="12">
        <v>86</v>
      </c>
      <c r="D90" s="12" t="s">
        <v>36</v>
      </c>
      <c r="E90" s="16">
        <v>14000</v>
      </c>
      <c r="F90" s="14">
        <v>44332</v>
      </c>
      <c r="G90">
        <f t="shared" si="8"/>
        <v>16</v>
      </c>
      <c r="H90" s="12">
        <f t="shared" si="6"/>
        <v>5</v>
      </c>
      <c r="I90" s="12">
        <f t="shared" si="7"/>
        <v>2021</v>
      </c>
    </row>
    <row r="91" spans="3:9" x14ac:dyDescent="0.35">
      <c r="C91" s="12">
        <v>87</v>
      </c>
      <c r="D91" s="12" t="s">
        <v>37</v>
      </c>
      <c r="E91" s="16">
        <v>22000</v>
      </c>
      <c r="F91" s="14">
        <v>44332</v>
      </c>
      <c r="G91">
        <f t="shared" si="8"/>
        <v>16</v>
      </c>
      <c r="H91" s="12">
        <f t="shared" si="6"/>
        <v>5</v>
      </c>
      <c r="I91" s="12">
        <f t="shared" si="7"/>
        <v>2021</v>
      </c>
    </row>
    <row r="92" spans="3:9" x14ac:dyDescent="0.35">
      <c r="C92" s="12">
        <v>88</v>
      </c>
      <c r="D92" s="12" t="s">
        <v>34</v>
      </c>
      <c r="E92" s="16">
        <v>19000</v>
      </c>
      <c r="F92" s="14">
        <v>44334</v>
      </c>
      <c r="G92">
        <f t="shared" si="8"/>
        <v>18</v>
      </c>
      <c r="H92" s="12">
        <f t="shared" si="6"/>
        <v>5</v>
      </c>
      <c r="I92" s="12">
        <f t="shared" si="7"/>
        <v>2021</v>
      </c>
    </row>
    <row r="93" spans="3:9" x14ac:dyDescent="0.35">
      <c r="C93" s="12">
        <v>89</v>
      </c>
      <c r="D93" s="12" t="s">
        <v>5</v>
      </c>
      <c r="E93" s="16">
        <v>14000</v>
      </c>
      <c r="F93" s="14">
        <v>44335</v>
      </c>
      <c r="G93">
        <f t="shared" si="8"/>
        <v>19</v>
      </c>
      <c r="H93" s="12">
        <f t="shared" si="6"/>
        <v>5</v>
      </c>
      <c r="I93" s="12">
        <f t="shared" si="7"/>
        <v>2021</v>
      </c>
    </row>
    <row r="94" spans="3:9" x14ac:dyDescent="0.35">
      <c r="C94" s="12">
        <v>90</v>
      </c>
      <c r="D94" s="12" t="s">
        <v>5</v>
      </c>
      <c r="E94" s="16">
        <v>20000</v>
      </c>
      <c r="F94" s="14">
        <v>44336</v>
      </c>
      <c r="G94">
        <f t="shared" si="8"/>
        <v>20</v>
      </c>
      <c r="H94" s="12">
        <f t="shared" si="6"/>
        <v>5</v>
      </c>
      <c r="I94" s="12">
        <f t="shared" si="7"/>
        <v>2021</v>
      </c>
    </row>
    <row r="95" spans="3:9" x14ac:dyDescent="0.35">
      <c r="C95" s="12">
        <v>91</v>
      </c>
      <c r="D95" s="12" t="s">
        <v>5</v>
      </c>
      <c r="E95" s="16">
        <v>15000</v>
      </c>
      <c r="F95" s="14">
        <v>44338</v>
      </c>
      <c r="G95">
        <f t="shared" si="8"/>
        <v>22</v>
      </c>
      <c r="H95" s="12">
        <f t="shared" si="6"/>
        <v>5</v>
      </c>
      <c r="I95" s="12">
        <f t="shared" si="7"/>
        <v>2021</v>
      </c>
    </row>
    <row r="96" spans="3:9" x14ac:dyDescent="0.35">
      <c r="C96" s="12">
        <v>92</v>
      </c>
      <c r="D96" s="12" t="s">
        <v>36</v>
      </c>
      <c r="E96" s="16">
        <v>17000</v>
      </c>
      <c r="F96" s="14">
        <v>44339</v>
      </c>
      <c r="G96">
        <f t="shared" si="8"/>
        <v>23</v>
      </c>
      <c r="H96" s="12">
        <f t="shared" si="6"/>
        <v>5</v>
      </c>
      <c r="I96" s="12">
        <f t="shared" si="7"/>
        <v>2021</v>
      </c>
    </row>
    <row r="97" spans="3:9" x14ac:dyDescent="0.35">
      <c r="C97" s="12">
        <v>93</v>
      </c>
      <c r="D97" s="12" t="s">
        <v>6</v>
      </c>
      <c r="E97" s="16">
        <v>13000</v>
      </c>
      <c r="F97" s="14">
        <v>44341</v>
      </c>
      <c r="G97">
        <f t="shared" si="8"/>
        <v>25</v>
      </c>
      <c r="H97" s="12">
        <f t="shared" si="6"/>
        <v>5</v>
      </c>
      <c r="I97" s="12">
        <f t="shared" si="7"/>
        <v>2021</v>
      </c>
    </row>
    <row r="98" spans="3:9" x14ac:dyDescent="0.35">
      <c r="C98" s="12">
        <v>94</v>
      </c>
      <c r="D98" s="12" t="s">
        <v>6</v>
      </c>
      <c r="E98" s="16">
        <v>24000</v>
      </c>
      <c r="F98" s="14">
        <v>44341</v>
      </c>
      <c r="G98">
        <f t="shared" si="8"/>
        <v>25</v>
      </c>
      <c r="H98" s="12">
        <f t="shared" si="6"/>
        <v>5</v>
      </c>
      <c r="I98" s="12">
        <f t="shared" si="7"/>
        <v>2021</v>
      </c>
    </row>
    <row r="99" spans="3:9" x14ac:dyDescent="0.35">
      <c r="C99" s="12">
        <v>95</v>
      </c>
      <c r="D99" s="12" t="s">
        <v>37</v>
      </c>
      <c r="E99" s="16">
        <v>16000</v>
      </c>
      <c r="F99" s="14">
        <v>44341</v>
      </c>
      <c r="G99">
        <f t="shared" si="8"/>
        <v>25</v>
      </c>
      <c r="H99" s="12">
        <f t="shared" si="6"/>
        <v>5</v>
      </c>
      <c r="I99" s="12">
        <f t="shared" si="7"/>
        <v>2021</v>
      </c>
    </row>
    <row r="100" spans="3:9" x14ac:dyDescent="0.35">
      <c r="C100" s="12">
        <v>96</v>
      </c>
      <c r="D100" s="12" t="s">
        <v>35</v>
      </c>
      <c r="E100" s="16">
        <v>15000</v>
      </c>
      <c r="F100" s="14">
        <v>44342</v>
      </c>
      <c r="G100">
        <f t="shared" si="8"/>
        <v>26</v>
      </c>
      <c r="H100" s="12">
        <f t="shared" si="6"/>
        <v>5</v>
      </c>
      <c r="I100" s="12">
        <f t="shared" si="7"/>
        <v>2021</v>
      </c>
    </row>
    <row r="101" spans="3:9" x14ac:dyDescent="0.35">
      <c r="C101" s="12">
        <v>97</v>
      </c>
      <c r="D101" s="12" t="s">
        <v>35</v>
      </c>
      <c r="E101" s="16">
        <v>15000</v>
      </c>
      <c r="F101" s="14">
        <v>44342</v>
      </c>
      <c r="G101">
        <f t="shared" si="8"/>
        <v>26</v>
      </c>
      <c r="H101" s="12">
        <f t="shared" si="6"/>
        <v>5</v>
      </c>
      <c r="I101" s="12">
        <f t="shared" si="7"/>
        <v>2021</v>
      </c>
    </row>
    <row r="102" spans="3:9" x14ac:dyDescent="0.35">
      <c r="C102" s="12">
        <v>98</v>
      </c>
      <c r="D102" s="12" t="s">
        <v>35</v>
      </c>
      <c r="E102" s="16">
        <v>21000</v>
      </c>
      <c r="F102" s="14">
        <v>44342</v>
      </c>
      <c r="G102">
        <f t="shared" si="8"/>
        <v>26</v>
      </c>
      <c r="H102" s="12">
        <f t="shared" si="6"/>
        <v>5</v>
      </c>
      <c r="I102" s="12">
        <f t="shared" si="7"/>
        <v>2021</v>
      </c>
    </row>
    <row r="103" spans="3:9" x14ac:dyDescent="0.35">
      <c r="C103" s="12">
        <v>99</v>
      </c>
      <c r="D103" s="12" t="s">
        <v>36</v>
      </c>
      <c r="E103" s="16">
        <v>23000</v>
      </c>
      <c r="F103" s="14">
        <v>44342</v>
      </c>
      <c r="G103">
        <f t="shared" ref="G103:G134" si="9">DAY(F103)</f>
        <v>26</v>
      </c>
      <c r="H103" s="12">
        <f t="shared" si="6"/>
        <v>5</v>
      </c>
      <c r="I103" s="12">
        <f t="shared" si="7"/>
        <v>2021</v>
      </c>
    </row>
    <row r="104" spans="3:9" x14ac:dyDescent="0.35">
      <c r="C104" s="12">
        <v>100</v>
      </c>
      <c r="D104" s="12" t="s">
        <v>6</v>
      </c>
      <c r="E104" s="16">
        <v>22000</v>
      </c>
      <c r="F104" s="14">
        <v>44343</v>
      </c>
      <c r="G104">
        <f t="shared" si="9"/>
        <v>27</v>
      </c>
      <c r="H104" s="12">
        <f t="shared" si="6"/>
        <v>5</v>
      </c>
      <c r="I104" s="12">
        <f t="shared" si="7"/>
        <v>2021</v>
      </c>
    </row>
    <row r="105" spans="3:9" x14ac:dyDescent="0.35">
      <c r="C105" s="12">
        <v>101</v>
      </c>
      <c r="D105" s="12" t="s">
        <v>5</v>
      </c>
      <c r="E105" s="16">
        <v>12000</v>
      </c>
      <c r="F105" s="14">
        <v>44343</v>
      </c>
      <c r="G105">
        <f t="shared" si="9"/>
        <v>27</v>
      </c>
      <c r="H105" s="12">
        <f t="shared" si="6"/>
        <v>5</v>
      </c>
      <c r="I105" s="12">
        <f t="shared" si="7"/>
        <v>2021</v>
      </c>
    </row>
    <row r="106" spans="3:9" x14ac:dyDescent="0.35">
      <c r="C106" s="12">
        <v>102</v>
      </c>
      <c r="D106" s="12" t="s">
        <v>5</v>
      </c>
      <c r="E106" s="16">
        <v>18000</v>
      </c>
      <c r="F106" s="14">
        <v>44344</v>
      </c>
      <c r="G106">
        <f t="shared" si="9"/>
        <v>28</v>
      </c>
      <c r="H106" s="12">
        <f t="shared" si="6"/>
        <v>5</v>
      </c>
      <c r="I106" s="12">
        <f t="shared" si="7"/>
        <v>2021</v>
      </c>
    </row>
    <row r="107" spans="3:9" x14ac:dyDescent="0.35">
      <c r="C107" s="12">
        <v>103</v>
      </c>
      <c r="D107" s="12" t="s">
        <v>5</v>
      </c>
      <c r="E107" s="16">
        <v>16000</v>
      </c>
      <c r="F107" s="14">
        <v>44344</v>
      </c>
      <c r="G107">
        <f t="shared" si="9"/>
        <v>28</v>
      </c>
      <c r="H107" s="12">
        <f t="shared" si="6"/>
        <v>5</v>
      </c>
      <c r="I107" s="12">
        <f t="shared" si="7"/>
        <v>2021</v>
      </c>
    </row>
    <row r="108" spans="3:9" x14ac:dyDescent="0.35">
      <c r="C108" s="12">
        <v>104</v>
      </c>
      <c r="D108" s="12" t="s">
        <v>34</v>
      </c>
      <c r="E108" s="16">
        <v>28000</v>
      </c>
      <c r="F108" s="14">
        <v>44344</v>
      </c>
      <c r="G108">
        <f t="shared" si="9"/>
        <v>28</v>
      </c>
      <c r="H108" s="12">
        <f t="shared" si="6"/>
        <v>5</v>
      </c>
      <c r="I108" s="12">
        <f t="shared" si="7"/>
        <v>2021</v>
      </c>
    </row>
    <row r="109" spans="3:9" x14ac:dyDescent="0.35">
      <c r="C109" s="12">
        <v>105</v>
      </c>
      <c r="D109" s="12" t="s">
        <v>5</v>
      </c>
      <c r="E109" s="16">
        <v>11000</v>
      </c>
      <c r="F109" s="14">
        <v>44345</v>
      </c>
      <c r="G109">
        <f t="shared" si="9"/>
        <v>29</v>
      </c>
      <c r="H109" s="12">
        <f t="shared" si="6"/>
        <v>5</v>
      </c>
      <c r="I109" s="12">
        <f t="shared" si="7"/>
        <v>2021</v>
      </c>
    </row>
    <row r="110" spans="3:9" x14ac:dyDescent="0.35">
      <c r="C110" s="12">
        <v>106</v>
      </c>
      <c r="D110" s="12" t="s">
        <v>36</v>
      </c>
      <c r="E110" s="16">
        <v>22000</v>
      </c>
      <c r="F110" s="14">
        <v>44346</v>
      </c>
      <c r="G110">
        <f t="shared" si="9"/>
        <v>30</v>
      </c>
      <c r="H110" s="12">
        <f t="shared" si="6"/>
        <v>5</v>
      </c>
      <c r="I110" s="12">
        <f t="shared" si="7"/>
        <v>2021</v>
      </c>
    </row>
    <row r="111" spans="3:9" x14ac:dyDescent="0.35">
      <c r="C111" s="12">
        <v>107</v>
      </c>
      <c r="D111" s="12" t="s">
        <v>6</v>
      </c>
      <c r="E111" s="16">
        <v>12000</v>
      </c>
      <c r="F111" s="14">
        <v>44351</v>
      </c>
      <c r="G111">
        <f t="shared" si="9"/>
        <v>4</v>
      </c>
      <c r="H111" s="12">
        <f t="shared" si="6"/>
        <v>6</v>
      </c>
      <c r="I111" s="12">
        <f t="shared" si="7"/>
        <v>2021</v>
      </c>
    </row>
    <row r="112" spans="3:9" x14ac:dyDescent="0.35">
      <c r="C112" s="12">
        <v>108</v>
      </c>
      <c r="D112" s="12" t="s">
        <v>5</v>
      </c>
      <c r="E112" s="16">
        <v>20000</v>
      </c>
      <c r="F112" s="14">
        <v>44351</v>
      </c>
      <c r="G112">
        <f t="shared" si="9"/>
        <v>4</v>
      </c>
      <c r="H112" s="12">
        <f t="shared" si="6"/>
        <v>6</v>
      </c>
      <c r="I112" s="12">
        <f t="shared" si="7"/>
        <v>2021</v>
      </c>
    </row>
    <row r="113" spans="3:9" x14ac:dyDescent="0.35">
      <c r="C113" s="12">
        <v>109</v>
      </c>
      <c r="D113" s="12" t="s">
        <v>5</v>
      </c>
      <c r="E113" s="16">
        <v>15000</v>
      </c>
      <c r="F113" s="14">
        <v>44357</v>
      </c>
      <c r="G113">
        <f t="shared" si="9"/>
        <v>10</v>
      </c>
      <c r="H113" s="12">
        <f t="shared" si="6"/>
        <v>6</v>
      </c>
      <c r="I113" s="12">
        <f t="shared" si="7"/>
        <v>2021</v>
      </c>
    </row>
    <row r="114" spans="3:9" x14ac:dyDescent="0.35">
      <c r="C114" s="12">
        <v>110</v>
      </c>
      <c r="D114" s="12" t="s">
        <v>36</v>
      </c>
      <c r="E114" s="16">
        <v>16000</v>
      </c>
      <c r="F114" s="14">
        <v>44358</v>
      </c>
      <c r="G114">
        <f t="shared" si="9"/>
        <v>11</v>
      </c>
      <c r="H114" s="12">
        <f t="shared" si="6"/>
        <v>6</v>
      </c>
      <c r="I114" s="12">
        <f t="shared" si="7"/>
        <v>2021</v>
      </c>
    </row>
    <row r="115" spans="3:9" x14ac:dyDescent="0.35">
      <c r="C115" s="12">
        <v>111</v>
      </c>
      <c r="D115" s="12" t="s">
        <v>6</v>
      </c>
      <c r="E115" s="16">
        <v>19000</v>
      </c>
      <c r="F115" s="14">
        <v>44367</v>
      </c>
      <c r="G115">
        <f t="shared" si="9"/>
        <v>20</v>
      </c>
      <c r="H115" s="12">
        <f t="shared" si="6"/>
        <v>6</v>
      </c>
      <c r="I115" s="12">
        <f t="shared" si="7"/>
        <v>2021</v>
      </c>
    </row>
    <row r="116" spans="3:9" x14ac:dyDescent="0.35">
      <c r="C116" s="12">
        <v>112</v>
      </c>
      <c r="D116" s="12" t="s">
        <v>36</v>
      </c>
      <c r="E116" s="16">
        <v>21000</v>
      </c>
      <c r="F116" s="14">
        <v>44367</v>
      </c>
      <c r="G116">
        <f t="shared" si="9"/>
        <v>20</v>
      </c>
      <c r="H116" s="12">
        <f t="shared" si="6"/>
        <v>6</v>
      </c>
      <c r="I116" s="12">
        <f t="shared" si="7"/>
        <v>2021</v>
      </c>
    </row>
    <row r="117" spans="3:9" x14ac:dyDescent="0.35">
      <c r="C117" s="12">
        <v>113</v>
      </c>
      <c r="D117" s="12" t="s">
        <v>36</v>
      </c>
      <c r="E117" s="16">
        <v>22000</v>
      </c>
      <c r="F117" s="14">
        <v>44370</v>
      </c>
      <c r="G117">
        <f t="shared" si="9"/>
        <v>23</v>
      </c>
      <c r="H117" s="12">
        <f t="shared" si="6"/>
        <v>6</v>
      </c>
      <c r="I117" s="12">
        <f t="shared" si="7"/>
        <v>2021</v>
      </c>
    </row>
    <row r="118" spans="3:9" x14ac:dyDescent="0.35">
      <c r="C118" s="12">
        <v>114</v>
      </c>
      <c r="D118" s="12" t="s">
        <v>6</v>
      </c>
      <c r="E118" s="16">
        <v>7000</v>
      </c>
      <c r="F118" s="14">
        <v>44372</v>
      </c>
      <c r="G118">
        <f t="shared" si="9"/>
        <v>25</v>
      </c>
      <c r="H118" s="12">
        <f t="shared" si="6"/>
        <v>6</v>
      </c>
      <c r="I118" s="12">
        <f t="shared" si="7"/>
        <v>2021</v>
      </c>
    </row>
    <row r="119" spans="3:9" x14ac:dyDescent="0.35">
      <c r="C119" s="12">
        <v>115</v>
      </c>
      <c r="D119" s="12" t="s">
        <v>6</v>
      </c>
      <c r="E119" s="16">
        <v>11000</v>
      </c>
      <c r="F119" s="14">
        <v>44373</v>
      </c>
      <c r="G119">
        <f t="shared" si="9"/>
        <v>26</v>
      </c>
      <c r="H119" s="12">
        <f t="shared" si="6"/>
        <v>6</v>
      </c>
      <c r="I119" s="12">
        <f t="shared" si="7"/>
        <v>2021</v>
      </c>
    </row>
    <row r="120" spans="3:9" x14ac:dyDescent="0.35">
      <c r="C120" s="12">
        <v>116</v>
      </c>
      <c r="D120" s="12" t="s">
        <v>35</v>
      </c>
      <c r="E120" s="16">
        <v>24000</v>
      </c>
      <c r="F120" s="14">
        <v>44374</v>
      </c>
      <c r="G120">
        <f t="shared" si="9"/>
        <v>27</v>
      </c>
      <c r="H120" s="12">
        <f t="shared" si="6"/>
        <v>6</v>
      </c>
      <c r="I120" s="12">
        <f t="shared" si="7"/>
        <v>2021</v>
      </c>
    </row>
    <row r="121" spans="3:9" x14ac:dyDescent="0.35">
      <c r="C121" s="12">
        <v>117</v>
      </c>
      <c r="D121" s="12" t="s">
        <v>5</v>
      </c>
      <c r="E121" s="16">
        <v>16000</v>
      </c>
      <c r="F121" s="14">
        <v>44379</v>
      </c>
      <c r="G121">
        <f t="shared" si="9"/>
        <v>2</v>
      </c>
      <c r="H121" s="12">
        <f t="shared" si="6"/>
        <v>7</v>
      </c>
      <c r="I121" s="12">
        <f t="shared" si="7"/>
        <v>2021</v>
      </c>
    </row>
    <row r="122" spans="3:9" x14ac:dyDescent="0.35">
      <c r="C122" s="12">
        <v>118</v>
      </c>
      <c r="D122" s="12" t="s">
        <v>6</v>
      </c>
      <c r="E122" s="16">
        <v>17000</v>
      </c>
      <c r="F122" s="14">
        <v>44379</v>
      </c>
      <c r="G122">
        <f t="shared" si="9"/>
        <v>2</v>
      </c>
      <c r="H122" s="12">
        <f t="shared" si="6"/>
        <v>7</v>
      </c>
      <c r="I122" s="12">
        <f t="shared" si="7"/>
        <v>2021</v>
      </c>
    </row>
    <row r="123" spans="3:9" x14ac:dyDescent="0.35">
      <c r="C123" s="12">
        <v>119</v>
      </c>
      <c r="D123" s="12" t="s">
        <v>6</v>
      </c>
      <c r="E123" s="16">
        <v>18000</v>
      </c>
      <c r="F123" s="14">
        <v>44382</v>
      </c>
      <c r="G123">
        <f t="shared" si="9"/>
        <v>5</v>
      </c>
      <c r="H123" s="12">
        <f t="shared" si="6"/>
        <v>7</v>
      </c>
      <c r="I123" s="12">
        <f t="shared" si="7"/>
        <v>2021</v>
      </c>
    </row>
    <row r="124" spans="3:9" x14ac:dyDescent="0.35">
      <c r="C124" s="12">
        <v>120</v>
      </c>
      <c r="D124" s="12" t="s">
        <v>35</v>
      </c>
      <c r="E124" s="16">
        <v>19000</v>
      </c>
      <c r="F124" s="14">
        <v>44384</v>
      </c>
      <c r="G124">
        <f t="shared" si="9"/>
        <v>7</v>
      </c>
      <c r="H124" s="12">
        <f t="shared" si="6"/>
        <v>7</v>
      </c>
      <c r="I124" s="12">
        <f t="shared" si="7"/>
        <v>2021</v>
      </c>
    </row>
    <row r="125" spans="3:9" x14ac:dyDescent="0.35">
      <c r="C125" s="12">
        <v>121</v>
      </c>
      <c r="D125" s="12" t="s">
        <v>36</v>
      </c>
      <c r="E125" s="16">
        <v>20000</v>
      </c>
      <c r="F125" s="14">
        <v>44388</v>
      </c>
      <c r="G125">
        <f t="shared" si="9"/>
        <v>11</v>
      </c>
      <c r="H125" s="12">
        <f t="shared" si="6"/>
        <v>7</v>
      </c>
      <c r="I125" s="12">
        <f t="shared" si="7"/>
        <v>2021</v>
      </c>
    </row>
    <row r="126" spans="3:9" x14ac:dyDescent="0.35">
      <c r="C126" s="12">
        <v>122</v>
      </c>
      <c r="D126" s="12" t="s">
        <v>35</v>
      </c>
      <c r="E126" s="16">
        <v>20000</v>
      </c>
      <c r="F126" s="14">
        <v>44390</v>
      </c>
      <c r="G126">
        <f t="shared" si="9"/>
        <v>13</v>
      </c>
      <c r="H126" s="12">
        <f t="shared" si="6"/>
        <v>7</v>
      </c>
      <c r="I126" s="12">
        <f t="shared" si="7"/>
        <v>2021</v>
      </c>
    </row>
    <row r="127" spans="3:9" x14ac:dyDescent="0.35">
      <c r="C127" s="12">
        <v>123</v>
      </c>
      <c r="D127" s="12" t="s">
        <v>35</v>
      </c>
      <c r="E127" s="16">
        <v>15000</v>
      </c>
      <c r="F127" s="14">
        <v>44397</v>
      </c>
      <c r="G127">
        <f t="shared" si="9"/>
        <v>20</v>
      </c>
      <c r="H127" s="12">
        <f t="shared" si="6"/>
        <v>7</v>
      </c>
      <c r="I127" s="12">
        <f t="shared" si="7"/>
        <v>2021</v>
      </c>
    </row>
    <row r="128" spans="3:9" x14ac:dyDescent="0.35">
      <c r="C128" s="12">
        <v>124</v>
      </c>
      <c r="D128" s="12" t="s">
        <v>35</v>
      </c>
      <c r="E128" s="16">
        <v>27000</v>
      </c>
      <c r="F128" s="14">
        <v>44397</v>
      </c>
      <c r="G128">
        <f t="shared" si="9"/>
        <v>20</v>
      </c>
      <c r="H128" s="12">
        <f t="shared" si="6"/>
        <v>7</v>
      </c>
      <c r="I128" s="12">
        <f t="shared" si="7"/>
        <v>2021</v>
      </c>
    </row>
    <row r="129" spans="3:9" x14ac:dyDescent="0.35">
      <c r="C129" s="12">
        <v>125</v>
      </c>
      <c r="D129" s="12" t="s">
        <v>5</v>
      </c>
      <c r="E129" s="16">
        <v>11000</v>
      </c>
      <c r="F129" s="14">
        <v>44397</v>
      </c>
      <c r="G129">
        <f t="shared" si="9"/>
        <v>20</v>
      </c>
      <c r="H129" s="12">
        <f t="shared" si="6"/>
        <v>7</v>
      </c>
      <c r="I129" s="12">
        <f t="shared" si="7"/>
        <v>2021</v>
      </c>
    </row>
    <row r="130" spans="3:9" x14ac:dyDescent="0.35">
      <c r="C130" s="12">
        <v>126</v>
      </c>
      <c r="D130" s="12" t="s">
        <v>36</v>
      </c>
      <c r="E130" s="16">
        <v>21000</v>
      </c>
      <c r="F130" s="14">
        <v>44397</v>
      </c>
      <c r="G130">
        <f t="shared" si="9"/>
        <v>20</v>
      </c>
      <c r="H130" s="12">
        <f t="shared" si="6"/>
        <v>7</v>
      </c>
      <c r="I130" s="12">
        <f t="shared" si="7"/>
        <v>2021</v>
      </c>
    </row>
    <row r="131" spans="3:9" x14ac:dyDescent="0.35">
      <c r="C131" s="12">
        <v>127</v>
      </c>
      <c r="D131" s="12" t="s">
        <v>35</v>
      </c>
      <c r="E131" s="16">
        <v>8000</v>
      </c>
      <c r="F131" s="14">
        <v>44399</v>
      </c>
      <c r="G131">
        <f t="shared" si="9"/>
        <v>22</v>
      </c>
      <c r="H131" s="12">
        <f t="shared" si="6"/>
        <v>7</v>
      </c>
      <c r="I131" s="12">
        <f t="shared" si="7"/>
        <v>2021</v>
      </c>
    </row>
    <row r="132" spans="3:9" x14ac:dyDescent="0.35">
      <c r="C132" s="12">
        <v>128</v>
      </c>
      <c r="D132" s="12" t="s">
        <v>6</v>
      </c>
      <c r="E132" s="16">
        <v>17000</v>
      </c>
      <c r="F132" s="14">
        <v>44400</v>
      </c>
      <c r="G132">
        <f t="shared" si="9"/>
        <v>23</v>
      </c>
      <c r="H132" s="12">
        <f t="shared" si="6"/>
        <v>7</v>
      </c>
      <c r="I132" s="12">
        <f t="shared" si="7"/>
        <v>2021</v>
      </c>
    </row>
    <row r="133" spans="3:9" x14ac:dyDescent="0.35">
      <c r="C133" s="12">
        <v>129</v>
      </c>
      <c r="D133" s="12" t="s">
        <v>36</v>
      </c>
      <c r="E133" s="16">
        <v>16000</v>
      </c>
      <c r="F133" s="14">
        <v>44402</v>
      </c>
      <c r="G133">
        <f t="shared" si="9"/>
        <v>25</v>
      </c>
      <c r="H133" s="12">
        <f t="shared" si="6"/>
        <v>7</v>
      </c>
      <c r="I133" s="12">
        <f t="shared" si="7"/>
        <v>2021</v>
      </c>
    </row>
    <row r="134" spans="3:9" x14ac:dyDescent="0.35">
      <c r="C134" s="12">
        <v>130</v>
      </c>
      <c r="D134" s="12" t="s">
        <v>34</v>
      </c>
      <c r="E134" s="16">
        <v>18000</v>
      </c>
      <c r="F134" s="14">
        <v>44405</v>
      </c>
      <c r="G134">
        <f t="shared" si="9"/>
        <v>28</v>
      </c>
      <c r="H134" s="12">
        <f t="shared" ref="H134:H197" si="10">MONTH(F134)</f>
        <v>7</v>
      </c>
      <c r="I134" s="12">
        <f t="shared" ref="I134:I197" si="11">YEAR(F134)</f>
        <v>2021</v>
      </c>
    </row>
    <row r="135" spans="3:9" x14ac:dyDescent="0.35">
      <c r="C135" s="12">
        <v>131</v>
      </c>
      <c r="D135" s="12" t="s">
        <v>5</v>
      </c>
      <c r="E135" s="16">
        <v>22000</v>
      </c>
      <c r="F135" s="14">
        <v>44406</v>
      </c>
      <c r="G135">
        <f t="shared" ref="G135:G166" si="12">DAY(F135)</f>
        <v>29</v>
      </c>
      <c r="H135" s="12">
        <f t="shared" si="10"/>
        <v>7</v>
      </c>
      <c r="I135" s="12">
        <f t="shared" si="11"/>
        <v>2021</v>
      </c>
    </row>
    <row r="136" spans="3:9" x14ac:dyDescent="0.35">
      <c r="C136" s="12">
        <v>132</v>
      </c>
      <c r="D136" s="12" t="s">
        <v>6</v>
      </c>
      <c r="E136" s="16">
        <v>22000</v>
      </c>
      <c r="F136" s="14">
        <v>44407</v>
      </c>
      <c r="G136">
        <f t="shared" si="12"/>
        <v>30</v>
      </c>
      <c r="H136" s="12">
        <f t="shared" si="10"/>
        <v>7</v>
      </c>
      <c r="I136" s="12">
        <f t="shared" si="11"/>
        <v>2021</v>
      </c>
    </row>
    <row r="137" spans="3:9" x14ac:dyDescent="0.35">
      <c r="C137" s="12">
        <v>133</v>
      </c>
      <c r="D137" s="12" t="s">
        <v>6</v>
      </c>
      <c r="E137" s="16">
        <v>9000</v>
      </c>
      <c r="F137" s="14">
        <v>44408</v>
      </c>
      <c r="G137">
        <f t="shared" si="12"/>
        <v>31</v>
      </c>
      <c r="H137" s="12">
        <f t="shared" si="10"/>
        <v>7</v>
      </c>
      <c r="I137" s="12">
        <f t="shared" si="11"/>
        <v>2021</v>
      </c>
    </row>
    <row r="138" spans="3:9" x14ac:dyDescent="0.35">
      <c r="C138" s="12">
        <v>134</v>
      </c>
      <c r="D138" s="12" t="s">
        <v>37</v>
      </c>
      <c r="E138" s="16">
        <v>18000</v>
      </c>
      <c r="F138" s="14">
        <v>44408</v>
      </c>
      <c r="G138">
        <f t="shared" si="12"/>
        <v>31</v>
      </c>
      <c r="H138" s="12">
        <f t="shared" si="10"/>
        <v>7</v>
      </c>
      <c r="I138" s="12">
        <f t="shared" si="11"/>
        <v>2021</v>
      </c>
    </row>
    <row r="139" spans="3:9" x14ac:dyDescent="0.35">
      <c r="C139" s="12">
        <v>135</v>
      </c>
      <c r="D139" s="12" t="s">
        <v>6</v>
      </c>
      <c r="E139" s="16">
        <v>23000</v>
      </c>
      <c r="F139" s="14">
        <v>44409</v>
      </c>
      <c r="G139">
        <f t="shared" si="12"/>
        <v>1</v>
      </c>
      <c r="H139" s="12">
        <f t="shared" si="10"/>
        <v>8</v>
      </c>
      <c r="I139" s="12">
        <f t="shared" si="11"/>
        <v>2021</v>
      </c>
    </row>
    <row r="140" spans="3:9" x14ac:dyDescent="0.35">
      <c r="C140" s="12">
        <v>136</v>
      </c>
      <c r="D140" s="12" t="s">
        <v>36</v>
      </c>
      <c r="E140" s="16">
        <v>14000</v>
      </c>
      <c r="F140" s="14">
        <v>44409</v>
      </c>
      <c r="G140">
        <f t="shared" si="12"/>
        <v>1</v>
      </c>
      <c r="H140" s="12">
        <f t="shared" si="10"/>
        <v>8</v>
      </c>
      <c r="I140" s="12">
        <f t="shared" si="11"/>
        <v>2021</v>
      </c>
    </row>
    <row r="141" spans="3:9" x14ac:dyDescent="0.35">
      <c r="C141" s="12">
        <v>137</v>
      </c>
      <c r="D141" s="12" t="s">
        <v>35</v>
      </c>
      <c r="E141" s="16">
        <v>8000</v>
      </c>
      <c r="F141" s="14">
        <v>44411</v>
      </c>
      <c r="G141">
        <f t="shared" si="12"/>
        <v>3</v>
      </c>
      <c r="H141" s="12">
        <f t="shared" si="10"/>
        <v>8</v>
      </c>
      <c r="I141" s="12">
        <f t="shared" si="11"/>
        <v>2021</v>
      </c>
    </row>
    <row r="142" spans="3:9" x14ac:dyDescent="0.35">
      <c r="C142" s="12">
        <v>138</v>
      </c>
      <c r="D142" s="12" t="s">
        <v>36</v>
      </c>
      <c r="E142" s="16">
        <v>27000</v>
      </c>
      <c r="F142" s="14">
        <v>44420</v>
      </c>
      <c r="G142">
        <f t="shared" si="12"/>
        <v>12</v>
      </c>
      <c r="H142" s="12">
        <f t="shared" si="10"/>
        <v>8</v>
      </c>
      <c r="I142" s="12">
        <f t="shared" si="11"/>
        <v>2021</v>
      </c>
    </row>
    <row r="143" spans="3:9" x14ac:dyDescent="0.35">
      <c r="C143" s="12">
        <v>139</v>
      </c>
      <c r="D143" s="12" t="s">
        <v>6</v>
      </c>
      <c r="E143" s="16">
        <v>13000</v>
      </c>
      <c r="F143" s="14">
        <v>44421</v>
      </c>
      <c r="G143">
        <f t="shared" si="12"/>
        <v>13</v>
      </c>
      <c r="H143" s="12">
        <f t="shared" si="10"/>
        <v>8</v>
      </c>
      <c r="I143" s="12">
        <f t="shared" si="11"/>
        <v>2021</v>
      </c>
    </row>
    <row r="144" spans="3:9" x14ac:dyDescent="0.35">
      <c r="C144" s="12">
        <v>140</v>
      </c>
      <c r="D144" s="12" t="s">
        <v>34</v>
      </c>
      <c r="E144" s="16">
        <v>15000</v>
      </c>
      <c r="F144" s="14">
        <v>44427</v>
      </c>
      <c r="G144">
        <f t="shared" si="12"/>
        <v>19</v>
      </c>
      <c r="H144" s="12">
        <f t="shared" si="10"/>
        <v>8</v>
      </c>
      <c r="I144" s="12">
        <f t="shared" si="11"/>
        <v>2021</v>
      </c>
    </row>
    <row r="145" spans="3:9" x14ac:dyDescent="0.35">
      <c r="C145" s="12">
        <v>141</v>
      </c>
      <c r="D145" s="12" t="s">
        <v>5</v>
      </c>
      <c r="E145" s="16">
        <v>24000</v>
      </c>
      <c r="F145" s="14">
        <v>44431</v>
      </c>
      <c r="G145">
        <f t="shared" si="12"/>
        <v>23</v>
      </c>
      <c r="H145" s="12">
        <f t="shared" si="10"/>
        <v>8</v>
      </c>
      <c r="I145" s="12">
        <f t="shared" si="11"/>
        <v>2021</v>
      </c>
    </row>
    <row r="146" spans="3:9" x14ac:dyDescent="0.35">
      <c r="C146" s="12">
        <v>142</v>
      </c>
      <c r="D146" s="12" t="s">
        <v>5</v>
      </c>
      <c r="E146" s="16">
        <v>16000</v>
      </c>
      <c r="F146" s="14">
        <v>44432</v>
      </c>
      <c r="G146">
        <f t="shared" si="12"/>
        <v>24</v>
      </c>
      <c r="H146" s="12">
        <f t="shared" si="10"/>
        <v>8</v>
      </c>
      <c r="I146" s="12">
        <f t="shared" si="11"/>
        <v>2021</v>
      </c>
    </row>
    <row r="147" spans="3:9" x14ac:dyDescent="0.35">
      <c r="C147" s="12">
        <v>143</v>
      </c>
      <c r="D147" s="12" t="s">
        <v>36</v>
      </c>
      <c r="E147" s="16">
        <v>12000</v>
      </c>
      <c r="F147" s="14">
        <v>44433</v>
      </c>
      <c r="G147">
        <f t="shared" si="12"/>
        <v>25</v>
      </c>
      <c r="H147" s="12">
        <f t="shared" si="10"/>
        <v>8</v>
      </c>
      <c r="I147" s="12">
        <f t="shared" si="11"/>
        <v>2021</v>
      </c>
    </row>
    <row r="148" spans="3:9" x14ac:dyDescent="0.35">
      <c r="C148" s="12">
        <v>144</v>
      </c>
      <c r="D148" s="12" t="s">
        <v>5</v>
      </c>
      <c r="E148" s="16">
        <v>26000</v>
      </c>
      <c r="F148" s="14">
        <v>44435</v>
      </c>
      <c r="G148">
        <f t="shared" si="12"/>
        <v>27</v>
      </c>
      <c r="H148" s="12">
        <f t="shared" si="10"/>
        <v>8</v>
      </c>
      <c r="I148" s="12">
        <f t="shared" si="11"/>
        <v>2021</v>
      </c>
    </row>
    <row r="149" spans="3:9" x14ac:dyDescent="0.35">
      <c r="C149" s="12">
        <v>145</v>
      </c>
      <c r="D149" s="12" t="s">
        <v>34</v>
      </c>
      <c r="E149" s="16">
        <v>17000</v>
      </c>
      <c r="F149" s="14">
        <v>44436</v>
      </c>
      <c r="G149">
        <f t="shared" si="12"/>
        <v>28</v>
      </c>
      <c r="H149" s="12">
        <f t="shared" si="10"/>
        <v>8</v>
      </c>
      <c r="I149" s="12">
        <f t="shared" si="11"/>
        <v>2021</v>
      </c>
    </row>
    <row r="150" spans="3:9" x14ac:dyDescent="0.35">
      <c r="C150" s="12">
        <v>146</v>
      </c>
      <c r="D150" s="12" t="s">
        <v>5</v>
      </c>
      <c r="E150" s="16">
        <v>22000</v>
      </c>
      <c r="F150" s="14">
        <v>44437</v>
      </c>
      <c r="G150">
        <f t="shared" si="12"/>
        <v>29</v>
      </c>
      <c r="H150" s="12">
        <f t="shared" si="10"/>
        <v>8</v>
      </c>
      <c r="I150" s="12">
        <f t="shared" si="11"/>
        <v>2021</v>
      </c>
    </row>
    <row r="151" spans="3:9" x14ac:dyDescent="0.35">
      <c r="C151" s="12">
        <v>147</v>
      </c>
      <c r="D151" s="12" t="s">
        <v>37</v>
      </c>
      <c r="E151" s="16">
        <v>22000</v>
      </c>
      <c r="F151" s="14">
        <v>44437</v>
      </c>
      <c r="G151">
        <f t="shared" si="12"/>
        <v>29</v>
      </c>
      <c r="H151" s="12">
        <f t="shared" si="10"/>
        <v>8</v>
      </c>
      <c r="I151" s="12">
        <f t="shared" si="11"/>
        <v>2021</v>
      </c>
    </row>
    <row r="152" spans="3:9" x14ac:dyDescent="0.35">
      <c r="C152" s="12">
        <v>148</v>
      </c>
      <c r="D152" s="12" t="s">
        <v>6</v>
      </c>
      <c r="E152" s="16">
        <v>21000</v>
      </c>
      <c r="F152" s="14">
        <v>44440</v>
      </c>
      <c r="G152">
        <f t="shared" si="12"/>
        <v>1</v>
      </c>
      <c r="H152" s="12">
        <f t="shared" si="10"/>
        <v>9</v>
      </c>
      <c r="I152" s="12">
        <f t="shared" si="11"/>
        <v>2021</v>
      </c>
    </row>
    <row r="153" spans="3:9" x14ac:dyDescent="0.35">
      <c r="C153" s="12">
        <v>149</v>
      </c>
      <c r="D153" s="12" t="s">
        <v>6</v>
      </c>
      <c r="E153" s="16">
        <v>17000</v>
      </c>
      <c r="F153" s="14">
        <v>44440</v>
      </c>
      <c r="G153">
        <f t="shared" si="12"/>
        <v>1</v>
      </c>
      <c r="H153" s="12">
        <f t="shared" si="10"/>
        <v>9</v>
      </c>
      <c r="I153" s="12">
        <f t="shared" si="11"/>
        <v>2021</v>
      </c>
    </row>
    <row r="154" spans="3:9" x14ac:dyDescent="0.35">
      <c r="C154" s="12">
        <v>150</v>
      </c>
      <c r="D154" s="12" t="s">
        <v>6</v>
      </c>
      <c r="E154" s="16">
        <v>8000</v>
      </c>
      <c r="F154" s="14">
        <v>44441</v>
      </c>
      <c r="G154">
        <f t="shared" si="12"/>
        <v>2</v>
      </c>
      <c r="H154" s="12">
        <f t="shared" si="10"/>
        <v>9</v>
      </c>
      <c r="I154" s="12">
        <f t="shared" si="11"/>
        <v>2021</v>
      </c>
    </row>
    <row r="155" spans="3:9" x14ac:dyDescent="0.35">
      <c r="C155" s="12">
        <v>151</v>
      </c>
      <c r="D155" s="12" t="s">
        <v>6</v>
      </c>
      <c r="E155" s="16">
        <v>17000</v>
      </c>
      <c r="F155" s="14">
        <v>44444</v>
      </c>
      <c r="G155">
        <f t="shared" si="12"/>
        <v>5</v>
      </c>
      <c r="H155" s="12">
        <f t="shared" si="10"/>
        <v>9</v>
      </c>
      <c r="I155" s="12">
        <f t="shared" si="11"/>
        <v>2021</v>
      </c>
    </row>
    <row r="156" spans="3:9" x14ac:dyDescent="0.35">
      <c r="C156" s="12">
        <v>152</v>
      </c>
      <c r="D156" s="12" t="s">
        <v>6</v>
      </c>
      <c r="E156" s="16">
        <v>27000</v>
      </c>
      <c r="F156" s="14">
        <v>44446</v>
      </c>
      <c r="G156">
        <f t="shared" si="12"/>
        <v>7</v>
      </c>
      <c r="H156" s="12">
        <f t="shared" si="10"/>
        <v>9</v>
      </c>
      <c r="I156" s="12">
        <f t="shared" si="11"/>
        <v>2021</v>
      </c>
    </row>
    <row r="157" spans="3:9" x14ac:dyDescent="0.35">
      <c r="C157" s="12">
        <v>153</v>
      </c>
      <c r="D157" s="12" t="s">
        <v>6</v>
      </c>
      <c r="E157" s="16">
        <v>26000</v>
      </c>
      <c r="F157" s="14">
        <v>44447</v>
      </c>
      <c r="G157">
        <f t="shared" si="12"/>
        <v>8</v>
      </c>
      <c r="H157" s="12">
        <f t="shared" si="10"/>
        <v>9</v>
      </c>
      <c r="I157" s="12">
        <f t="shared" si="11"/>
        <v>2021</v>
      </c>
    </row>
    <row r="158" spans="3:9" x14ac:dyDescent="0.35">
      <c r="C158" s="12">
        <v>154</v>
      </c>
      <c r="D158" s="12" t="s">
        <v>36</v>
      </c>
      <c r="E158" s="16">
        <v>11000</v>
      </c>
      <c r="F158" s="14">
        <v>44448</v>
      </c>
      <c r="G158">
        <f t="shared" si="12"/>
        <v>9</v>
      </c>
      <c r="H158" s="12">
        <f t="shared" si="10"/>
        <v>9</v>
      </c>
      <c r="I158" s="12">
        <f t="shared" si="11"/>
        <v>2021</v>
      </c>
    </row>
    <row r="159" spans="3:9" x14ac:dyDescent="0.35">
      <c r="C159" s="12">
        <v>155</v>
      </c>
      <c r="D159" s="12" t="s">
        <v>36</v>
      </c>
      <c r="E159" s="16">
        <v>17000</v>
      </c>
      <c r="F159" s="14">
        <v>44448</v>
      </c>
      <c r="G159">
        <f t="shared" si="12"/>
        <v>9</v>
      </c>
      <c r="H159" s="12">
        <f t="shared" si="10"/>
        <v>9</v>
      </c>
      <c r="I159" s="12">
        <f t="shared" si="11"/>
        <v>2021</v>
      </c>
    </row>
    <row r="160" spans="3:9" x14ac:dyDescent="0.35">
      <c r="C160" s="12">
        <v>156</v>
      </c>
      <c r="D160" s="12" t="s">
        <v>5</v>
      </c>
      <c r="E160" s="16">
        <v>26000</v>
      </c>
      <c r="F160" s="14">
        <v>44450</v>
      </c>
      <c r="G160">
        <f t="shared" si="12"/>
        <v>11</v>
      </c>
      <c r="H160" s="12">
        <f t="shared" si="10"/>
        <v>9</v>
      </c>
      <c r="I160" s="12">
        <f t="shared" si="11"/>
        <v>2021</v>
      </c>
    </row>
    <row r="161" spans="3:9" x14ac:dyDescent="0.35">
      <c r="C161" s="12">
        <v>157</v>
      </c>
      <c r="D161" s="12" t="s">
        <v>6</v>
      </c>
      <c r="E161" s="16">
        <v>26000</v>
      </c>
      <c r="F161" s="14">
        <v>44450</v>
      </c>
      <c r="G161">
        <f t="shared" si="12"/>
        <v>11</v>
      </c>
      <c r="H161" s="12">
        <f t="shared" si="10"/>
        <v>9</v>
      </c>
      <c r="I161" s="12">
        <f t="shared" si="11"/>
        <v>2021</v>
      </c>
    </row>
    <row r="162" spans="3:9" x14ac:dyDescent="0.35">
      <c r="C162" s="12">
        <v>158</v>
      </c>
      <c r="D162" s="12" t="s">
        <v>6</v>
      </c>
      <c r="E162" s="16">
        <v>27000</v>
      </c>
      <c r="F162" s="14">
        <v>44454</v>
      </c>
      <c r="G162">
        <f t="shared" si="12"/>
        <v>15</v>
      </c>
      <c r="H162" s="12">
        <f t="shared" si="10"/>
        <v>9</v>
      </c>
      <c r="I162" s="12">
        <f t="shared" si="11"/>
        <v>2021</v>
      </c>
    </row>
    <row r="163" spans="3:9" x14ac:dyDescent="0.35">
      <c r="C163" s="12">
        <v>159</v>
      </c>
      <c r="D163" s="12" t="s">
        <v>35</v>
      </c>
      <c r="E163" s="16">
        <v>23000</v>
      </c>
      <c r="F163" s="14">
        <v>44457</v>
      </c>
      <c r="G163">
        <f t="shared" si="12"/>
        <v>18</v>
      </c>
      <c r="H163" s="12">
        <f t="shared" si="10"/>
        <v>9</v>
      </c>
      <c r="I163" s="12">
        <f t="shared" si="11"/>
        <v>2021</v>
      </c>
    </row>
    <row r="164" spans="3:9" x14ac:dyDescent="0.35">
      <c r="C164" s="12">
        <v>160</v>
      </c>
      <c r="D164" s="12" t="s">
        <v>36</v>
      </c>
      <c r="E164" s="16">
        <v>14000</v>
      </c>
      <c r="F164" s="14">
        <v>44458</v>
      </c>
      <c r="G164">
        <f t="shared" si="12"/>
        <v>19</v>
      </c>
      <c r="H164" s="12">
        <f t="shared" si="10"/>
        <v>9</v>
      </c>
      <c r="I164" s="12">
        <f t="shared" si="11"/>
        <v>2021</v>
      </c>
    </row>
    <row r="165" spans="3:9" x14ac:dyDescent="0.35">
      <c r="C165" s="12">
        <v>161</v>
      </c>
      <c r="D165" s="12" t="s">
        <v>6</v>
      </c>
      <c r="E165" s="16">
        <v>25000</v>
      </c>
      <c r="F165" s="14">
        <v>44459</v>
      </c>
      <c r="G165">
        <f t="shared" si="12"/>
        <v>20</v>
      </c>
      <c r="H165" s="12">
        <f t="shared" si="10"/>
        <v>9</v>
      </c>
      <c r="I165" s="12">
        <f t="shared" si="11"/>
        <v>2021</v>
      </c>
    </row>
    <row r="166" spans="3:9" x14ac:dyDescent="0.35">
      <c r="C166" s="12">
        <v>162</v>
      </c>
      <c r="D166" s="12" t="s">
        <v>5</v>
      </c>
      <c r="E166" s="16">
        <v>20000</v>
      </c>
      <c r="F166" s="14">
        <v>44464</v>
      </c>
      <c r="G166">
        <f t="shared" si="12"/>
        <v>25</v>
      </c>
      <c r="H166" s="12">
        <f t="shared" si="10"/>
        <v>9</v>
      </c>
      <c r="I166" s="12">
        <f t="shared" si="11"/>
        <v>2021</v>
      </c>
    </row>
    <row r="167" spans="3:9" x14ac:dyDescent="0.35">
      <c r="C167" s="12">
        <v>163</v>
      </c>
      <c r="D167" s="12" t="s">
        <v>36</v>
      </c>
      <c r="E167" s="16">
        <v>24000</v>
      </c>
      <c r="F167" s="14">
        <v>44464</v>
      </c>
      <c r="G167">
        <f t="shared" ref="G167:G198" si="13">DAY(F167)</f>
        <v>25</v>
      </c>
      <c r="H167" s="12">
        <f t="shared" si="10"/>
        <v>9</v>
      </c>
      <c r="I167" s="12">
        <f t="shared" si="11"/>
        <v>2021</v>
      </c>
    </row>
    <row r="168" spans="3:9" x14ac:dyDescent="0.35">
      <c r="C168" s="12">
        <v>164</v>
      </c>
      <c r="D168" s="12" t="s">
        <v>34</v>
      </c>
      <c r="E168" s="16">
        <v>15000</v>
      </c>
      <c r="F168" s="14">
        <v>44465</v>
      </c>
      <c r="G168">
        <f t="shared" si="13"/>
        <v>26</v>
      </c>
      <c r="H168" s="12">
        <f t="shared" si="10"/>
        <v>9</v>
      </c>
      <c r="I168" s="12">
        <f t="shared" si="11"/>
        <v>2021</v>
      </c>
    </row>
    <row r="169" spans="3:9" x14ac:dyDescent="0.35">
      <c r="C169" s="12">
        <v>165</v>
      </c>
      <c r="D169" s="12" t="s">
        <v>35</v>
      </c>
      <c r="E169" s="16">
        <v>24000</v>
      </c>
      <c r="F169" s="14">
        <v>44466</v>
      </c>
      <c r="G169">
        <f t="shared" si="13"/>
        <v>27</v>
      </c>
      <c r="H169" s="12">
        <f t="shared" si="10"/>
        <v>9</v>
      </c>
      <c r="I169" s="12">
        <f t="shared" si="11"/>
        <v>2021</v>
      </c>
    </row>
    <row r="170" spans="3:9" x14ac:dyDescent="0.35">
      <c r="C170" s="12">
        <v>166</v>
      </c>
      <c r="D170" s="12" t="s">
        <v>6</v>
      </c>
      <c r="E170" s="16">
        <v>19000</v>
      </c>
      <c r="F170" s="14">
        <v>44468</v>
      </c>
      <c r="G170">
        <f t="shared" si="13"/>
        <v>29</v>
      </c>
      <c r="H170" s="12">
        <f t="shared" si="10"/>
        <v>9</v>
      </c>
      <c r="I170" s="12">
        <f t="shared" si="11"/>
        <v>2021</v>
      </c>
    </row>
    <row r="171" spans="3:9" x14ac:dyDescent="0.35">
      <c r="C171" s="12">
        <v>167</v>
      </c>
      <c r="D171" s="12" t="s">
        <v>34</v>
      </c>
      <c r="E171" s="16">
        <v>8000</v>
      </c>
      <c r="F171" s="14">
        <v>44468</v>
      </c>
      <c r="G171">
        <f t="shared" si="13"/>
        <v>29</v>
      </c>
      <c r="H171" s="12">
        <f t="shared" si="10"/>
        <v>9</v>
      </c>
      <c r="I171" s="12">
        <f t="shared" si="11"/>
        <v>2021</v>
      </c>
    </row>
    <row r="172" spans="3:9" x14ac:dyDescent="0.35">
      <c r="C172" s="12">
        <v>168</v>
      </c>
      <c r="D172" s="12" t="s">
        <v>6</v>
      </c>
      <c r="E172" s="16">
        <v>21000</v>
      </c>
      <c r="F172" s="14">
        <v>44472</v>
      </c>
      <c r="G172">
        <f t="shared" si="13"/>
        <v>3</v>
      </c>
      <c r="H172" s="12">
        <f t="shared" si="10"/>
        <v>10</v>
      </c>
      <c r="I172" s="12">
        <f t="shared" si="11"/>
        <v>2021</v>
      </c>
    </row>
    <row r="173" spans="3:9" x14ac:dyDescent="0.35">
      <c r="C173" s="12">
        <v>169</v>
      </c>
      <c r="D173" s="12" t="s">
        <v>34</v>
      </c>
      <c r="E173" s="16">
        <v>26000</v>
      </c>
      <c r="F173" s="14">
        <v>44473</v>
      </c>
      <c r="G173">
        <f t="shared" si="13"/>
        <v>4</v>
      </c>
      <c r="H173" s="12">
        <f t="shared" si="10"/>
        <v>10</v>
      </c>
      <c r="I173" s="12">
        <f t="shared" si="11"/>
        <v>2021</v>
      </c>
    </row>
    <row r="174" spans="3:9" x14ac:dyDescent="0.35">
      <c r="C174" s="12">
        <v>170</v>
      </c>
      <c r="D174" s="12" t="s">
        <v>6</v>
      </c>
      <c r="E174" s="16">
        <v>22000</v>
      </c>
      <c r="F174" s="14">
        <v>44476</v>
      </c>
      <c r="G174">
        <f t="shared" si="13"/>
        <v>7</v>
      </c>
      <c r="H174" s="12">
        <f t="shared" si="10"/>
        <v>10</v>
      </c>
      <c r="I174" s="12">
        <f t="shared" si="11"/>
        <v>2021</v>
      </c>
    </row>
    <row r="175" spans="3:9" x14ac:dyDescent="0.35">
      <c r="C175" s="12">
        <v>171</v>
      </c>
      <c r="D175" s="12" t="s">
        <v>34</v>
      </c>
      <c r="E175" s="16">
        <v>12000</v>
      </c>
      <c r="F175" s="14">
        <v>44479</v>
      </c>
      <c r="G175">
        <f t="shared" si="13"/>
        <v>10</v>
      </c>
      <c r="H175" s="12">
        <f t="shared" si="10"/>
        <v>10</v>
      </c>
      <c r="I175" s="12">
        <f t="shared" si="11"/>
        <v>2021</v>
      </c>
    </row>
    <row r="176" spans="3:9" x14ac:dyDescent="0.35">
      <c r="C176" s="12">
        <v>172</v>
      </c>
      <c r="D176" s="12" t="s">
        <v>5</v>
      </c>
      <c r="E176" s="16">
        <v>17000</v>
      </c>
      <c r="F176" s="14">
        <v>44485</v>
      </c>
      <c r="G176">
        <f t="shared" si="13"/>
        <v>16</v>
      </c>
      <c r="H176" s="12">
        <f t="shared" si="10"/>
        <v>10</v>
      </c>
      <c r="I176" s="12">
        <f t="shared" si="11"/>
        <v>2021</v>
      </c>
    </row>
    <row r="177" spans="3:9" x14ac:dyDescent="0.35">
      <c r="C177" s="12">
        <v>173</v>
      </c>
      <c r="D177" s="12" t="s">
        <v>5</v>
      </c>
      <c r="E177" s="16">
        <v>16000</v>
      </c>
      <c r="F177" s="14">
        <v>44492</v>
      </c>
      <c r="G177">
        <f t="shared" si="13"/>
        <v>23</v>
      </c>
      <c r="H177" s="12">
        <f t="shared" si="10"/>
        <v>10</v>
      </c>
      <c r="I177" s="12">
        <f t="shared" si="11"/>
        <v>2021</v>
      </c>
    </row>
    <row r="178" spans="3:9" x14ac:dyDescent="0.35">
      <c r="C178" s="12">
        <v>174</v>
      </c>
      <c r="D178" s="12" t="s">
        <v>6</v>
      </c>
      <c r="E178" s="16">
        <v>21000</v>
      </c>
      <c r="F178" s="14">
        <v>44492</v>
      </c>
      <c r="G178">
        <f t="shared" si="13"/>
        <v>23</v>
      </c>
      <c r="H178" s="12">
        <f t="shared" si="10"/>
        <v>10</v>
      </c>
      <c r="I178" s="12">
        <f t="shared" si="11"/>
        <v>2021</v>
      </c>
    </row>
    <row r="179" spans="3:9" x14ac:dyDescent="0.35">
      <c r="C179" s="12">
        <v>175</v>
      </c>
      <c r="D179" s="12" t="s">
        <v>6</v>
      </c>
      <c r="E179" s="16">
        <v>17000</v>
      </c>
      <c r="F179" s="14">
        <v>44494</v>
      </c>
      <c r="G179">
        <f t="shared" si="13"/>
        <v>25</v>
      </c>
      <c r="H179" s="12">
        <f t="shared" si="10"/>
        <v>10</v>
      </c>
      <c r="I179" s="12">
        <f t="shared" si="11"/>
        <v>2021</v>
      </c>
    </row>
    <row r="180" spans="3:9" x14ac:dyDescent="0.35">
      <c r="C180" s="12">
        <v>176</v>
      </c>
      <c r="D180" s="12" t="s">
        <v>6</v>
      </c>
      <c r="E180" s="16">
        <v>22000</v>
      </c>
      <c r="F180" s="14">
        <v>44495</v>
      </c>
      <c r="G180">
        <f t="shared" si="13"/>
        <v>26</v>
      </c>
      <c r="H180" s="12">
        <f t="shared" si="10"/>
        <v>10</v>
      </c>
      <c r="I180" s="12">
        <f t="shared" si="11"/>
        <v>2021</v>
      </c>
    </row>
    <row r="181" spans="3:9" x14ac:dyDescent="0.35">
      <c r="C181" s="12">
        <v>177</v>
      </c>
      <c r="D181" s="12" t="s">
        <v>6</v>
      </c>
      <c r="E181" s="16">
        <v>17000</v>
      </c>
      <c r="F181" s="14">
        <v>44495</v>
      </c>
      <c r="G181">
        <f t="shared" si="13"/>
        <v>26</v>
      </c>
      <c r="H181" s="12">
        <f t="shared" si="10"/>
        <v>10</v>
      </c>
      <c r="I181" s="12">
        <f t="shared" si="11"/>
        <v>2021</v>
      </c>
    </row>
    <row r="182" spans="3:9" x14ac:dyDescent="0.35">
      <c r="C182" s="12">
        <v>178</v>
      </c>
      <c r="D182" s="12" t="s">
        <v>37</v>
      </c>
      <c r="E182" s="16">
        <v>18000</v>
      </c>
      <c r="F182" s="14">
        <v>44495</v>
      </c>
      <c r="G182">
        <f t="shared" si="13"/>
        <v>26</v>
      </c>
      <c r="H182" s="12">
        <f t="shared" si="10"/>
        <v>10</v>
      </c>
      <c r="I182" s="12">
        <f t="shared" si="11"/>
        <v>2021</v>
      </c>
    </row>
    <row r="183" spans="3:9" x14ac:dyDescent="0.35">
      <c r="C183" s="12">
        <v>179</v>
      </c>
      <c r="D183" s="12" t="s">
        <v>35</v>
      </c>
      <c r="E183" s="16">
        <v>12000</v>
      </c>
      <c r="F183" s="14">
        <v>44502</v>
      </c>
      <c r="G183">
        <f t="shared" si="13"/>
        <v>2</v>
      </c>
      <c r="H183" s="12">
        <f t="shared" si="10"/>
        <v>11</v>
      </c>
      <c r="I183" s="12">
        <f t="shared" si="11"/>
        <v>2021</v>
      </c>
    </row>
    <row r="184" spans="3:9" x14ac:dyDescent="0.35">
      <c r="C184" s="12">
        <v>180</v>
      </c>
      <c r="D184" s="12" t="s">
        <v>6</v>
      </c>
      <c r="E184" s="16">
        <v>13000</v>
      </c>
      <c r="F184" s="14">
        <v>44503</v>
      </c>
      <c r="G184">
        <f t="shared" si="13"/>
        <v>3</v>
      </c>
      <c r="H184" s="12">
        <f t="shared" si="10"/>
        <v>11</v>
      </c>
      <c r="I184" s="12">
        <f t="shared" si="11"/>
        <v>2021</v>
      </c>
    </row>
    <row r="185" spans="3:9" x14ac:dyDescent="0.35">
      <c r="C185" s="12">
        <v>181</v>
      </c>
      <c r="D185" s="12" t="s">
        <v>34</v>
      </c>
      <c r="E185" s="16">
        <v>20000</v>
      </c>
      <c r="F185" s="14">
        <v>44503</v>
      </c>
      <c r="G185">
        <f t="shared" si="13"/>
        <v>3</v>
      </c>
      <c r="H185" s="12">
        <f t="shared" si="10"/>
        <v>11</v>
      </c>
      <c r="I185" s="12">
        <f t="shared" si="11"/>
        <v>2021</v>
      </c>
    </row>
    <row r="186" spans="3:9" x14ac:dyDescent="0.35">
      <c r="C186" s="12">
        <v>182</v>
      </c>
      <c r="D186" s="12" t="s">
        <v>5</v>
      </c>
      <c r="E186" s="16">
        <v>11000</v>
      </c>
      <c r="F186" s="14">
        <v>44509</v>
      </c>
      <c r="G186">
        <f t="shared" si="13"/>
        <v>9</v>
      </c>
      <c r="H186" s="12">
        <f t="shared" si="10"/>
        <v>11</v>
      </c>
      <c r="I186" s="12">
        <f t="shared" si="11"/>
        <v>2021</v>
      </c>
    </row>
    <row r="187" spans="3:9" x14ac:dyDescent="0.35">
      <c r="C187" s="12">
        <v>183</v>
      </c>
      <c r="D187" s="12" t="s">
        <v>5</v>
      </c>
      <c r="E187" s="16">
        <v>21000</v>
      </c>
      <c r="F187" s="14">
        <v>44512</v>
      </c>
      <c r="G187">
        <f t="shared" si="13"/>
        <v>12</v>
      </c>
      <c r="H187" s="12">
        <f t="shared" si="10"/>
        <v>11</v>
      </c>
      <c r="I187" s="12">
        <f t="shared" si="11"/>
        <v>2021</v>
      </c>
    </row>
    <row r="188" spans="3:9" x14ac:dyDescent="0.35">
      <c r="C188" s="12">
        <v>184</v>
      </c>
      <c r="D188" s="12" t="s">
        <v>6</v>
      </c>
      <c r="E188" s="16">
        <v>27000</v>
      </c>
      <c r="F188" s="14">
        <v>44515</v>
      </c>
      <c r="G188">
        <f t="shared" si="13"/>
        <v>15</v>
      </c>
      <c r="H188" s="12">
        <f t="shared" si="10"/>
        <v>11</v>
      </c>
      <c r="I188" s="12">
        <f t="shared" si="11"/>
        <v>2021</v>
      </c>
    </row>
    <row r="189" spans="3:9" x14ac:dyDescent="0.35">
      <c r="C189" s="12">
        <v>185</v>
      </c>
      <c r="D189" s="12" t="s">
        <v>34</v>
      </c>
      <c r="E189" s="16">
        <v>14000</v>
      </c>
      <c r="F189" s="14">
        <v>44525</v>
      </c>
      <c r="G189">
        <f t="shared" si="13"/>
        <v>25</v>
      </c>
      <c r="H189" s="12">
        <f t="shared" si="10"/>
        <v>11</v>
      </c>
      <c r="I189" s="12">
        <f t="shared" si="11"/>
        <v>2021</v>
      </c>
    </row>
    <row r="190" spans="3:9" x14ac:dyDescent="0.35">
      <c r="C190" s="12">
        <v>186</v>
      </c>
      <c r="D190" s="12" t="s">
        <v>36</v>
      </c>
      <c r="E190" s="16">
        <v>7000</v>
      </c>
      <c r="F190" s="14">
        <v>44525</v>
      </c>
      <c r="G190">
        <f t="shared" si="13"/>
        <v>25</v>
      </c>
      <c r="H190" s="12">
        <f t="shared" si="10"/>
        <v>11</v>
      </c>
      <c r="I190" s="12">
        <f t="shared" si="11"/>
        <v>2021</v>
      </c>
    </row>
    <row r="191" spans="3:9" x14ac:dyDescent="0.35">
      <c r="C191" s="12">
        <v>187</v>
      </c>
      <c r="D191" s="12" t="s">
        <v>35</v>
      </c>
      <c r="E191" s="16">
        <v>28000</v>
      </c>
      <c r="F191" s="14">
        <v>44526</v>
      </c>
      <c r="G191">
        <f t="shared" si="13"/>
        <v>26</v>
      </c>
      <c r="H191" s="12">
        <f t="shared" si="10"/>
        <v>11</v>
      </c>
      <c r="I191" s="12">
        <f t="shared" si="11"/>
        <v>2021</v>
      </c>
    </row>
    <row r="192" spans="3:9" x14ac:dyDescent="0.35">
      <c r="C192" s="12">
        <v>188</v>
      </c>
      <c r="D192" s="12" t="s">
        <v>35</v>
      </c>
      <c r="E192" s="16">
        <v>25000</v>
      </c>
      <c r="F192" s="14">
        <v>44528</v>
      </c>
      <c r="G192">
        <f t="shared" si="13"/>
        <v>28</v>
      </c>
      <c r="H192" s="12">
        <f t="shared" si="10"/>
        <v>11</v>
      </c>
      <c r="I192" s="12">
        <f t="shared" si="11"/>
        <v>2021</v>
      </c>
    </row>
    <row r="193" spans="3:9" x14ac:dyDescent="0.35">
      <c r="C193" s="12">
        <v>189</v>
      </c>
      <c r="D193" s="12" t="s">
        <v>6</v>
      </c>
      <c r="E193" s="16">
        <v>22000</v>
      </c>
      <c r="F193" s="14">
        <v>44528</v>
      </c>
      <c r="G193">
        <f t="shared" si="13"/>
        <v>28</v>
      </c>
      <c r="H193" s="12">
        <f t="shared" si="10"/>
        <v>11</v>
      </c>
      <c r="I193" s="12">
        <f t="shared" si="11"/>
        <v>2021</v>
      </c>
    </row>
    <row r="194" spans="3:9" x14ac:dyDescent="0.35">
      <c r="C194" s="12">
        <v>190</v>
      </c>
      <c r="D194" s="12" t="s">
        <v>5</v>
      </c>
      <c r="E194" s="16">
        <v>15000</v>
      </c>
      <c r="F194" s="14">
        <v>44529</v>
      </c>
      <c r="G194">
        <f t="shared" si="13"/>
        <v>29</v>
      </c>
      <c r="H194" s="12">
        <f t="shared" si="10"/>
        <v>11</v>
      </c>
      <c r="I194" s="12">
        <f t="shared" si="11"/>
        <v>2021</v>
      </c>
    </row>
    <row r="195" spans="3:9" x14ac:dyDescent="0.35">
      <c r="C195" s="12">
        <v>191</v>
      </c>
      <c r="D195" s="12" t="s">
        <v>6</v>
      </c>
      <c r="E195" s="16">
        <v>25000</v>
      </c>
      <c r="F195" s="14">
        <v>44530</v>
      </c>
      <c r="G195">
        <f t="shared" si="13"/>
        <v>30</v>
      </c>
      <c r="H195" s="12">
        <f t="shared" si="10"/>
        <v>11</v>
      </c>
      <c r="I195" s="12">
        <f t="shared" si="11"/>
        <v>2021</v>
      </c>
    </row>
    <row r="196" spans="3:9" x14ac:dyDescent="0.35">
      <c r="C196" s="12">
        <v>192</v>
      </c>
      <c r="D196" s="12" t="s">
        <v>34</v>
      </c>
      <c r="E196" s="16">
        <v>23000</v>
      </c>
      <c r="F196" s="14">
        <v>44532</v>
      </c>
      <c r="G196">
        <f t="shared" si="13"/>
        <v>2</v>
      </c>
      <c r="H196" s="12">
        <f t="shared" si="10"/>
        <v>12</v>
      </c>
      <c r="I196" s="12">
        <f t="shared" si="11"/>
        <v>2021</v>
      </c>
    </row>
    <row r="197" spans="3:9" x14ac:dyDescent="0.35">
      <c r="C197" s="12">
        <v>193</v>
      </c>
      <c r="D197" s="12" t="s">
        <v>34</v>
      </c>
      <c r="E197" s="16">
        <v>27000</v>
      </c>
      <c r="F197" s="14">
        <v>44534</v>
      </c>
      <c r="G197">
        <f t="shared" si="13"/>
        <v>4</v>
      </c>
      <c r="H197" s="12">
        <f t="shared" si="10"/>
        <v>12</v>
      </c>
      <c r="I197" s="12">
        <f t="shared" si="11"/>
        <v>2021</v>
      </c>
    </row>
    <row r="198" spans="3:9" x14ac:dyDescent="0.35">
      <c r="C198" s="12">
        <v>194</v>
      </c>
      <c r="D198" s="12" t="s">
        <v>5</v>
      </c>
      <c r="E198" s="16">
        <v>26000</v>
      </c>
      <c r="F198" s="14">
        <v>44535</v>
      </c>
      <c r="G198">
        <f t="shared" si="13"/>
        <v>5</v>
      </c>
      <c r="H198" s="12">
        <f t="shared" ref="H198:H204" si="14">MONTH(F198)</f>
        <v>12</v>
      </c>
      <c r="I198" s="12">
        <f t="shared" ref="I198:I204" si="15">YEAR(F198)</f>
        <v>2021</v>
      </c>
    </row>
    <row r="199" spans="3:9" x14ac:dyDescent="0.35">
      <c r="C199" s="12">
        <v>195</v>
      </c>
      <c r="D199" s="12" t="s">
        <v>37</v>
      </c>
      <c r="E199" s="16">
        <v>17000</v>
      </c>
      <c r="F199" s="14">
        <v>44536</v>
      </c>
      <c r="G199">
        <f t="shared" ref="G199:G230" si="16">DAY(F199)</f>
        <v>6</v>
      </c>
      <c r="H199" s="12">
        <f t="shared" si="14"/>
        <v>12</v>
      </c>
      <c r="I199" s="12">
        <f t="shared" si="15"/>
        <v>2021</v>
      </c>
    </row>
    <row r="200" spans="3:9" x14ac:dyDescent="0.35">
      <c r="C200" s="12">
        <v>196</v>
      </c>
      <c r="D200" s="12" t="s">
        <v>6</v>
      </c>
      <c r="E200" s="16">
        <v>16000</v>
      </c>
      <c r="F200" s="14">
        <v>44542</v>
      </c>
      <c r="G200">
        <f t="shared" si="16"/>
        <v>12</v>
      </c>
      <c r="H200" s="12">
        <f t="shared" si="14"/>
        <v>12</v>
      </c>
      <c r="I200" s="12">
        <f t="shared" si="15"/>
        <v>2021</v>
      </c>
    </row>
    <row r="201" spans="3:9" x14ac:dyDescent="0.35">
      <c r="C201" s="12">
        <v>197</v>
      </c>
      <c r="D201" s="12" t="s">
        <v>6</v>
      </c>
      <c r="E201" s="16">
        <v>28000</v>
      </c>
      <c r="F201" s="14">
        <v>44542</v>
      </c>
      <c r="G201">
        <f t="shared" si="16"/>
        <v>12</v>
      </c>
      <c r="H201" s="12">
        <f t="shared" si="14"/>
        <v>12</v>
      </c>
      <c r="I201" s="12">
        <f t="shared" si="15"/>
        <v>2021</v>
      </c>
    </row>
    <row r="202" spans="3:9" x14ac:dyDescent="0.35">
      <c r="C202" s="12">
        <v>198</v>
      </c>
      <c r="D202" s="12" t="s">
        <v>6</v>
      </c>
      <c r="E202" s="16">
        <v>14000</v>
      </c>
      <c r="F202" s="14">
        <v>44542</v>
      </c>
      <c r="G202">
        <f t="shared" si="16"/>
        <v>12</v>
      </c>
      <c r="H202" s="12">
        <f t="shared" si="14"/>
        <v>12</v>
      </c>
      <c r="I202" s="12">
        <f t="shared" si="15"/>
        <v>2021</v>
      </c>
    </row>
    <row r="203" spans="3:9" x14ac:dyDescent="0.35">
      <c r="C203" s="12">
        <v>199</v>
      </c>
      <c r="D203" s="12" t="s">
        <v>6</v>
      </c>
      <c r="E203" s="16">
        <v>27000</v>
      </c>
      <c r="F203" s="14">
        <v>44545</v>
      </c>
      <c r="G203">
        <f t="shared" si="16"/>
        <v>15</v>
      </c>
      <c r="H203" s="12">
        <f t="shared" si="14"/>
        <v>12</v>
      </c>
      <c r="I203" s="12">
        <f t="shared" si="15"/>
        <v>2021</v>
      </c>
    </row>
    <row r="204" spans="3:9" x14ac:dyDescent="0.35">
      <c r="C204" s="12">
        <v>200</v>
      </c>
      <c r="D204" s="12" t="s">
        <v>6</v>
      </c>
      <c r="E204" s="16">
        <v>16000</v>
      </c>
      <c r="F204" s="14">
        <v>44546</v>
      </c>
      <c r="G204">
        <f t="shared" si="16"/>
        <v>16</v>
      </c>
      <c r="H204" s="12">
        <f t="shared" si="14"/>
        <v>12</v>
      </c>
      <c r="I204" s="12">
        <f t="shared" si="15"/>
        <v>2021</v>
      </c>
    </row>
  </sheetData>
  <mergeCells count="2">
    <mergeCell ref="M3:X3"/>
    <mergeCell ref="L3:L4"/>
  </mergeCells>
  <conditionalFormatting sqref="M5:X9">
    <cfRule type="colorScale" priority="1">
      <colorScale>
        <cfvo type="min"/>
        <cfvo type="percentile" val="50"/>
        <cfvo type="max"/>
        <color rgb="FF5A8AC6"/>
        <color rgb="FFFCFCFF"/>
        <color rgb="FFF8696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B4:N38"/>
  <sheetViews>
    <sheetView showGridLines="0" workbookViewId="0">
      <selection activeCell="F15" sqref="F15"/>
    </sheetView>
  </sheetViews>
  <sheetFormatPr defaultColWidth="10.6640625" defaultRowHeight="15.5" x14ac:dyDescent="0.35"/>
  <cols>
    <col min="3" max="3" width="15.6640625" bestFit="1" customWidth="1"/>
    <col min="5" max="6" width="12" bestFit="1" customWidth="1"/>
    <col min="8" max="8" width="15.6640625" bestFit="1" customWidth="1"/>
    <col min="11" max="11" width="13" bestFit="1" customWidth="1"/>
    <col min="12" max="12" width="21.25" bestFit="1" customWidth="1"/>
    <col min="13" max="13" width="12.1640625" bestFit="1" customWidth="1"/>
    <col min="14" max="14" width="13" bestFit="1" customWidth="1"/>
    <col min="16" max="16" width="3.1640625" bestFit="1" customWidth="1"/>
    <col min="17" max="18" width="13" bestFit="1" customWidth="1"/>
    <col min="19" max="19" width="12.1640625" bestFit="1" customWidth="1"/>
    <col min="20" max="20" width="13" bestFit="1" customWidth="1"/>
  </cols>
  <sheetData>
    <row r="4" spans="3:6" x14ac:dyDescent="0.35">
      <c r="C4" s="22" t="s">
        <v>33</v>
      </c>
      <c r="D4" s="22" t="s">
        <v>43</v>
      </c>
      <c r="E4" s="22" t="s">
        <v>60</v>
      </c>
      <c r="F4" s="22" t="s">
        <v>59</v>
      </c>
    </row>
    <row r="5" spans="3:6" x14ac:dyDescent="0.35">
      <c r="C5" s="25" t="s">
        <v>34</v>
      </c>
      <c r="D5" s="12">
        <v>454000</v>
      </c>
      <c r="E5" s="13">
        <v>0.15</v>
      </c>
      <c r="F5" s="15">
        <f t="shared" ref="F5:F10" si="0">D5*E5</f>
        <v>68100</v>
      </c>
    </row>
    <row r="6" spans="3:6" x14ac:dyDescent="0.35">
      <c r="C6" s="26" t="s">
        <v>36</v>
      </c>
      <c r="D6" s="12">
        <v>500000</v>
      </c>
      <c r="E6" s="13">
        <v>0.3</v>
      </c>
      <c r="F6" s="15">
        <f t="shared" si="0"/>
        <v>150000</v>
      </c>
    </row>
    <row r="7" spans="3:6" x14ac:dyDescent="0.35">
      <c r="C7" s="26" t="s">
        <v>5</v>
      </c>
      <c r="D7" s="12">
        <v>785000</v>
      </c>
      <c r="E7" s="13">
        <v>0.2</v>
      </c>
      <c r="F7" s="15">
        <f t="shared" si="0"/>
        <v>157000</v>
      </c>
    </row>
    <row r="8" spans="3:6" x14ac:dyDescent="0.35">
      <c r="C8" s="26" t="s">
        <v>6</v>
      </c>
      <c r="D8" s="12">
        <v>1312000</v>
      </c>
      <c r="E8" s="13">
        <v>0.25</v>
      </c>
      <c r="F8" s="15">
        <f t="shared" si="0"/>
        <v>328000</v>
      </c>
    </row>
    <row r="9" spans="3:6" x14ac:dyDescent="0.35">
      <c r="C9" s="26" t="s">
        <v>35</v>
      </c>
      <c r="D9" s="12">
        <v>412000</v>
      </c>
      <c r="E9" s="13">
        <v>0.15</v>
      </c>
      <c r="F9" s="15">
        <f t="shared" si="0"/>
        <v>61800</v>
      </c>
    </row>
    <row r="10" spans="3:6" x14ac:dyDescent="0.35">
      <c r="C10" s="26" t="s">
        <v>37</v>
      </c>
      <c r="D10" s="12">
        <v>211000</v>
      </c>
      <c r="E10" s="13">
        <v>0.6</v>
      </c>
      <c r="F10" s="15">
        <f t="shared" si="0"/>
        <v>126600</v>
      </c>
    </row>
    <row r="11" spans="3:6" x14ac:dyDescent="0.35">
      <c r="C11" s="27" t="s">
        <v>52</v>
      </c>
      <c r="D11" s="28">
        <f>SUM(D5:D10)</f>
        <v>3674000</v>
      </c>
      <c r="E11" s="29"/>
      <c r="F11" s="30">
        <f>SUM(F4:F10)</f>
        <v>891500</v>
      </c>
    </row>
    <row r="13" spans="3:6" x14ac:dyDescent="0.35">
      <c r="C13" s="50" t="s">
        <v>70</v>
      </c>
      <c r="D13" s="51">
        <v>7.6961000000000002E-2</v>
      </c>
    </row>
    <row r="14" spans="3:6" x14ac:dyDescent="0.35">
      <c r="C14" s="50" t="s">
        <v>71</v>
      </c>
      <c r="D14" s="13">
        <v>0.08</v>
      </c>
    </row>
    <row r="17" spans="2:14" x14ac:dyDescent="0.35">
      <c r="B17" s="11" t="s">
        <v>72</v>
      </c>
      <c r="G17" s="11" t="s">
        <v>73</v>
      </c>
      <c r="L17" s="11" t="s">
        <v>74</v>
      </c>
    </row>
    <row r="18" spans="2:14" x14ac:dyDescent="0.35">
      <c r="G18" s="50" t="s">
        <v>75</v>
      </c>
      <c r="H18" s="13">
        <v>0.06</v>
      </c>
      <c r="L18" s="50" t="s">
        <v>76</v>
      </c>
      <c r="M18" s="13">
        <v>1.06</v>
      </c>
    </row>
    <row r="19" spans="2:14" x14ac:dyDescent="0.35">
      <c r="B19" s="50" t="s">
        <v>77</v>
      </c>
      <c r="C19" s="12">
        <v>891500</v>
      </c>
      <c r="G19" s="50" t="s">
        <v>78</v>
      </c>
      <c r="H19" s="12">
        <v>891500</v>
      </c>
      <c r="L19" s="50" t="s">
        <v>79</v>
      </c>
      <c r="M19" s="12">
        <v>0.97</v>
      </c>
    </row>
    <row r="20" spans="2:14" x14ac:dyDescent="0.35">
      <c r="B20" s="50" t="s">
        <v>70</v>
      </c>
      <c r="C20" s="51">
        <v>7.6961000000000002E-2</v>
      </c>
      <c r="G20" s="50" t="s">
        <v>70</v>
      </c>
      <c r="H20" s="51">
        <v>7.6961000000000002E-2</v>
      </c>
      <c r="L20" s="50" t="s">
        <v>70</v>
      </c>
      <c r="M20" s="51">
        <v>7.6999999999999999E-2</v>
      </c>
    </row>
    <row r="21" spans="2:14" x14ac:dyDescent="0.35">
      <c r="B21" s="52" t="s">
        <v>71</v>
      </c>
      <c r="C21" s="13">
        <v>0.08</v>
      </c>
      <c r="G21" s="52" t="s">
        <v>71</v>
      </c>
      <c r="H21" s="13">
        <v>0.08</v>
      </c>
      <c r="L21" s="50" t="s">
        <v>71</v>
      </c>
      <c r="M21" s="12">
        <v>8</v>
      </c>
    </row>
    <row r="22" spans="2:14" x14ac:dyDescent="0.35">
      <c r="B22" s="53"/>
      <c r="C22" s="54"/>
    </row>
    <row r="23" spans="2:14" x14ac:dyDescent="0.35">
      <c r="B23" s="55" t="s">
        <v>80</v>
      </c>
      <c r="C23" s="55" t="s">
        <v>81</v>
      </c>
      <c r="D23" s="55" t="s">
        <v>82</v>
      </c>
      <c r="G23" s="55" t="s">
        <v>80</v>
      </c>
      <c r="H23" s="55" t="s">
        <v>81</v>
      </c>
      <c r="I23" s="55" t="s">
        <v>82</v>
      </c>
      <c r="L23" s="55" t="s">
        <v>80</v>
      </c>
      <c r="M23" s="55" t="s">
        <v>81</v>
      </c>
      <c r="N23" s="55" t="s">
        <v>82</v>
      </c>
    </row>
    <row r="24" spans="2:14" x14ac:dyDescent="0.35">
      <c r="B24" s="56">
        <v>1</v>
      </c>
      <c r="C24" s="57">
        <f t="shared" ref="C24:C33" si="1">((1+$C$21)^(B24)-1)/$C$20</f>
        <v>1.0394875326464061</v>
      </c>
      <c r="D24" s="56">
        <f t="shared" ref="D24:D33" si="2">$C$19*C24</f>
        <v>926703.13535427104</v>
      </c>
      <c r="G24" s="56">
        <v>1</v>
      </c>
      <c r="H24" s="57">
        <v>1.0394875326464061</v>
      </c>
      <c r="I24" s="12">
        <f t="shared" ref="I24:I33" si="3">$H$19*H24*(1.06)^(G24)</f>
        <v>982305.32347552734</v>
      </c>
      <c r="L24" s="56">
        <v>1</v>
      </c>
      <c r="M24" s="57">
        <v>1.0394875326464061</v>
      </c>
      <c r="N24" s="12">
        <f>$H$19*M24*($M$18)^L24</f>
        <v>982305.32347552734</v>
      </c>
    </row>
    <row r="25" spans="2:14" x14ac:dyDescent="0.35">
      <c r="B25" s="56">
        <v>2</v>
      </c>
      <c r="C25" s="57">
        <f t="shared" si="1"/>
        <v>2.1621340679045242</v>
      </c>
      <c r="D25" s="56">
        <f t="shared" si="2"/>
        <v>1927542.5215368834</v>
      </c>
      <c r="G25" s="56">
        <v>2</v>
      </c>
      <c r="H25" s="57">
        <v>2.1621340679045242</v>
      </c>
      <c r="I25" s="12">
        <f t="shared" si="3"/>
        <v>2165786.7771988427</v>
      </c>
      <c r="L25" s="56">
        <v>2</v>
      </c>
      <c r="M25" s="57">
        <v>2.1621340679045242</v>
      </c>
      <c r="N25" s="12">
        <f>$H$19*M25*($M$18)^L25</f>
        <v>2165786.7771988427</v>
      </c>
    </row>
    <row r="26" spans="2:14" x14ac:dyDescent="0.35">
      <c r="B26" s="56">
        <v>3</v>
      </c>
      <c r="C26" s="57">
        <f t="shared" si="1"/>
        <v>3.3745923259832922</v>
      </c>
      <c r="D26" s="56">
        <f t="shared" si="2"/>
        <v>3008449.058614105</v>
      </c>
      <c r="G26" s="56">
        <v>3</v>
      </c>
      <c r="H26" s="57">
        <v>3.3745923259832922</v>
      </c>
      <c r="I26" s="12">
        <f t="shared" si="3"/>
        <v>3583110.9639943377</v>
      </c>
      <c r="L26" s="56">
        <v>3</v>
      </c>
      <c r="M26" s="57">
        <v>3.3745923259832922</v>
      </c>
      <c r="N26" s="12">
        <f>$H$19*M26*($M$18)^L26</f>
        <v>3583110.9639943377</v>
      </c>
    </row>
    <row r="27" spans="2:14" x14ac:dyDescent="0.35">
      <c r="B27" s="56">
        <v>4</v>
      </c>
      <c r="C27" s="57">
        <f t="shared" si="1"/>
        <v>4.6840472447083625</v>
      </c>
      <c r="D27" s="56">
        <f t="shared" si="2"/>
        <v>4175828.1186575051</v>
      </c>
      <c r="G27" s="56">
        <v>4</v>
      </c>
      <c r="H27" s="57">
        <v>4.6840472447083625</v>
      </c>
      <c r="I27" s="12">
        <f t="shared" si="3"/>
        <v>5271886.7887252476</v>
      </c>
      <c r="L27" s="56">
        <v>4</v>
      </c>
      <c r="M27" s="57">
        <v>4.6840472447083625</v>
      </c>
      <c r="N27" s="12">
        <f>$H$19*M27*($M$18)^L27</f>
        <v>5271886.7887252476</v>
      </c>
    </row>
    <row r="28" spans="2:14" x14ac:dyDescent="0.35">
      <c r="B28" s="56">
        <v>5</v>
      </c>
      <c r="C28" s="57">
        <f t="shared" si="1"/>
        <v>6.0982585569314365</v>
      </c>
      <c r="D28" s="56">
        <f t="shared" si="2"/>
        <v>5436597.5035043759</v>
      </c>
      <c r="G28" s="56">
        <v>5</v>
      </c>
      <c r="H28" s="57">
        <v>6.0982585569314365</v>
      </c>
      <c r="I28" s="12">
        <f t="shared" si="3"/>
        <v>7275393.8343058638</v>
      </c>
      <c r="L28" s="56">
        <v>5</v>
      </c>
      <c r="M28" s="57">
        <v>6.0982585569314365</v>
      </c>
      <c r="N28" s="12">
        <f>$H$19*M28*($M$18)^L28</f>
        <v>7275393.8343058638</v>
      </c>
    </row>
    <row r="29" spans="2:14" x14ac:dyDescent="0.35">
      <c r="B29" s="56">
        <v>6</v>
      </c>
      <c r="C29" s="57">
        <f t="shared" si="1"/>
        <v>7.6256067741323594</v>
      </c>
      <c r="D29" s="56">
        <f t="shared" si="2"/>
        <v>6798228.4391389983</v>
      </c>
      <c r="G29" s="56">
        <v>6</v>
      </c>
      <c r="H29" s="57">
        <v>7.6256067741323594</v>
      </c>
      <c r="I29" s="12">
        <f t="shared" si="3"/>
        <v>9643416.9704009481</v>
      </c>
      <c r="L29" s="56">
        <v>6</v>
      </c>
      <c r="M29" s="57">
        <v>7.6256067741323594</v>
      </c>
      <c r="N29" s="12">
        <f>$H$19*M29*(0.97)^(1)</f>
        <v>6594281.5859648278</v>
      </c>
    </row>
    <row r="30" spans="2:14" x14ac:dyDescent="0.35">
      <c r="B30" s="56">
        <v>7</v>
      </c>
      <c r="C30" s="57">
        <f t="shared" si="1"/>
        <v>9.2751428487093541</v>
      </c>
      <c r="D30" s="56">
        <f t="shared" si="2"/>
        <v>8268789.8496243889</v>
      </c>
      <c r="G30" s="56">
        <v>7</v>
      </c>
      <c r="H30" s="57">
        <v>9.2751428487093541</v>
      </c>
      <c r="I30" s="12">
        <f t="shared" si="3"/>
        <v>12433202.623135855</v>
      </c>
      <c r="L30" s="56">
        <v>7</v>
      </c>
      <c r="M30" s="57">
        <v>9.2751428487093541</v>
      </c>
      <c r="N30" s="12">
        <f>$H$19*M30*(0.97)^(2)</f>
        <v>7780104.3695115875</v>
      </c>
    </row>
    <row r="31" spans="2:14" x14ac:dyDescent="0.35">
      <c r="B31" s="56">
        <v>8</v>
      </c>
      <c r="C31" s="57">
        <f t="shared" si="1"/>
        <v>11.056641809252508</v>
      </c>
      <c r="D31" s="56">
        <f t="shared" si="2"/>
        <v>9856996.17294861</v>
      </c>
      <c r="G31" s="56">
        <v>8</v>
      </c>
      <c r="H31" s="57">
        <v>11.056641809252508</v>
      </c>
      <c r="I31" s="12">
        <f t="shared" si="3"/>
        <v>15710554.370912023</v>
      </c>
      <c r="L31" s="56">
        <v>8</v>
      </c>
      <c r="M31" s="57">
        <v>11.056641809252508</v>
      </c>
      <c r="N31" s="12">
        <f>$H$19*M31*(0.97)^(3)</f>
        <v>8996214.2681535259</v>
      </c>
    </row>
    <row r="32" spans="2:14" x14ac:dyDescent="0.35">
      <c r="B32" s="56">
        <v>9</v>
      </c>
      <c r="C32" s="57">
        <f t="shared" si="1"/>
        <v>12.980660686639116</v>
      </c>
      <c r="D32" s="56">
        <f t="shared" si="2"/>
        <v>11572259.002138771</v>
      </c>
      <c r="G32" s="56">
        <v>9</v>
      </c>
      <c r="H32" s="57">
        <v>12.980660686639116</v>
      </c>
      <c r="I32" s="12">
        <f t="shared" si="3"/>
        <v>19551088.092242952</v>
      </c>
      <c r="L32" s="56">
        <v>9</v>
      </c>
      <c r="M32" s="57">
        <v>12.980660686639116</v>
      </c>
      <c r="N32" s="12">
        <f>$H$19*M32*(0.97)^(4)</f>
        <v>10244837.690051228</v>
      </c>
    </row>
    <row r="33" spans="2:14" x14ac:dyDescent="0.35">
      <c r="B33" s="56">
        <v>10</v>
      </c>
      <c r="C33" s="57">
        <f t="shared" si="1"/>
        <v>15.058601074216652</v>
      </c>
      <c r="D33" s="56">
        <f t="shared" si="2"/>
        <v>13424742.857664146</v>
      </c>
      <c r="G33" s="56">
        <v>10</v>
      </c>
      <c r="H33" s="57">
        <v>15.058601074216652</v>
      </c>
      <c r="I33" s="12">
        <f t="shared" si="3"/>
        <v>24041669.823327973</v>
      </c>
      <c r="L33" s="56">
        <v>10</v>
      </c>
      <c r="M33" s="57">
        <v>15.058601074216652</v>
      </c>
      <c r="N33" s="12">
        <f>$H$19*M33*(0.97)^(5)</f>
        <v>11528283.478149252</v>
      </c>
    </row>
    <row r="35" spans="2:14" x14ac:dyDescent="0.35">
      <c r="B35" s="50" t="s">
        <v>83</v>
      </c>
      <c r="C35" s="12"/>
      <c r="D35" s="12">
        <f>D33*(1+0.08)^(-10)</f>
        <v>6218253.4708814071</v>
      </c>
      <c r="G35" s="50" t="s">
        <v>83</v>
      </c>
      <c r="H35" s="12"/>
      <c r="I35" s="12">
        <f>I33*(1.08)^(-10)</f>
        <v>11135944.904847579</v>
      </c>
      <c r="L35" s="50" t="s">
        <v>83</v>
      </c>
      <c r="M35" s="12">
        <v>6218253.4708814071</v>
      </c>
    </row>
    <row r="38" spans="2:14" x14ac:dyDescent="0.35">
      <c r="B38"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Pricing</vt:lpstr>
      <vt:lpstr>Sales</vt:lpstr>
      <vt:lpstr>Pivot</vt:lpstr>
      <vt:lpstr>Taxes</vt:lpstr>
      <vt:lpstr>States</vt:lpstr>
      <vt:lpstr>Charts</vt:lpstr>
      <vt:lpstr>Heat map</vt:lpstr>
      <vt:lpstr>Future ahead</vt:lpstr>
      <vt:lpstr>Sales!Print_Area</vt:lpstr>
      <vt:lpstr>Sales!Print_Titles</vt:lpstr>
      <vt:lpstr>sales</vt:lpstr>
      <vt:lpstr>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Admin</cp:lastModifiedBy>
  <cp:lastPrinted>2022-01-23T05:31:05Z</cp:lastPrinted>
  <dcterms:created xsi:type="dcterms:W3CDTF">2021-12-27T08:44:03Z</dcterms:created>
  <dcterms:modified xsi:type="dcterms:W3CDTF">2022-01-23T05:31:29Z</dcterms:modified>
</cp:coreProperties>
</file>