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omments1.xml" ContentType="application/vnd.openxmlformats-officedocument.spreadsheetml.comments+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4.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jaina\Downloads\"/>
    </mc:Choice>
  </mc:AlternateContent>
  <xr:revisionPtr revIDLastSave="0" documentId="13_ncr:1_{40FB2013-847D-4FF0-B7C3-9FEF6BE0E9FF}" xr6:coauthVersionLast="45" xr6:coauthVersionMax="47" xr10:uidLastSave="{00000000-0000-0000-0000-000000000000}"/>
  <bookViews>
    <workbookView xWindow="-120" yWindow="-120" windowWidth="29040" windowHeight="15720" xr2:uid="{546EB9F8-6AB2-46AD-A2A2-918071E4AD18}"/>
  </bookViews>
  <sheets>
    <sheet name="INTRODUCTION" sheetId="1" r:id="rId1"/>
    <sheet name="JAINAM" sheetId="12" r:id="rId2"/>
    <sheet name="LITTLE" sheetId="7" r:id="rId3"/>
    <sheet name="NEHUL JAIN" sheetId="10" r:id="rId4"/>
    <sheet name="ROHIT" sheetId="11" r:id="rId5"/>
    <sheet name="SANSKAR" sheetId="8" r:id="rId6"/>
  </sheets>
  <externalReferences>
    <externalReference r:id="rId7"/>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1" l="1"/>
  <c r="E16" i="11"/>
  <c r="B17" i="11"/>
  <c r="E17" i="11"/>
  <c r="B18" i="11"/>
  <c r="E18" i="11"/>
  <c r="B19" i="11"/>
  <c r="B20" i="11" s="1"/>
  <c r="B21" i="11" s="1"/>
  <c r="B22" i="11" s="1"/>
  <c r="B23" i="11" s="1"/>
  <c r="B24" i="11" s="1"/>
  <c r="B25" i="11" s="1"/>
  <c r="E19" i="11"/>
  <c r="E20" i="11"/>
  <c r="E21" i="11"/>
  <c r="E22" i="11"/>
  <c r="E23" i="11"/>
  <c r="E24" i="11"/>
  <c r="E25" i="11"/>
  <c r="E32" i="11"/>
  <c r="H32" i="11"/>
  <c r="B33" i="11"/>
  <c r="B34" i="11" s="1"/>
  <c r="B35" i="11" s="1"/>
  <c r="B36" i="11" s="1"/>
  <c r="B37" i="11" s="1"/>
  <c r="B38" i="11" s="1"/>
  <c r="B39" i="11" s="1"/>
  <c r="B40" i="11" s="1"/>
  <c r="B41" i="11" s="1"/>
  <c r="E33" i="11"/>
  <c r="H33" i="11"/>
  <c r="E34" i="11"/>
  <c r="H34" i="11"/>
  <c r="E35" i="11"/>
  <c r="H35" i="11"/>
  <c r="E36" i="11"/>
  <c r="H36" i="11"/>
  <c r="E37" i="11"/>
  <c r="H37" i="11"/>
  <c r="E38" i="11"/>
  <c r="H38" i="11"/>
  <c r="E39" i="11"/>
  <c r="H39" i="11"/>
  <c r="E40" i="11"/>
  <c r="H40" i="11"/>
  <c r="E41" i="11"/>
  <c r="H41" i="11"/>
  <c r="E50" i="11"/>
  <c r="G50" i="11"/>
  <c r="H50" i="11"/>
  <c r="M50" i="11"/>
  <c r="B51" i="11"/>
  <c r="B52" i="11" s="1"/>
  <c r="B53" i="11" s="1"/>
  <c r="B54" i="11" s="1"/>
  <c r="B55" i="11" s="1"/>
  <c r="B56" i="11" s="1"/>
  <c r="B57" i="11" s="1"/>
  <c r="B58" i="11" s="1"/>
  <c r="B59" i="11" s="1"/>
  <c r="E51" i="11"/>
  <c r="H51" i="11" s="1"/>
  <c r="G51" i="11"/>
  <c r="J51" i="11"/>
  <c r="M51" i="11"/>
  <c r="E52" i="11"/>
  <c r="G52" i="11"/>
  <c r="H52" i="11"/>
  <c r="J52" i="11"/>
  <c r="J53" i="11" s="1"/>
  <c r="J54" i="11" s="1"/>
  <c r="J55" i="11" s="1"/>
  <c r="J56" i="11" s="1"/>
  <c r="J57" i="11" s="1"/>
  <c r="J58" i="11" s="1"/>
  <c r="J59" i="11" s="1"/>
  <c r="M52" i="11"/>
  <c r="E53" i="11"/>
  <c r="G53" i="11"/>
  <c r="H53" i="11"/>
  <c r="M53" i="11"/>
  <c r="E54" i="11"/>
  <c r="H54" i="11" s="1"/>
  <c r="G54" i="11"/>
  <c r="M54" i="11"/>
  <c r="E55" i="11"/>
  <c r="H55" i="11" s="1"/>
  <c r="G55" i="11"/>
  <c r="M55" i="11"/>
  <c r="E56" i="11"/>
  <c r="G56" i="11"/>
  <c r="H56" i="11"/>
  <c r="M56" i="11"/>
  <c r="E57" i="11"/>
  <c r="G57" i="11"/>
  <c r="H57" i="11"/>
  <c r="M57" i="11"/>
  <c r="E58" i="11"/>
  <c r="H58" i="11" s="1"/>
  <c r="G58" i="11"/>
  <c r="M58" i="11"/>
  <c r="E59" i="11"/>
  <c r="H59" i="11" s="1"/>
  <c r="G59" i="11"/>
  <c r="M59" i="11"/>
  <c r="E77" i="11"/>
  <c r="M77" i="11"/>
  <c r="B78" i="11"/>
  <c r="B79" i="11" s="1"/>
  <c r="B80" i="11" s="1"/>
  <c r="B81" i="11" s="1"/>
  <c r="B82" i="11" s="1"/>
  <c r="B83" i="11" s="1"/>
  <c r="B84" i="11" s="1"/>
  <c r="B85" i="11" s="1"/>
  <c r="B86" i="11" s="1"/>
  <c r="E78" i="11"/>
  <c r="H78" i="11"/>
  <c r="H79" i="11" s="1"/>
  <c r="H80" i="11" s="1"/>
  <c r="H81" i="11" s="1"/>
  <c r="H82" i="11" s="1"/>
  <c r="H83" i="11" s="1"/>
  <c r="H84" i="11" s="1"/>
  <c r="H85" i="11" s="1"/>
  <c r="H86" i="11" s="1"/>
  <c r="M78" i="11"/>
  <c r="E79" i="11"/>
  <c r="M79" i="11"/>
  <c r="E80" i="11"/>
  <c r="M80" i="11"/>
  <c r="E81" i="11"/>
  <c r="M81" i="11"/>
  <c r="E82" i="11"/>
  <c r="M82" i="11"/>
  <c r="E83" i="11"/>
  <c r="M83" i="11"/>
  <c r="E84" i="11"/>
  <c r="M84" i="11"/>
  <c r="E85" i="11"/>
  <c r="M85" i="11"/>
  <c r="E86" i="11"/>
  <c r="M86" i="11"/>
  <c r="E105" i="11"/>
  <c r="K105" i="11"/>
  <c r="B106" i="11"/>
  <c r="E106" i="11"/>
  <c r="H106" i="11"/>
  <c r="H107" i="11" s="1"/>
  <c r="H108" i="11" s="1"/>
  <c r="H109" i="11" s="1"/>
  <c r="H110" i="11" s="1"/>
  <c r="H111" i="11" s="1"/>
  <c r="H112" i="11" s="1"/>
  <c r="H113" i="11" s="1"/>
  <c r="H114" i="11" s="1"/>
  <c r="K106" i="11"/>
  <c r="B107" i="11"/>
  <c r="B108" i="11" s="1"/>
  <c r="B109" i="11" s="1"/>
  <c r="B110" i="11" s="1"/>
  <c r="B111" i="11" s="1"/>
  <c r="B112" i="11" s="1"/>
  <c r="B113" i="11" s="1"/>
  <c r="B114" i="11" s="1"/>
  <c r="E107" i="11"/>
  <c r="K107" i="11"/>
  <c r="E108" i="11"/>
  <c r="K108" i="11"/>
  <c r="E109" i="11"/>
  <c r="K109" i="11"/>
  <c r="E110" i="11"/>
  <c r="K110" i="11"/>
  <c r="E111" i="11"/>
  <c r="K111" i="11"/>
  <c r="E112" i="11"/>
  <c r="K112" i="11"/>
  <c r="E113" i="11"/>
  <c r="K113" i="11"/>
  <c r="E114" i="11"/>
  <c r="K114" i="11"/>
  <c r="E138" i="11"/>
  <c r="F138" i="11" s="1"/>
  <c r="H138" i="11" s="1"/>
  <c r="B139" i="11"/>
  <c r="E139" i="11"/>
  <c r="F139" i="11"/>
  <c r="H139" i="11" s="1"/>
  <c r="B140" i="11"/>
  <c r="B141" i="11" s="1"/>
  <c r="B142" i="11" s="1"/>
  <c r="B143" i="11" s="1"/>
  <c r="B144" i="11" s="1"/>
  <c r="B145" i="11" s="1"/>
  <c r="B146" i="11" s="1"/>
  <c r="B147" i="11" s="1"/>
  <c r="E140" i="11"/>
  <c r="F140" i="11" s="1"/>
  <c r="H140" i="11" s="1"/>
  <c r="E141" i="11"/>
  <c r="F141" i="11"/>
  <c r="H141" i="11" s="1"/>
  <c r="E142" i="11"/>
  <c r="F142" i="11" s="1"/>
  <c r="H142" i="11" s="1"/>
  <c r="E143" i="11"/>
  <c r="F143" i="11"/>
  <c r="H143" i="11" s="1"/>
  <c r="E144" i="11"/>
  <c r="F144" i="11" s="1"/>
  <c r="H144" i="11" s="1"/>
  <c r="E145" i="11"/>
  <c r="F145" i="11"/>
  <c r="H145" i="11" s="1"/>
  <c r="E146" i="11"/>
  <c r="F146" i="11" s="1"/>
  <c r="H146" i="11" s="1"/>
  <c r="E147" i="11"/>
  <c r="F147" i="11"/>
  <c r="H147" i="11" s="1"/>
  <c r="E152" i="11"/>
  <c r="J152" i="11"/>
  <c r="B153" i="11"/>
  <c r="E153" i="11"/>
  <c r="G153" i="11"/>
  <c r="J153" i="11"/>
  <c r="B154" i="11"/>
  <c r="B155" i="11" s="1"/>
  <c r="B156" i="11" s="1"/>
  <c r="B157" i="11" s="1"/>
  <c r="B158" i="11" s="1"/>
  <c r="B159" i="11" s="1"/>
  <c r="B160" i="11" s="1"/>
  <c r="B161" i="11" s="1"/>
  <c r="E154" i="11"/>
  <c r="G154" i="11"/>
  <c r="G155" i="11" s="1"/>
  <c r="G156" i="11" s="1"/>
  <c r="G157" i="11" s="1"/>
  <c r="G158" i="11" s="1"/>
  <c r="G159" i="11" s="1"/>
  <c r="G160" i="11" s="1"/>
  <c r="G161" i="11" s="1"/>
  <c r="J154" i="11"/>
  <c r="E155" i="11"/>
  <c r="J155" i="11"/>
  <c r="E156" i="11"/>
  <c r="J156" i="11"/>
  <c r="E157" i="11"/>
  <c r="J157" i="11"/>
  <c r="E158" i="11"/>
  <c r="J158" i="11"/>
  <c r="E159" i="11"/>
  <c r="J159" i="11"/>
  <c r="E160" i="11"/>
  <c r="J160" i="11"/>
  <c r="E161" i="11"/>
  <c r="J161" i="11"/>
  <c r="E166" i="11"/>
  <c r="J166" i="11"/>
  <c r="B167" i="11"/>
  <c r="B168" i="11" s="1"/>
  <c r="B169" i="11" s="1"/>
  <c r="B170" i="11" s="1"/>
  <c r="B171" i="11" s="1"/>
  <c r="B172" i="11" s="1"/>
  <c r="B173" i="11" s="1"/>
  <c r="B174" i="11" s="1"/>
  <c r="B175" i="11" s="1"/>
  <c r="E167" i="11"/>
  <c r="G167" i="11"/>
  <c r="J167" i="11"/>
  <c r="E168" i="11"/>
  <c r="G168" i="11"/>
  <c r="G169" i="11" s="1"/>
  <c r="G170" i="11" s="1"/>
  <c r="G171" i="11" s="1"/>
  <c r="G172" i="11" s="1"/>
  <c r="G173" i="11" s="1"/>
  <c r="G174" i="11" s="1"/>
  <c r="G175" i="11" s="1"/>
  <c r="J168" i="11"/>
  <c r="E169" i="11"/>
  <c r="J169" i="11"/>
  <c r="E170" i="11"/>
  <c r="J170" i="11"/>
  <c r="E171" i="11"/>
  <c r="J171" i="11"/>
  <c r="E172" i="11"/>
  <c r="J172" i="11"/>
  <c r="E173" i="11"/>
  <c r="J173" i="11"/>
  <c r="E174" i="11"/>
  <c r="J174" i="11"/>
  <c r="E175" i="11"/>
  <c r="J175" i="11"/>
  <c r="E180" i="11"/>
  <c r="B181" i="11"/>
  <c r="E181" i="11"/>
  <c r="B182" i="11"/>
  <c r="E182" i="11"/>
  <c r="B183" i="11"/>
  <c r="B184" i="11" s="1"/>
  <c r="B185" i="11" s="1"/>
  <c r="B186" i="11" s="1"/>
  <c r="B187" i="11" s="1"/>
  <c r="B188" i="11" s="1"/>
  <c r="B189" i="11" s="1"/>
  <c r="E183" i="11"/>
  <c r="E184" i="11"/>
  <c r="E185" i="11"/>
  <c r="E186" i="11"/>
  <c r="E187" i="11"/>
  <c r="E188" i="11"/>
  <c r="E189" i="11"/>
  <c r="K218" i="11"/>
  <c r="P218" i="11"/>
  <c r="H219" i="11"/>
  <c r="H220" i="11" s="1"/>
  <c r="H221" i="11" s="1"/>
  <c r="H222" i="11" s="1"/>
  <c r="H223" i="11" s="1"/>
  <c r="H224" i="11" s="1"/>
  <c r="H225" i="11" s="1"/>
  <c r="H226" i="11" s="1"/>
  <c r="H227" i="11" s="1"/>
  <c r="K219" i="11"/>
  <c r="M219" i="11"/>
  <c r="P219" i="11"/>
  <c r="K220" i="11"/>
  <c r="M220" i="11"/>
  <c r="M221" i="11" s="1"/>
  <c r="M222" i="11" s="1"/>
  <c r="M223" i="11" s="1"/>
  <c r="M224" i="11" s="1"/>
  <c r="M225" i="11" s="1"/>
  <c r="M226" i="11" s="1"/>
  <c r="M227" i="11" s="1"/>
  <c r="P220" i="11"/>
  <c r="K221" i="11"/>
  <c r="P221" i="11"/>
  <c r="K222" i="11"/>
  <c r="P222" i="11"/>
  <c r="K223" i="11"/>
  <c r="P223" i="11"/>
  <c r="K224" i="11"/>
  <c r="P224" i="11"/>
  <c r="K225" i="11"/>
  <c r="P225" i="11"/>
  <c r="K226" i="11"/>
  <c r="P226" i="11"/>
  <c r="K227" i="11"/>
  <c r="P227" i="11"/>
  <c r="G234" i="11"/>
  <c r="G235" i="11"/>
  <c r="G236" i="11"/>
  <c r="G237" i="11"/>
  <c r="G238" i="11"/>
  <c r="G239" i="11"/>
  <c r="G240" i="11"/>
  <c r="G241" i="11"/>
  <c r="G242" i="11"/>
  <c r="G243" i="11"/>
  <c r="K15" i="10" l="1"/>
  <c r="T15" i="10"/>
  <c r="K16" i="10"/>
  <c r="T16" i="10"/>
  <c r="K17" i="10"/>
  <c r="T17" i="10"/>
  <c r="K18" i="10"/>
  <c r="T18" i="10"/>
  <c r="K19" i="10"/>
  <c r="T19" i="10"/>
  <c r="K20" i="10"/>
  <c r="T20" i="10"/>
  <c r="K21" i="10"/>
  <c r="T21" i="10"/>
  <c r="K22" i="10"/>
  <c r="T22" i="10"/>
  <c r="K23" i="10"/>
  <c r="T23" i="10"/>
  <c r="K24" i="10"/>
  <c r="T24" i="10"/>
  <c r="K25" i="10"/>
  <c r="T25" i="10"/>
  <c r="F33" i="10"/>
  <c r="M33" i="10"/>
  <c r="P33" i="10"/>
  <c r="Z33" i="10"/>
  <c r="AG33" i="10"/>
  <c r="F34" i="10"/>
  <c r="M34" i="10"/>
  <c r="P34" i="10"/>
  <c r="Z34" i="10"/>
  <c r="AG34" i="10"/>
  <c r="F35" i="10"/>
  <c r="M35" i="10"/>
  <c r="P35" i="10"/>
  <c r="Z35" i="10"/>
  <c r="AG35" i="10"/>
  <c r="F36" i="10"/>
  <c r="M36" i="10"/>
  <c r="P36" i="10"/>
  <c r="Z36" i="10" s="1"/>
  <c r="AG36" i="10"/>
  <c r="F37" i="10"/>
  <c r="M37" i="10"/>
  <c r="P37" i="10"/>
  <c r="Z37" i="10"/>
  <c r="AG37" i="10"/>
  <c r="F38" i="10"/>
  <c r="M38" i="10"/>
  <c r="P38" i="10"/>
  <c r="Z38" i="10" s="1"/>
  <c r="AG38" i="10"/>
  <c r="F39" i="10"/>
  <c r="M39" i="10"/>
  <c r="P39" i="10"/>
  <c r="Z39" i="10"/>
  <c r="AG39" i="10"/>
  <c r="F40" i="10"/>
  <c r="M40" i="10"/>
  <c r="P40" i="10"/>
  <c r="Z40" i="10" s="1"/>
  <c r="AG40" i="10"/>
  <c r="F41" i="10"/>
  <c r="M41" i="10"/>
  <c r="P41" i="10"/>
  <c r="Z41" i="10"/>
  <c r="AG41" i="10"/>
  <c r="F42" i="10"/>
  <c r="M42" i="10"/>
  <c r="P42" i="10"/>
  <c r="Z42" i="10"/>
  <c r="AG42" i="10"/>
  <c r="F43" i="10"/>
  <c r="M43" i="10"/>
  <c r="P43" i="10"/>
  <c r="Z43" i="10"/>
  <c r="AG43" i="10"/>
  <c r="N50" i="10"/>
  <c r="U50" i="10"/>
  <c r="N51" i="10"/>
  <c r="U51" i="10"/>
  <c r="N52" i="10"/>
  <c r="U52" i="10"/>
  <c r="N53" i="10"/>
  <c r="U53" i="10"/>
  <c r="N54" i="10"/>
  <c r="U54" i="10"/>
  <c r="N55" i="10"/>
  <c r="U55" i="10"/>
  <c r="N56" i="10"/>
  <c r="U56" i="10"/>
  <c r="N57" i="10"/>
  <c r="U57" i="10"/>
  <c r="N58" i="10"/>
  <c r="U58" i="10"/>
  <c r="N59" i="10"/>
  <c r="U59" i="10"/>
  <c r="N60" i="10"/>
  <c r="U60" i="10"/>
  <c r="F67" i="10"/>
  <c r="M67" i="10"/>
  <c r="X67" i="10"/>
  <c r="F68" i="10"/>
  <c r="M68" i="10"/>
  <c r="X68" i="10"/>
  <c r="F69" i="10"/>
  <c r="M69" i="10"/>
  <c r="X69" i="10"/>
  <c r="F70" i="10"/>
  <c r="M70" i="10"/>
  <c r="X70" i="10"/>
  <c r="F71" i="10"/>
  <c r="M71" i="10"/>
  <c r="X71" i="10"/>
  <c r="F72" i="10"/>
  <c r="M72" i="10"/>
  <c r="X72" i="10"/>
  <c r="F73" i="10"/>
  <c r="M73" i="10"/>
  <c r="X73" i="10"/>
  <c r="F74" i="10"/>
  <c r="M74" i="10"/>
  <c r="X74" i="10"/>
  <c r="F75" i="10"/>
  <c r="M75" i="10"/>
  <c r="X75" i="10"/>
  <c r="F76" i="10"/>
  <c r="M76" i="10"/>
  <c r="X76" i="10"/>
  <c r="F77" i="10"/>
  <c r="M77" i="10"/>
  <c r="X77" i="10"/>
  <c r="F85" i="10"/>
  <c r="Z84" i="10" s="1"/>
  <c r="M85" i="10"/>
  <c r="X85" i="10"/>
  <c r="F86" i="10"/>
  <c r="Z85" i="10" s="1"/>
  <c r="M86" i="10"/>
  <c r="X86" i="10"/>
  <c r="F87" i="10"/>
  <c r="Z86" i="10" s="1"/>
  <c r="M87" i="10"/>
  <c r="X87" i="10"/>
  <c r="F88" i="10"/>
  <c r="Z87" i="10" s="1"/>
  <c r="M88" i="10"/>
  <c r="X88" i="10"/>
  <c r="F89" i="10"/>
  <c r="Z88" i="10" s="1"/>
  <c r="M89" i="10"/>
  <c r="X89" i="10"/>
  <c r="F90" i="10"/>
  <c r="Z89" i="10" s="1"/>
  <c r="M90" i="10"/>
  <c r="X90" i="10"/>
  <c r="F91" i="10"/>
  <c r="Z90" i="10" s="1"/>
  <c r="M91" i="10"/>
  <c r="X91" i="10"/>
  <c r="F92" i="10"/>
  <c r="Z91" i="10" s="1"/>
  <c r="M92" i="10"/>
  <c r="X92" i="10"/>
  <c r="F93" i="10"/>
  <c r="Z92" i="10" s="1"/>
  <c r="M93" i="10"/>
  <c r="X93" i="10"/>
  <c r="F94" i="10"/>
  <c r="Z93" i="10" s="1"/>
  <c r="M94" i="10"/>
  <c r="X94" i="10"/>
  <c r="F95" i="10"/>
  <c r="Z95" i="10" s="1"/>
  <c r="M95" i="10"/>
  <c r="X95" i="10"/>
  <c r="Z94" i="10" l="1"/>
  <c r="B4" i="8"/>
  <c r="F4" i="8" s="1"/>
  <c r="C4" i="8"/>
  <c r="D4" i="8"/>
  <c r="O4" i="8"/>
  <c r="R4" i="8"/>
  <c r="J36" i="8" s="1"/>
  <c r="B5" i="8"/>
  <c r="D5" i="8"/>
  <c r="C5" i="8" s="1"/>
  <c r="F5" i="8"/>
  <c r="O5" i="8"/>
  <c r="R5" i="8"/>
  <c r="B6" i="8"/>
  <c r="F6" i="8" s="1"/>
  <c r="C6" i="8"/>
  <c r="D6" i="8"/>
  <c r="O6" i="8"/>
  <c r="R6" i="8"/>
  <c r="J38" i="8" s="1"/>
  <c r="B7" i="8"/>
  <c r="D7" i="8"/>
  <c r="C7" i="8" s="1"/>
  <c r="F7" i="8"/>
  <c r="O7" i="8"/>
  <c r="R7" i="8"/>
  <c r="B8" i="8"/>
  <c r="F8" i="8" s="1"/>
  <c r="C8" i="8"/>
  <c r="D8" i="8"/>
  <c r="O8" i="8"/>
  <c r="K40" i="8" s="1"/>
  <c r="R8" i="8"/>
  <c r="J40" i="8" s="1"/>
  <c r="B9" i="8"/>
  <c r="D9" i="8"/>
  <c r="C9" i="8" s="1"/>
  <c r="F9" i="8"/>
  <c r="O9" i="8"/>
  <c r="R9" i="8"/>
  <c r="B10" i="8"/>
  <c r="F10" i="8" s="1"/>
  <c r="C10" i="8"/>
  <c r="D10" i="8"/>
  <c r="O10" i="8"/>
  <c r="R10" i="8"/>
  <c r="J42" i="8" s="1"/>
  <c r="B11" i="8"/>
  <c r="D11" i="8"/>
  <c r="C11" i="8" s="1"/>
  <c r="F11" i="8"/>
  <c r="O11" i="8"/>
  <c r="R11" i="8"/>
  <c r="B12" i="8"/>
  <c r="F12" i="8" s="1"/>
  <c r="C12" i="8"/>
  <c r="D12" i="8"/>
  <c r="O12" i="8"/>
  <c r="R12" i="8"/>
  <c r="J44" i="8" s="1"/>
  <c r="B13" i="8"/>
  <c r="D13" i="8"/>
  <c r="C13" i="8" s="1"/>
  <c r="F13" i="8"/>
  <c r="O13" i="8"/>
  <c r="R13" i="8"/>
  <c r="B18" i="8"/>
  <c r="B19" i="8"/>
  <c r="B20" i="8"/>
  <c r="B21" i="8"/>
  <c r="B22" i="8"/>
  <c r="B23" i="8"/>
  <c r="B24" i="8"/>
  <c r="B25" i="8"/>
  <c r="B26" i="8"/>
  <c r="B27" i="8"/>
  <c r="B28" i="8"/>
  <c r="B29" i="8"/>
  <c r="D36" i="8"/>
  <c r="E36" i="8"/>
  <c r="F36" i="8"/>
  <c r="G36" i="8"/>
  <c r="H36" i="8"/>
  <c r="I36" i="8"/>
  <c r="K36" i="8"/>
  <c r="M36" i="8"/>
  <c r="D37" i="8"/>
  <c r="E37" i="8"/>
  <c r="F37" i="8"/>
  <c r="G37" i="8"/>
  <c r="H37" i="8"/>
  <c r="I37" i="8"/>
  <c r="J37" i="8"/>
  <c r="K37" i="8"/>
  <c r="M37" i="8"/>
  <c r="D38" i="8"/>
  <c r="E38" i="8"/>
  <c r="F38" i="8"/>
  <c r="G38" i="8"/>
  <c r="H38" i="8"/>
  <c r="I38" i="8"/>
  <c r="K38" i="8"/>
  <c r="M38" i="8"/>
  <c r="D39" i="8"/>
  <c r="E39" i="8"/>
  <c r="F39" i="8"/>
  <c r="G39" i="8"/>
  <c r="H39" i="8"/>
  <c r="I39" i="8"/>
  <c r="J39" i="8"/>
  <c r="K39" i="8"/>
  <c r="M39" i="8"/>
  <c r="D40" i="8"/>
  <c r="E40" i="8"/>
  <c r="F40" i="8"/>
  <c r="G40" i="8"/>
  <c r="H40" i="8"/>
  <c r="I40" i="8"/>
  <c r="M40" i="8"/>
  <c r="D41" i="8"/>
  <c r="E41" i="8"/>
  <c r="F41" i="8"/>
  <c r="G41" i="8"/>
  <c r="H41" i="8"/>
  <c r="I41" i="8"/>
  <c r="J41" i="8"/>
  <c r="K41" i="8"/>
  <c r="M41" i="8"/>
  <c r="D42" i="8"/>
  <c r="E42" i="8"/>
  <c r="F42" i="8"/>
  <c r="G42" i="8"/>
  <c r="H42" i="8"/>
  <c r="I42" i="8"/>
  <c r="K42" i="8"/>
  <c r="M42" i="8"/>
  <c r="D43" i="8"/>
  <c r="E43" i="8"/>
  <c r="F43" i="8"/>
  <c r="G43" i="8"/>
  <c r="H43" i="8"/>
  <c r="I43" i="8"/>
  <c r="J43" i="8"/>
  <c r="K43" i="8"/>
  <c r="M43" i="8"/>
  <c r="D44" i="8"/>
  <c r="E44" i="8"/>
  <c r="F44" i="8"/>
  <c r="G44" i="8"/>
  <c r="H44" i="8"/>
  <c r="I44" i="8"/>
  <c r="K44" i="8"/>
  <c r="M44" i="8"/>
  <c r="D45" i="8"/>
  <c r="E45" i="8"/>
  <c r="F45" i="8"/>
  <c r="G45" i="8"/>
  <c r="H45" i="8"/>
  <c r="I45" i="8"/>
  <c r="J45" i="8"/>
  <c r="K45" i="8"/>
  <c r="M45" i="8"/>
  <c r="G26" i="7" l="1"/>
  <c r="G27" i="7"/>
  <c r="G28" i="7"/>
  <c r="G29" i="7"/>
  <c r="G30" i="7"/>
  <c r="G31" i="7"/>
  <c r="G32" i="7"/>
  <c r="G33" i="7"/>
  <c r="G34" i="7"/>
  <c r="G35" i="7"/>
  <c r="G36" i="7"/>
  <c r="G44" i="7"/>
  <c r="I44" i="7"/>
  <c r="G45" i="7"/>
  <c r="I45" i="7"/>
  <c r="G46" i="7"/>
  <c r="I46" i="7" s="1"/>
  <c r="G47" i="7"/>
  <c r="I47" i="7"/>
  <c r="G48" i="7"/>
  <c r="I48" i="7"/>
  <c r="G49" i="7"/>
  <c r="I49" i="7"/>
  <c r="G50" i="7"/>
  <c r="I50" i="7" s="1"/>
  <c r="G51" i="7"/>
  <c r="I51" i="7"/>
  <c r="G52" i="7"/>
  <c r="I52" i="7"/>
  <c r="G53" i="7"/>
  <c r="I53" i="7"/>
  <c r="G54" i="7"/>
  <c r="I54" i="7" s="1"/>
  <c r="I74" i="7"/>
  <c r="I75" i="7"/>
  <c r="I76" i="7"/>
  <c r="I77" i="7"/>
  <c r="I78" i="7"/>
  <c r="I79" i="7"/>
  <c r="I80" i="7"/>
  <c r="I81" i="7"/>
  <c r="I82" i="7"/>
  <c r="I83" i="7"/>
  <c r="I84" i="7"/>
  <c r="I95" i="7"/>
  <c r="I96" i="7"/>
  <c r="I97" i="7"/>
  <c r="I98" i="7"/>
  <c r="I99" i="7"/>
  <c r="I100" i="7"/>
  <c r="I101" i="7"/>
  <c r="I102" i="7"/>
  <c r="I103" i="7"/>
  <c r="I104" i="7"/>
  <c r="I105" i="7"/>
  <c r="G116" i="7"/>
  <c r="G117" i="7"/>
  <c r="G118" i="7"/>
  <c r="G119" i="7"/>
  <c r="G120" i="7"/>
  <c r="G121" i="7"/>
  <c r="G122" i="7"/>
  <c r="G123" i="7"/>
  <c r="G124" i="7"/>
  <c r="G125" i="7"/>
  <c r="G126" i="7"/>
  <c r="G137" i="7"/>
  <c r="G138" i="7"/>
  <c r="G139" i="7"/>
  <c r="G140" i="7"/>
  <c r="G141" i="7"/>
  <c r="G142" i="7"/>
  <c r="G143" i="7"/>
  <c r="G144" i="7"/>
  <c r="G145" i="7"/>
  <c r="G146" i="7"/>
  <c r="G147" i="7"/>
  <c r="G163" i="7"/>
  <c r="G164" i="7"/>
  <c r="G165" i="7"/>
  <c r="G166" i="7"/>
  <c r="G167" i="7"/>
  <c r="G168" i="7"/>
  <c r="G169" i="7"/>
  <c r="G170" i="7"/>
  <c r="G171" i="7"/>
  <c r="G172" i="7"/>
  <c r="G173" i="7"/>
  <c r="I184" i="7"/>
  <c r="K184" i="7"/>
  <c r="I185" i="7"/>
  <c r="K185" i="7"/>
  <c r="I186" i="7"/>
  <c r="K186" i="7"/>
  <c r="I187" i="7"/>
  <c r="K187" i="7"/>
  <c r="I188" i="7"/>
  <c r="K188" i="7"/>
  <c r="I189" i="7"/>
  <c r="K189" i="7"/>
  <c r="I190" i="7"/>
  <c r="K190" i="7"/>
  <c r="I191" i="7"/>
  <c r="K191" i="7"/>
  <c r="I192" i="7"/>
  <c r="K192" i="7"/>
  <c r="I193" i="7"/>
  <c r="K193" i="7"/>
  <c r="I194" i="7"/>
  <c r="K194" i="7"/>
  <c r="G217" i="7"/>
  <c r="G218" i="7"/>
  <c r="G219" i="7"/>
  <c r="G220" i="7"/>
  <c r="G221" i="7"/>
  <c r="G222" i="7"/>
  <c r="G223" i="7"/>
  <c r="G224" i="7"/>
  <c r="G225" i="7"/>
  <c r="G226" i="7"/>
  <c r="G227" i="7"/>
  <c r="G242" i="7"/>
  <c r="G243" i="7"/>
  <c r="G244" i="7"/>
  <c r="G245" i="7"/>
  <c r="G246" i="7"/>
  <c r="G247" i="7"/>
  <c r="G248" i="7"/>
  <c r="G249" i="7"/>
  <c r="G250" i="7"/>
  <c r="G251" i="7"/>
  <c r="G252" i="7"/>
  <c r="G264" i="7"/>
  <c r="G265" i="7"/>
  <c r="G266" i="7"/>
  <c r="G267" i="7"/>
  <c r="G268" i="7"/>
  <c r="G269" i="7"/>
  <c r="G270" i="7"/>
  <c r="G271" i="7"/>
  <c r="G272" i="7"/>
  <c r="G273" i="7"/>
  <c r="G274" i="7"/>
  <c r="G287" i="7"/>
  <c r="H287" i="7" s="1"/>
  <c r="G288" i="7"/>
  <c r="H288" i="7"/>
  <c r="G289" i="7"/>
  <c r="H289" i="7"/>
  <c r="G290" i="7"/>
  <c r="H290" i="7"/>
  <c r="G291" i="7"/>
  <c r="H291" i="7" s="1"/>
  <c r="G292" i="7"/>
  <c r="H292" i="7"/>
  <c r="G293" i="7"/>
  <c r="H293" i="7"/>
  <c r="G294" i="7"/>
  <c r="H294" i="7"/>
  <c r="G295" i="7"/>
  <c r="H295" i="7" s="1"/>
  <c r="G296" i="7"/>
  <c r="H296" i="7"/>
  <c r="H324" i="7"/>
  <c r="H325" i="7"/>
  <c r="H326" i="7"/>
  <c r="H327" i="7"/>
  <c r="H328" i="7"/>
  <c r="H329" i="7"/>
  <c r="H330" i="7"/>
  <c r="H331" i="7"/>
  <c r="H332" i="7"/>
  <c r="H333" i="7"/>
  <c r="H334" i="7"/>
  <c r="G348" i="7"/>
  <c r="G349" i="7"/>
  <c r="G350" i="7"/>
  <c r="G351" i="7"/>
  <c r="G352" i="7"/>
  <c r="G353" i="7"/>
  <c r="G354" i="7"/>
  <c r="G355" i="7"/>
  <c r="G356" i="7"/>
  <c r="G357" i="7"/>
  <c r="G358" i="7"/>
  <c r="G376" i="7"/>
  <c r="G377" i="7"/>
  <c r="G378" i="7"/>
  <c r="G379" i="7"/>
  <c r="G380" i="7"/>
  <c r="G381" i="7"/>
  <c r="G382" i="7"/>
  <c r="G383" i="7"/>
  <c r="G384" i="7"/>
  <c r="G385" i="7"/>
  <c r="G386" i="7"/>
  <c r="H396" i="7"/>
  <c r="H397" i="7"/>
  <c r="H398" i="7"/>
  <c r="H399" i="7"/>
  <c r="H400" i="7"/>
  <c r="H401" i="7"/>
  <c r="H402" i="7"/>
  <c r="H403" i="7"/>
  <c r="H404" i="7"/>
  <c r="H405" i="7"/>
  <c r="H40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nehul jain</author>
  </authors>
  <commentList>
    <comment ref="E13" authorId="0" shapeId="0" xr:uid="{944B27F3-844F-4AC1-A2D9-CBC5CF4266CC}">
      <text>
        <r>
          <rPr>
            <b/>
            <sz val="9"/>
            <color indexed="81"/>
            <rFont val="Tahoma"/>
            <family val="2"/>
          </rPr>
          <t>nehul jain:</t>
        </r>
        <r>
          <rPr>
            <sz val="9"/>
            <color indexed="81"/>
            <rFont val="Tahoma"/>
            <family val="2"/>
          </rPr>
          <t xml:space="preserve">
The current ratio is a liquidity ratio that measures a company's ability to pay short-term obligations or those due within one year. </t>
        </r>
      </text>
    </comment>
    <comment ref="M13" authorId="0" shapeId="0" xr:uid="{66934582-1646-4945-9107-67DC1C51DD72}">
      <text>
        <r>
          <rPr>
            <b/>
            <sz val="9"/>
            <color indexed="81"/>
            <rFont val="Tahoma"/>
            <family val="2"/>
          </rPr>
          <t>nehul jain:</t>
        </r>
        <r>
          <rPr>
            <sz val="9"/>
            <color indexed="81"/>
            <rFont val="Tahoma"/>
            <family val="2"/>
          </rPr>
          <t xml:space="preserve">
The quick ratio measures a company's capacity to pay its current liabilities without needing to sell its inventory or obtain additional financing. The quick ratio is considered a more conservative measure than the current ratio, which includes all current assets as coverage for current liabilities.</t>
        </r>
      </text>
    </comment>
    <comment ref="A31" authorId="0" shapeId="0" xr:uid="{505A617C-98A1-4D74-A6BC-18F56C157738}">
      <text>
        <r>
          <rPr>
            <b/>
            <sz val="9"/>
            <color indexed="81"/>
            <rFont val="Tahoma"/>
            <family val="2"/>
          </rPr>
          <t>nehul jain:</t>
        </r>
        <r>
          <rPr>
            <sz val="9"/>
            <color indexed="81"/>
            <rFont val="Tahoma"/>
            <family val="2"/>
          </rPr>
          <t xml:space="preserve">
The gross profit margin tells you what your business made after paying for the direct cost of doing business, which can include labour, materials and other direct production costs.</t>
        </r>
      </text>
    </comment>
    <comment ref="H31" authorId="0" shapeId="0" xr:uid="{9EC2B6E8-2D1C-4C0A-A20A-023634532EA5}">
      <text>
        <r>
          <rPr>
            <b/>
            <sz val="9"/>
            <color indexed="81"/>
            <rFont val="Tahoma"/>
            <family val="2"/>
          </rPr>
          <t>nehul jain:</t>
        </r>
        <r>
          <rPr>
            <sz val="9"/>
            <color indexed="81"/>
            <rFont val="Tahoma"/>
            <family val="2"/>
          </rPr>
          <t xml:space="preserve">
It is the ratio of net profits to revenues for a company or business segment. Expressed as a percentage, the net profit margin shows how much profit is generated from every 1ruppes in sales, after accounting for all business expenses involved in earning those revenues.</t>
        </r>
      </text>
    </comment>
    <comment ref="O31" authorId="0" shapeId="0" xr:uid="{E5731B46-F657-44B6-91EE-23972DDDC277}">
      <text>
        <r>
          <rPr>
            <b/>
            <sz val="9"/>
            <color indexed="81"/>
            <rFont val="Tahoma"/>
            <family val="2"/>
          </rPr>
          <t>nehul jain:</t>
        </r>
        <r>
          <rPr>
            <sz val="9"/>
            <color indexed="81"/>
            <rFont val="Tahoma"/>
            <family val="2"/>
          </rPr>
          <t xml:space="preserve">
the calculation of ROCE tells you the amount of profit a company is generating per 1 ruppes of capital employed. The more profit per 1 ruppe a company can generate, the better. Thus, a higher ROCE indicates stronger profitability across company comparisons.</t>
        </r>
      </text>
    </comment>
    <comment ref="AB31" authorId="0" shapeId="0" xr:uid="{0B495A76-FB01-4D32-B1BC-3BF8FA160987}">
      <text>
        <r>
          <rPr>
            <b/>
            <sz val="9"/>
            <color indexed="81"/>
            <rFont val="Tahoma"/>
            <family val="2"/>
          </rPr>
          <t>nehul jain:</t>
        </r>
        <r>
          <rPr>
            <sz val="9"/>
            <color indexed="81"/>
            <rFont val="Tahoma"/>
            <family val="2"/>
          </rPr>
          <t xml:space="preserve">
Operating Profit Ratio is referred to as the ratio that is used to define a relationship between the operating profit and the net sales. Operating profit is also known as Earnings before interest and taxes (EBIT) and net sales can also be defined as the revenue that is earned from the operations.</t>
        </r>
      </text>
    </comment>
    <comment ref="E48" authorId="0" shapeId="0" xr:uid="{DCC7F30B-3D99-45C5-9DD9-B4E26D7F82D0}">
      <text>
        <r>
          <rPr>
            <b/>
            <sz val="9"/>
            <color indexed="81"/>
            <rFont val="Tahoma"/>
            <family val="2"/>
          </rPr>
          <t>nehul jain:</t>
        </r>
        <r>
          <rPr>
            <sz val="9"/>
            <color indexed="81"/>
            <rFont val="Tahoma"/>
            <family val="2"/>
          </rPr>
          <t xml:space="preserve">
The debt-to-equity (D/E) ratio compares a company's total liabilities to its shareholder equity and can be used to evaluate how much leverage a company is using. Higher-leverage ratios tend to indicate a company or stock with higher risk to shareholders.</t>
        </r>
      </text>
    </comment>
    <comment ref="A65" authorId="0" shapeId="0" xr:uid="{2EA223BF-40F0-464D-BCB6-F8D512A73310}">
      <text>
        <r>
          <rPr>
            <b/>
            <sz val="9"/>
            <color indexed="81"/>
            <rFont val="Tahoma"/>
            <family val="2"/>
          </rPr>
          <t>nehul jain:</t>
        </r>
        <r>
          <rPr>
            <sz val="9"/>
            <color indexed="81"/>
            <rFont val="Tahoma"/>
            <family val="2"/>
          </rPr>
          <t xml:space="preserve">
The price earnings ratio shows how many times bigger the price of a share is than the earnings
that the share produces.
There are two main reasons why investors might be prepared to pay a bigger multiple of the
earnings for one share than for another share:
1. they expect earnings to grow rapidly, so are paying for expected high future earnings
2. the earnings are considered to be less risky. </t>
        </r>
      </text>
    </comment>
    <comment ref="H65" authorId="0" shapeId="0" xr:uid="{6B66AABE-126F-4942-B277-2A24771B542F}">
      <text>
        <r>
          <rPr>
            <b/>
            <sz val="9"/>
            <color indexed="81"/>
            <rFont val="Tahoma"/>
            <family val="2"/>
          </rPr>
          <t>nehul jain:</t>
        </r>
        <r>
          <rPr>
            <sz val="9"/>
            <color indexed="81"/>
            <rFont val="Tahoma"/>
            <family val="2"/>
          </rPr>
          <t xml:space="preserve">
The earnings per share (EPS) ratio is the amount of profit that has been earned for each
ordinary share.
It is customary to calculate this ratio by taking the net profit after taxation and, since it is
concerned with the ordinary shareholders' position, it excludes any preference dividend. 
</t>
        </r>
      </text>
    </comment>
    <comment ref="S65" authorId="0" shapeId="0" xr:uid="{A3A68CE8-BF79-430D-89C9-5AD862C7884F}">
      <text>
        <r>
          <rPr>
            <b/>
            <sz val="9"/>
            <color indexed="81"/>
            <rFont val="Tahoma"/>
            <family val="2"/>
          </rPr>
          <t>nehul jain:</t>
        </r>
        <r>
          <rPr>
            <sz val="9"/>
            <color indexed="81"/>
            <rFont val="Tahoma"/>
            <family val="2"/>
          </rPr>
          <t xml:space="preserve">
The dividend yield measures the amount of current income (dividends) an investor receives
per unit of investment (the share price). A low dividend yield may mean that:
1. investors expect dividends to grow rapidly, or
2. the share is overvalued.
The dividend yield cannot be interpreted as the expected return on a share because it
shows only part of the return for an investor  it ignores any potential capital gain. </t>
        </r>
      </text>
    </comment>
    <comment ref="A83" authorId="0" shapeId="0" xr:uid="{6056C457-A342-416A-98AB-06DCBCE67FD6}">
      <text>
        <r>
          <rPr>
            <b/>
            <sz val="9"/>
            <color indexed="81"/>
            <rFont val="Tahoma"/>
            <family val="2"/>
          </rPr>
          <t>nehul jain:</t>
        </r>
        <r>
          <rPr>
            <sz val="9"/>
            <color indexed="81"/>
            <rFont val="Tahoma"/>
            <family val="2"/>
          </rPr>
          <t xml:space="preserve">
IT TELLS US HOW MUCH OF THE REVENUE OF THE COMPANY IS THERE AS NET PROFIT AND HOW MUCH IS DISTRIBUTED AS TAXES AND ADMINISTRATIVE EXPENSES ETC.</t>
        </r>
      </text>
    </comment>
    <comment ref="H83" authorId="0" shapeId="0" xr:uid="{DA086563-2A30-4CAE-AF8B-14F10F047721}">
      <text>
        <r>
          <rPr>
            <b/>
            <sz val="9"/>
            <color indexed="81"/>
            <rFont val="Tahoma"/>
            <family val="2"/>
          </rPr>
          <t>nehul jain:</t>
        </r>
        <r>
          <rPr>
            <sz val="9"/>
            <color indexed="81"/>
            <rFont val="Tahoma"/>
            <family val="2"/>
          </rPr>
          <t xml:space="preserve">
THE ASSET TURNOVER RATIO TELLS US ABOUT THE REVENUE THE ASSETS OF THE COMPANY ARE GENERATING OR HOW MUCH ARE THE ASSESTS ARE UTILIZED
BY THE COMPANY A RATIO OF MORE THAN 
1 IS CONSIDERED GOOD.</t>
        </r>
      </text>
    </comment>
    <comment ref="O83" authorId="0" shapeId="0" xr:uid="{5021C9E1-E358-4825-9B29-0ED0B90B4BFC}">
      <text>
        <r>
          <rPr>
            <b/>
            <sz val="9"/>
            <color indexed="81"/>
            <rFont val="Tahoma"/>
            <charset val="1"/>
          </rPr>
          <t>nehul jain:</t>
        </r>
        <r>
          <rPr>
            <sz val="9"/>
            <color indexed="81"/>
            <rFont val="Tahoma"/>
            <charset val="1"/>
          </rPr>
          <t xml:space="preserve">
IT TELLS US HOW MUCH THE COMPANY ASSETS ARE PURCHASED FROM THE THE DEBT FINANCE AND HOW MUCH ARE FORM THE SHARE HOLDER EQUTIY FINANCE ..
HIGHER IT IS THE MORE THE COMPANY IS LEVERAGED.</t>
        </r>
      </text>
    </comment>
    <comment ref="Z83" authorId="0" shapeId="0" xr:uid="{25DD5309-49DD-4863-9FEF-C664FFE464F1}">
      <text>
        <r>
          <rPr>
            <b/>
            <sz val="9"/>
            <color indexed="81"/>
            <rFont val="Tahoma"/>
            <family val="2"/>
          </rPr>
          <t>nehul jain:</t>
        </r>
        <r>
          <rPr>
            <sz val="9"/>
            <color indexed="81"/>
            <rFont val="Tahoma"/>
            <family val="2"/>
          </rPr>
          <t xml:space="preserve">
A DuPont analysis is used to evaluate the component parts of a company's return on equity (ROE). This allows an investor to determine what financial activities are contributing the most to the changes in ROE. An investor can use analysis like this to compare the operational efficiency of two similar firms.</t>
        </r>
      </text>
    </comment>
  </commentList>
</comments>
</file>

<file path=xl/sharedStrings.xml><?xml version="1.0" encoding="utf-8"?>
<sst xmlns="http://schemas.openxmlformats.org/spreadsheetml/2006/main" count="500" uniqueCount="246">
  <si>
    <t>ROLL NO.</t>
  </si>
  <si>
    <t xml:space="preserve">NAME </t>
  </si>
  <si>
    <t>COMPANY</t>
  </si>
  <si>
    <t>JAINAM</t>
  </si>
  <si>
    <t>LITTLE</t>
  </si>
  <si>
    <t>NEHUL</t>
  </si>
  <si>
    <t>ROHIT</t>
  </si>
  <si>
    <t>SANSKAR</t>
  </si>
  <si>
    <t>JINDAL POLYFILMS</t>
  </si>
  <si>
    <t>UFLEX LIMITED</t>
  </si>
  <si>
    <t>SUPEREME INDUSTRIES</t>
  </si>
  <si>
    <t>KANPUR PLASTIPACK</t>
  </si>
  <si>
    <t>NAV PER SHARE</t>
  </si>
  <si>
    <t>YEARS</t>
  </si>
  <si>
    <t>DUPONT ANALYSIS</t>
  </si>
  <si>
    <t>EQUITY MULTIPLIER</t>
  </si>
  <si>
    <t>ASSET UTILIZATION RATIO</t>
  </si>
  <si>
    <t>NET PROFIT MARGIN</t>
  </si>
  <si>
    <t>EQUITY</t>
  </si>
  <si>
    <t>TOTAL ASSETS</t>
  </si>
  <si>
    <t>-</t>
  </si>
  <si>
    <t>PAYOUT RATIO</t>
  </si>
  <si>
    <t xml:space="preserve">DIVIDEND COVER </t>
  </si>
  <si>
    <t>REVENUE</t>
  </si>
  <si>
    <t>NET PROFIT</t>
  </si>
  <si>
    <t>DIVIDEND YIELD</t>
  </si>
  <si>
    <t xml:space="preserve">NO OF SHARES ISSUED </t>
  </si>
  <si>
    <t>INTANGIBLES</t>
  </si>
  <si>
    <t>PE RATIO</t>
  </si>
  <si>
    <t>EPS</t>
  </si>
  <si>
    <t xml:space="preserve">DIVIDENDS </t>
  </si>
  <si>
    <t>CURRENT MARKET PRICE</t>
  </si>
  <si>
    <t>ASSET GEARING RATIO</t>
  </si>
  <si>
    <t>INCOME GEARING RATIO</t>
  </si>
  <si>
    <t>GROSS PROFIT MARGIN</t>
  </si>
  <si>
    <t>ASSET UTIL. RATIO</t>
  </si>
  <si>
    <t>RESERVES</t>
  </si>
  <si>
    <t>BORROWINGS</t>
  </si>
  <si>
    <t>ROCE</t>
  </si>
  <si>
    <t>INT ON BORROWINGS</t>
  </si>
  <si>
    <t>PBIT</t>
  </si>
  <si>
    <t>QUICK RATIO</t>
  </si>
  <si>
    <t>GROSS PROFIT</t>
  </si>
  <si>
    <t>CURRENT RATIO</t>
  </si>
  <si>
    <t>EBIT</t>
  </si>
  <si>
    <t>LONG TERM DEBT</t>
  </si>
  <si>
    <t>RESERVE</t>
  </si>
  <si>
    <t>SHARE CAPITAL</t>
  </si>
  <si>
    <t>CURRENT LIABILITIES</t>
  </si>
  <si>
    <t>QUICK ASSETS</t>
  </si>
  <si>
    <t>INVENTORIES   =</t>
  </si>
  <si>
    <t>CURRENT ASSETS</t>
  </si>
  <si>
    <t>P/B RATIO</t>
  </si>
  <si>
    <t>INCOME GEARING</t>
  </si>
  <si>
    <t>GEARING</t>
  </si>
  <si>
    <t xml:space="preserve">NET ASSET UTILISATION RATIO </t>
  </si>
  <si>
    <t>PROFITABILTY RATIO</t>
  </si>
  <si>
    <t>GEARING RATIOS</t>
  </si>
  <si>
    <t>PROFITABILITY RATIOS</t>
  </si>
  <si>
    <t>LIQUIDITY RATIOS</t>
  </si>
  <si>
    <t>https://www.tickertape.in/stocks/kanpur-plastipack-KANP/financials?checklist=basic&amp;statement=income&amp;view=normal&amp;period=annual</t>
  </si>
  <si>
    <t>https://www.screener.in/company/KANPRPLA/</t>
  </si>
  <si>
    <t>SOURCE:</t>
  </si>
  <si>
    <t xml:space="preserve">DUPONT ANALYSIS = </t>
  </si>
  <si>
    <t>SALES AMOUNT</t>
  </si>
  <si>
    <t>YEAR</t>
  </si>
  <si>
    <t>2020-21</t>
  </si>
  <si>
    <t>2019-20</t>
  </si>
  <si>
    <t>2018-19</t>
  </si>
  <si>
    <t>2017-18</t>
  </si>
  <si>
    <t>2016-17</t>
  </si>
  <si>
    <t>2015-16</t>
  </si>
  <si>
    <t>2014-15</t>
  </si>
  <si>
    <t>2013-14</t>
  </si>
  <si>
    <t>2012-13</t>
  </si>
  <si>
    <t>2011-12</t>
  </si>
  <si>
    <t>INTERESTS</t>
  </si>
  <si>
    <t>NET SALES</t>
  </si>
  <si>
    <t>NET INCOME</t>
  </si>
  <si>
    <t>INTEREST ON BORROWINGS</t>
  </si>
  <si>
    <t>COST OF MATERIALS</t>
  </si>
  <si>
    <t xml:space="preserve">LONG TERM DEBT </t>
  </si>
  <si>
    <t>INVENTORIES</t>
  </si>
  <si>
    <t>DIVIDEND PAYOUT RATIO</t>
  </si>
  <si>
    <t>EARNINGS PER SHARE(EPS)</t>
  </si>
  <si>
    <t>MARKET PRICE PER SHARE</t>
  </si>
  <si>
    <t>DIVIDEND</t>
  </si>
  <si>
    <t>INVESTORS RATIOS</t>
  </si>
  <si>
    <t>CALCULATIONS</t>
  </si>
  <si>
    <t>EM</t>
  </si>
  <si>
    <t>TOTAL ASSET</t>
  </si>
  <si>
    <t>RETAINED EARNING</t>
  </si>
  <si>
    <t>DATE</t>
  </si>
  <si>
    <t>ATR</t>
  </si>
  <si>
    <t>NPR</t>
  </si>
  <si>
    <t>ASSET TURNOVER RATIO</t>
  </si>
  <si>
    <t>NET PROFIT RATIO</t>
  </si>
  <si>
    <t>DIVIDEND YEILD</t>
  </si>
  <si>
    <t>MARKET PRICE</t>
  </si>
  <si>
    <t>DIV PER SHARE</t>
  </si>
  <si>
    <t>NUMBER OF SHARES OUTSTANDING</t>
  </si>
  <si>
    <t>EARNING AVAILABLE TO EQUITY HOLDERS</t>
  </si>
  <si>
    <t>P/E RATIO</t>
  </si>
  <si>
    <t>EARNING PER SHARE</t>
  </si>
  <si>
    <t>PRICE-TO-EARNING RATIO</t>
  </si>
  <si>
    <t>INVESTORS RATIO</t>
  </si>
  <si>
    <t>RATIO</t>
  </si>
  <si>
    <t>DEBT</t>
  </si>
  <si>
    <t>DEBT-TO-SHAREHOLDER FUND RATIO</t>
  </si>
  <si>
    <t>DEBT-TO-EQUITY RATIO</t>
  </si>
  <si>
    <t>OPR</t>
  </si>
  <si>
    <t>OPERATING PROFIT</t>
  </si>
  <si>
    <t>BORROWING</t>
  </si>
  <si>
    <t>GPR</t>
  </si>
  <si>
    <t>RETURN ON CAPITAL EMPLOYED</t>
  </si>
  <si>
    <t>GROSS PROFIT RATIO</t>
  </si>
  <si>
    <t>PROFITABLITY RATIOS</t>
  </si>
  <si>
    <t>INVENTORY</t>
  </si>
  <si>
    <t>CURRENT LIABLITY</t>
  </si>
  <si>
    <t>CURRENT ASSET</t>
  </si>
  <si>
    <t>RATIO ANALYSIS OF JINDAL POLY FILMS ltd.</t>
  </si>
  <si>
    <t>Profit Margin x Total Asset Turnover x Financial Leverage</t>
  </si>
  <si>
    <t>Dupont Result :</t>
  </si>
  <si>
    <t>Total Assets / Equity</t>
  </si>
  <si>
    <t>Net Sales / Total Assets</t>
  </si>
  <si>
    <t>Net Profit / Revenue</t>
  </si>
  <si>
    <t>Financial Leverage</t>
  </si>
  <si>
    <t>Total Asset Turnover</t>
  </si>
  <si>
    <t>Profit Margin</t>
  </si>
  <si>
    <t>What is Dupont Analysis?</t>
  </si>
  <si>
    <t>DPS / EPS</t>
  </si>
  <si>
    <t>EPS / DPS</t>
  </si>
  <si>
    <t>Dividend Payout Ratio</t>
  </si>
  <si>
    <t>Equity - Dvidend Coverage Rtio</t>
  </si>
  <si>
    <t>DPS / Marktet Price of Sahre</t>
  </si>
  <si>
    <t>EPS / Dividend Payout Ratio</t>
  </si>
  <si>
    <t>Dividend Yield</t>
  </si>
  <si>
    <t>Dividend Per Share</t>
  </si>
  <si>
    <t>Current Market Price / EPS</t>
  </si>
  <si>
    <t>PAT / No of Equity Shares</t>
  </si>
  <si>
    <t>P/E Multiple</t>
  </si>
  <si>
    <t>Earning Per Share</t>
  </si>
  <si>
    <t>INVESTORS RATIO:</t>
  </si>
  <si>
    <t>EBIT / Interest Paid</t>
  </si>
  <si>
    <t>General Interest Coverage</t>
  </si>
  <si>
    <t>Total Assets - Current Liabilites - Intangible / Borrowing</t>
  </si>
  <si>
    <t>Asset Coverage Ratio</t>
  </si>
  <si>
    <t>Return on Asset / Asset Utilization Ratio</t>
  </si>
  <si>
    <t>Operating Profit / Sales</t>
  </si>
  <si>
    <t>PBIT/Total Assets - Current Liabilities - Inventory</t>
  </si>
  <si>
    <t>Profit Margin/Efficiency Ratio</t>
  </si>
  <si>
    <t xml:space="preserve">Operating Profit Ratio </t>
  </si>
  <si>
    <t>Return on Capital Employed</t>
  </si>
  <si>
    <t>PROFITABILITY RATIO</t>
  </si>
  <si>
    <t>Current Assets - Inventory / Current Liabilities</t>
  </si>
  <si>
    <t>Current Assets / Current Liabilities</t>
  </si>
  <si>
    <t>B.] QUICK RATIO</t>
  </si>
  <si>
    <t>A.] CURRENT RATIO</t>
  </si>
  <si>
    <t>Debt/Equity</t>
  </si>
  <si>
    <t>LIQUIDITY RATIO</t>
  </si>
  <si>
    <t>LEVERAGING/GEARING RATIO :</t>
  </si>
  <si>
    <t>FORMULAE AREA :</t>
  </si>
  <si>
    <t>Result of Dupont Analysis</t>
  </si>
  <si>
    <t>Leverage</t>
  </si>
  <si>
    <t>ROA</t>
  </si>
  <si>
    <t>Year</t>
  </si>
  <si>
    <t>Results of Dupont Analysis</t>
  </si>
  <si>
    <t>Equity</t>
  </si>
  <si>
    <t>Total Assets</t>
  </si>
  <si>
    <t>Total assets</t>
  </si>
  <si>
    <t>Net Sales</t>
  </si>
  <si>
    <t>Revenue</t>
  </si>
  <si>
    <t>Net Profit</t>
  </si>
  <si>
    <t>Net Profit Margin</t>
  </si>
  <si>
    <r>
      <rPr>
        <b/>
        <i/>
        <sz val="11"/>
        <color rgb="FF202124"/>
        <rFont val="Arial"/>
        <family val="2"/>
      </rPr>
      <t>DuPont Analysis</t>
    </r>
    <r>
      <rPr>
        <sz val="11"/>
        <color rgb="FF202124"/>
        <rFont val="Arial"/>
        <family val="2"/>
      </rPr>
      <t xml:space="preserve"> is a useful technique used to decompose the different drivers of </t>
    </r>
    <r>
      <rPr>
        <b/>
        <i/>
        <sz val="11"/>
        <color rgb="FF202124"/>
        <rFont val="Arial"/>
        <family val="2"/>
      </rPr>
      <t>Return on Equity (ROE)</t>
    </r>
    <r>
      <rPr>
        <sz val="11"/>
        <color rgb="FF202124"/>
        <rFont val="Arial"/>
        <family val="2"/>
      </rPr>
      <t xml:space="preserve">. An investor can use analysis like this to compare the operational efficiency of two similar firms. Managers can use DuPont analysis to identify strengths or weaknesses that should be addressed. The basic DuPont Analysis model is a method of breaking down the original equation for ROE into three components: </t>
    </r>
    <r>
      <rPr>
        <b/>
        <i/>
        <sz val="11"/>
        <color rgb="FF202124"/>
        <rFont val="Arial"/>
        <family val="2"/>
      </rPr>
      <t>Operating Efficiency, Asset Efficiency, and Leverage.</t>
    </r>
  </si>
  <si>
    <t>Payout Ratio</t>
  </si>
  <si>
    <t>DPS</t>
  </si>
  <si>
    <t>Equity Dividend Coverage</t>
  </si>
  <si>
    <t>Market Price</t>
  </si>
  <si>
    <t>In Crores</t>
  </si>
  <si>
    <t>No of Equity Shares</t>
  </si>
  <si>
    <t>Face Value of Shares</t>
  </si>
  <si>
    <t>Equity Share Cap</t>
  </si>
  <si>
    <t>Interest Paid</t>
  </si>
  <si>
    <t>ACR</t>
  </si>
  <si>
    <t>Borrowings</t>
  </si>
  <si>
    <t>Intangibles</t>
  </si>
  <si>
    <t>Current Liabilities</t>
  </si>
  <si>
    <t>Operating Profit</t>
  </si>
  <si>
    <t>Sales</t>
  </si>
  <si>
    <t>Efficiency</t>
  </si>
  <si>
    <t>Margin</t>
  </si>
  <si>
    <t>QR</t>
  </si>
  <si>
    <t>Inventory</t>
  </si>
  <si>
    <t>CR</t>
  </si>
  <si>
    <t>Current Liabilites</t>
  </si>
  <si>
    <t>Current Assets</t>
  </si>
  <si>
    <t>Gearing Ratio</t>
  </si>
  <si>
    <t>Shares</t>
  </si>
  <si>
    <t>CMP</t>
  </si>
  <si>
    <t>Market Cap</t>
  </si>
  <si>
    <t>Market Cap / Current Share Price</t>
  </si>
  <si>
    <t>No of Equity Shares =</t>
  </si>
  <si>
    <t>Uflex Ltd. Ratio Analysis</t>
  </si>
  <si>
    <t>2021-22</t>
  </si>
  <si>
    <t>DUPONT Analysis</t>
  </si>
  <si>
    <t>Dividend Cover</t>
  </si>
  <si>
    <t>Price Earining Ratio</t>
  </si>
  <si>
    <t>Income Gearing Ratio</t>
  </si>
  <si>
    <t>Asset Gearing Ratio</t>
  </si>
  <si>
    <t>Return To Equity</t>
  </si>
  <si>
    <t>Asset Utilisation Ratio</t>
  </si>
  <si>
    <t>Quick Ratio</t>
  </si>
  <si>
    <t>Current Ratio</t>
  </si>
  <si>
    <t>TCPL PACKAGING</t>
  </si>
  <si>
    <t>Net Income</t>
  </si>
  <si>
    <t>Intangible assets</t>
  </si>
  <si>
    <t>Dividend per share</t>
  </si>
  <si>
    <t>Earning per share</t>
  </si>
  <si>
    <t>Market Price of an ordinary share</t>
  </si>
  <si>
    <t>Interest on  Borrowing</t>
  </si>
  <si>
    <t>Revenue(turnover)</t>
  </si>
  <si>
    <t>Reserves</t>
  </si>
  <si>
    <t>Sharecapital</t>
  </si>
  <si>
    <t>Inventories</t>
  </si>
  <si>
    <t>Current Lialibility</t>
  </si>
  <si>
    <t>Earning per share/ dividend per share</t>
  </si>
  <si>
    <t>Dividends per share/ market price of an ordinary share</t>
  </si>
  <si>
    <t>Market Price of an ordinary share/Earning per share</t>
  </si>
  <si>
    <t>Price Earning Ratio</t>
  </si>
  <si>
    <t>Investor Ratio</t>
  </si>
  <si>
    <t>Interest on Borrowings/ Profit on ordinary activities before interest and tax</t>
  </si>
  <si>
    <t>Income Gearing</t>
  </si>
  <si>
    <t>borrowings/equity</t>
  </si>
  <si>
    <t>Asset Gearing</t>
  </si>
  <si>
    <t>(Net Profit/ Share capital + reserves)*100</t>
  </si>
  <si>
    <t>Return on Equity</t>
  </si>
  <si>
    <t>PBIT/Revenue(turnover)</t>
  </si>
  <si>
    <t>Revenue(turnover)/share capital + reserves + long term debt</t>
  </si>
  <si>
    <t>(Profit before tax / sharecapital + reserves ) *  100</t>
  </si>
  <si>
    <t>Return on Capital Employed(ROCE)</t>
  </si>
  <si>
    <t>Profitability Ratio</t>
  </si>
  <si>
    <t>Current Asset- Inventories/Current Liabilities</t>
  </si>
  <si>
    <t>Current Asset/Current Liabilities</t>
  </si>
  <si>
    <t>Liquidity Ratio</t>
  </si>
  <si>
    <t xml:space="preserve"> RATIOS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</si>
</sst>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18"/>
      <color theme="1"/>
      <name val="Calibri"/>
      <family val="2"/>
      <scheme val="minor"/>
    </font>
    <font>
      <sz val="11"/>
      <color theme="1"/>
      <name val="Calibri"/>
    </font>
    <font>
      <sz val="10"/>
      <name val="Arial"/>
    </font>
    <font>
      <u/>
      <sz val="11"/>
      <color rgb="FF9C0006"/>
      <name val="Arial"/>
    </font>
    <font>
      <sz val="10"/>
      <name val="Arial"/>
      <family val="2"/>
    </font>
    <font>
      <sz val="11"/>
      <color rgb="FF1155CC"/>
      <name val="Arial"/>
      <family val="2"/>
    </font>
    <font>
      <u/>
      <sz val="11"/>
      <color theme="10"/>
      <name val="Calibri"/>
      <family val="2"/>
      <scheme val="minor"/>
    </font>
    <font>
      <sz val="11"/>
      <color rgb="FF006100"/>
      <name val="Calibri"/>
    </font>
    <font>
      <sz val="11"/>
      <color theme="1"/>
      <name val="Calibri"/>
      <family val="2"/>
    </font>
    <font>
      <sz val="20"/>
      <color theme="1"/>
      <name val="Calibri"/>
      <family val="2"/>
      <scheme val="minor"/>
    </font>
    <font>
      <sz val="22"/>
      <color theme="1"/>
      <name val="Calibri"/>
      <family val="2"/>
      <scheme val="minor"/>
    </font>
    <font>
      <sz val="20"/>
      <color theme="5" tint="0.39997558519241921"/>
      <name val="Calibri"/>
      <family val="2"/>
      <scheme val="minor"/>
    </font>
    <font>
      <sz val="12"/>
      <color theme="1"/>
      <name val="Calibri"/>
      <family val="2"/>
      <scheme val="minor"/>
    </font>
    <font>
      <sz val="12"/>
      <color rgb="FF22222F"/>
      <name val="Calibri"/>
      <family val="2"/>
      <scheme val="minor"/>
    </font>
    <font>
      <b/>
      <sz val="12"/>
      <color theme="1"/>
      <name val="Calibri"/>
      <family val="2"/>
      <scheme val="minor"/>
    </font>
    <font>
      <b/>
      <sz val="14"/>
      <color theme="1"/>
      <name val="Calibri"/>
      <family val="2"/>
      <scheme val="minor"/>
    </font>
    <font>
      <sz val="12"/>
      <color rgb="FF333333"/>
      <name val="Calibri"/>
      <family val="2"/>
      <scheme val="minor"/>
    </font>
    <font>
      <sz val="48"/>
      <color theme="8" tint="-0.499984740745262"/>
      <name val="Imprint MT Shadow"/>
      <family val="5"/>
    </font>
    <font>
      <b/>
      <sz val="9"/>
      <color indexed="81"/>
      <name val="Tahoma"/>
      <family val="2"/>
    </font>
    <font>
      <sz val="9"/>
      <color indexed="81"/>
      <name val="Tahoma"/>
      <family val="2"/>
    </font>
    <font>
      <b/>
      <sz val="9"/>
      <color indexed="81"/>
      <name val="Tahoma"/>
      <charset val="1"/>
    </font>
    <font>
      <sz val="9"/>
      <color indexed="81"/>
      <name val="Tahoma"/>
      <charset val="1"/>
    </font>
    <font>
      <b/>
      <i/>
      <sz val="11"/>
      <color theme="1"/>
      <name val="Calibri"/>
      <family val="2"/>
      <scheme val="minor"/>
    </font>
    <font>
      <b/>
      <i/>
      <sz val="12"/>
      <color theme="1"/>
      <name val="Calibri"/>
      <family val="2"/>
      <scheme val="minor"/>
    </font>
    <font>
      <b/>
      <i/>
      <sz val="14"/>
      <color theme="1"/>
      <name val="Calibri"/>
      <family val="2"/>
      <scheme val="minor"/>
    </font>
    <font>
      <i/>
      <sz val="11"/>
      <color theme="1"/>
      <name val="Calibri"/>
      <family val="2"/>
      <scheme val="minor"/>
    </font>
    <font>
      <b/>
      <i/>
      <u/>
      <sz val="14"/>
      <color theme="1"/>
      <name val="Calibri"/>
      <family val="2"/>
      <scheme val="minor"/>
    </font>
    <font>
      <sz val="11"/>
      <color rgb="FF202124"/>
      <name val="Arial"/>
      <family val="2"/>
    </font>
    <font>
      <b/>
      <i/>
      <sz val="11"/>
      <color rgb="FF202124"/>
      <name val="Arial"/>
      <family val="2"/>
    </font>
    <font>
      <b/>
      <i/>
      <u/>
      <sz val="11"/>
      <color theme="1"/>
      <name val="Calibri"/>
      <family val="2"/>
      <scheme val="minor"/>
    </font>
    <font>
      <b/>
      <i/>
      <u/>
      <sz val="18"/>
      <color theme="1"/>
      <name val="Calibri"/>
      <family val="2"/>
      <scheme val="minor"/>
    </font>
    <font>
      <i/>
      <sz val="36"/>
      <color theme="1"/>
      <name val="Calibri Light"/>
      <family val="2"/>
    </font>
    <font>
      <i/>
      <sz val="26"/>
      <color theme="1"/>
      <name val="Calibri"/>
      <family val="2"/>
      <scheme val="minor"/>
    </font>
  </fonts>
  <fills count="32">
    <fill>
      <patternFill patternType="none"/>
    </fill>
    <fill>
      <patternFill patternType="gray125"/>
    </fill>
    <fill>
      <patternFill patternType="solid">
        <fgColor theme="8" tint="0.59999389629810485"/>
        <bgColor indexed="64"/>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5" tint="-0.249977111117893"/>
        <bgColor indexed="64"/>
      </patternFill>
    </fill>
    <fill>
      <patternFill patternType="solid">
        <fgColor rgb="FFFFE598"/>
        <bgColor rgb="FFFFE598"/>
      </patternFill>
    </fill>
    <fill>
      <patternFill patternType="solid">
        <fgColor rgb="FFFFC7CE"/>
        <bgColor rgb="FFFFC7CE"/>
      </patternFill>
    </fill>
    <fill>
      <patternFill patternType="solid">
        <fgColor theme="0" tint="-4.9989318521683403E-2"/>
        <bgColor indexed="64"/>
      </patternFill>
    </fill>
    <fill>
      <patternFill patternType="solid">
        <fgColor theme="0" tint="-4.9989318521683403E-2"/>
        <bgColor rgb="FFFFC7CE"/>
      </patternFill>
    </fill>
    <fill>
      <patternFill patternType="solid">
        <fgColor rgb="FFC6EFCE"/>
        <bgColor rgb="FFC6EFCE"/>
      </patternFill>
    </fill>
    <fill>
      <patternFill patternType="solid">
        <fgColor rgb="FFA8D08D"/>
        <bgColor rgb="FFA8D08D"/>
      </patternFill>
    </fill>
    <fill>
      <patternFill patternType="solid">
        <fgColor theme="7" tint="0.79998168889431442"/>
        <bgColor rgb="FFFFE598"/>
      </patternFill>
    </fill>
    <fill>
      <patternFill patternType="solid">
        <fgColor theme="4" tint="0.399975585192419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7" tint="0.39997558519241921"/>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0" fillId="0" borderId="0" applyNumberFormat="0" applyFill="0" applyBorder="0" applyAlignment="0" applyProtection="0"/>
  </cellStyleXfs>
  <cellXfs count="334">
    <xf numFmtId="0" fontId="0" fillId="0" borderId="0" xfId="0"/>
    <xf numFmtId="0" fontId="0" fillId="0" borderId="0" xfId="0"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9" xfId="0" applyBorder="1"/>
    <xf numFmtId="0" fontId="0" fillId="8" borderId="9" xfId="0" applyFill="1" applyBorder="1" applyAlignment="1">
      <alignment horizontal="center"/>
    </xf>
    <xf numFmtId="0" fontId="0" fillId="0" borderId="6" xfId="0" applyBorder="1"/>
    <xf numFmtId="0" fontId="0" fillId="8" borderId="6" xfId="0" applyFill="1" applyBorder="1" applyAlignment="1">
      <alignment horizontal="center"/>
    </xf>
    <xf numFmtId="0" fontId="0" fillId="9" borderId="9" xfId="0" applyFill="1" applyBorder="1"/>
    <xf numFmtId="0" fontId="0" fillId="0" borderId="8" xfId="0" applyBorder="1"/>
    <xf numFmtId="0" fontId="0" fillId="9" borderId="6" xfId="0" applyFill="1" applyBorder="1"/>
    <xf numFmtId="0" fontId="0" fillId="0" borderId="1" xfId="0" applyBorder="1"/>
    <xf numFmtId="0" fontId="0" fillId="10" borderId="4" xfId="0" applyFill="1" applyBorder="1"/>
    <xf numFmtId="0" fontId="0" fillId="10" borderId="3" xfId="0" applyFill="1" applyBorder="1"/>
    <xf numFmtId="0" fontId="0" fillId="9" borderId="9" xfId="0" applyFill="1" applyBorder="1" applyAlignment="1">
      <alignment horizontal="center"/>
    </xf>
    <xf numFmtId="0" fontId="0" fillId="0" borderId="10" xfId="0" applyBorder="1"/>
    <xf numFmtId="0" fontId="0" fillId="9" borderId="6" xfId="0" applyFill="1" applyBorder="1" applyAlignment="1">
      <alignment horizontal="center"/>
    </xf>
    <xf numFmtId="0" fontId="0" fillId="0" borderId="11" xfId="0" applyBorder="1"/>
    <xf numFmtId="0" fontId="0" fillId="2" borderId="12" xfId="0" applyFill="1" applyBorder="1" applyAlignment="1">
      <alignment horizontal="center"/>
    </xf>
    <xf numFmtId="2" fontId="0" fillId="9" borderId="9" xfId="0" applyNumberFormat="1" applyFill="1" applyBorder="1" applyAlignment="1">
      <alignment horizontal="center"/>
    </xf>
    <xf numFmtId="2" fontId="0" fillId="9" borderId="6" xfId="0" applyNumberFormat="1" applyFill="1" applyBorder="1" applyAlignment="1">
      <alignment horizontal="center"/>
    </xf>
    <xf numFmtId="10" fontId="0" fillId="0" borderId="1" xfId="0" applyNumberFormat="1" applyBorder="1" applyAlignment="1">
      <alignment horizontal="center"/>
    </xf>
    <xf numFmtId="0" fontId="0" fillId="2" borderId="1" xfId="0" applyFill="1" applyBorder="1" applyAlignment="1">
      <alignment horizontal="center"/>
    </xf>
    <xf numFmtId="0" fontId="0" fillId="9" borderId="10" xfId="0" applyFill="1" applyBorder="1" applyAlignment="1">
      <alignment horizontal="center"/>
    </xf>
    <xf numFmtId="0" fontId="0" fillId="0" borderId="13" xfId="0" applyBorder="1" applyAlignment="1">
      <alignment horizontal="center"/>
    </xf>
    <xf numFmtId="0" fontId="0" fillId="9" borderId="11" xfId="0" applyFill="1" applyBorder="1" applyAlignment="1">
      <alignment horizontal="center"/>
    </xf>
    <xf numFmtId="0" fontId="0" fillId="0" borderId="14" xfId="0" applyBorder="1" applyAlignment="1">
      <alignment horizontal="center"/>
    </xf>
    <xf numFmtId="0" fontId="0" fillId="2" borderId="15" xfId="0" applyFill="1" applyBorder="1" applyAlignment="1">
      <alignment horizontal="center"/>
    </xf>
    <xf numFmtId="10" fontId="0" fillId="9" borderId="1" xfId="0" applyNumberFormat="1" applyFill="1" applyBorder="1" applyAlignment="1">
      <alignment horizontal="center"/>
    </xf>
    <xf numFmtId="2" fontId="0" fillId="0" borderId="9" xfId="0" applyNumberFormat="1" applyBorder="1" applyAlignment="1">
      <alignment horizontal="center"/>
    </xf>
    <xf numFmtId="2" fontId="0" fillId="0" borderId="6" xfId="0" applyNumberFormat="1" applyBorder="1" applyAlignment="1">
      <alignment horizontal="center"/>
    </xf>
    <xf numFmtId="164" fontId="0" fillId="0" borderId="9" xfId="0" applyNumberFormat="1" applyBorder="1" applyAlignment="1">
      <alignment horizontal="center"/>
    </xf>
    <xf numFmtId="164" fontId="0" fillId="0" borderId="6" xfId="0" applyNumberFormat="1" applyBorder="1" applyAlignment="1">
      <alignment horizontal="center"/>
    </xf>
    <xf numFmtId="0" fontId="0" fillId="9" borderId="1" xfId="0" applyFill="1" applyBorder="1" applyAlignment="1">
      <alignment horizontal="center"/>
    </xf>
    <xf numFmtId="10" fontId="0" fillId="0" borderId="9" xfId="0" applyNumberFormat="1" applyBorder="1" applyAlignment="1">
      <alignment horizontal="center"/>
    </xf>
    <xf numFmtId="10" fontId="0" fillId="0" borderId="6" xfId="0" applyNumberFormat="1" applyBorder="1" applyAlignment="1">
      <alignment horizontal="center"/>
    </xf>
    <xf numFmtId="165" fontId="0" fillId="0" borderId="9" xfId="0" applyNumberFormat="1" applyBorder="1" applyAlignment="1">
      <alignment horizontal="center"/>
    </xf>
    <xf numFmtId="165" fontId="0" fillId="0" borderId="6" xfId="0" applyNumberFormat="1" applyBorder="1" applyAlignment="1">
      <alignment horizontal="center"/>
    </xf>
    <xf numFmtId="10" fontId="0" fillId="11" borderId="1" xfId="0" applyNumberFormat="1" applyFill="1" applyBorder="1" applyAlignment="1">
      <alignment horizontal="center"/>
    </xf>
    <xf numFmtId="164" fontId="0" fillId="9" borderId="9" xfId="0" applyNumberFormat="1" applyFill="1" applyBorder="1" applyAlignment="1">
      <alignment horizontal="center"/>
    </xf>
    <xf numFmtId="164" fontId="0" fillId="9" borderId="6" xfId="0" applyNumberFormat="1" applyFill="1" applyBorder="1" applyAlignment="1">
      <alignment horizontal="center"/>
    </xf>
    <xf numFmtId="10" fontId="0" fillId="11" borderId="9" xfId="0" applyNumberFormat="1" applyFill="1" applyBorder="1" applyAlignment="1">
      <alignment horizontal="center"/>
    </xf>
    <xf numFmtId="10" fontId="0" fillId="11" borderId="6" xfId="0" applyNumberFormat="1" applyFill="1" applyBorder="1" applyAlignment="1">
      <alignment horizontal="center"/>
    </xf>
    <xf numFmtId="0" fontId="0" fillId="0" borderId="4" xfId="0" applyBorder="1" applyAlignment="1">
      <alignment horizontal="center"/>
    </xf>
    <xf numFmtId="0" fontId="0" fillId="0" borderId="2" xfId="0" applyBorder="1" applyAlignment="1">
      <alignment horizontal="center"/>
    </xf>
    <xf numFmtId="165" fontId="0" fillId="11" borderId="9" xfId="0" applyNumberFormat="1" applyFill="1" applyBorder="1" applyAlignment="1">
      <alignment horizontal="center"/>
    </xf>
    <xf numFmtId="165" fontId="0" fillId="11" borderId="6" xfId="0" applyNumberFormat="1" applyFill="1" applyBorder="1" applyAlignment="1">
      <alignment horizontal="center"/>
    </xf>
    <xf numFmtId="2" fontId="0" fillId="0" borderId="0" xfId="0" applyNumberFormat="1"/>
    <xf numFmtId="2" fontId="0" fillId="11" borderId="9" xfId="0" applyNumberFormat="1" applyFill="1" applyBorder="1" applyAlignment="1">
      <alignment horizontal="center"/>
    </xf>
    <xf numFmtId="2" fontId="0" fillId="11" borderId="6" xfId="0" applyNumberFormat="1" applyFill="1" applyBorder="1" applyAlignment="1">
      <alignment horizontal="center"/>
    </xf>
    <xf numFmtId="0" fontId="0" fillId="12" borderId="4" xfId="0" applyFill="1" applyBorder="1" applyAlignment="1">
      <alignment horizontal="center"/>
    </xf>
    <xf numFmtId="0" fontId="0" fillId="12" borderId="3" xfId="0" applyFill="1" applyBorder="1" applyAlignment="1">
      <alignment horizontal="center"/>
    </xf>
    <xf numFmtId="0" fontId="0" fillId="12" borderId="2" xfId="0" applyFill="1" applyBorder="1" applyAlignment="1">
      <alignment horizontal="center"/>
    </xf>
    <xf numFmtId="2" fontId="0" fillId="10" borderId="1" xfId="0" applyNumberFormat="1" applyFill="1" applyBorder="1"/>
    <xf numFmtId="0" fontId="0" fillId="8" borderId="1" xfId="0" applyFill="1" applyBorder="1"/>
    <xf numFmtId="2" fontId="0" fillId="8" borderId="1" xfId="0" applyNumberFormat="1" applyFill="1" applyBorder="1"/>
    <xf numFmtId="0" fontId="0" fillId="13" borderId="0" xfId="0" applyFill="1"/>
    <xf numFmtId="0" fontId="0" fillId="14" borderId="0" xfId="0" applyFill="1"/>
    <xf numFmtId="0" fontId="3" fillId="15" borderId="1" xfId="0" applyFont="1" applyFill="1" applyBorder="1" applyAlignment="1">
      <alignment horizontal="center"/>
    </xf>
    <xf numFmtId="0" fontId="5" fillId="16" borderId="16" xfId="0" applyFont="1" applyFill="1" applyBorder="1" applyAlignment="1">
      <alignment horizontal="center"/>
    </xf>
    <xf numFmtId="0" fontId="5" fillId="16" borderId="16" xfId="0" applyFont="1" applyFill="1" applyBorder="1" applyAlignment="1">
      <alignment horizontal="center" vertical="center"/>
    </xf>
    <xf numFmtId="0" fontId="8" fillId="18" borderId="0" xfId="0" applyFont="1" applyFill="1" applyAlignment="1">
      <alignment vertical="top"/>
    </xf>
    <xf numFmtId="0" fontId="9" fillId="19" borderId="0" xfId="0" applyFont="1" applyFill="1" applyAlignment="1">
      <alignment vertical="top"/>
    </xf>
    <xf numFmtId="0" fontId="5" fillId="0" borderId="0" xfId="0" applyFont="1"/>
    <xf numFmtId="0" fontId="11" fillId="20" borderId="22" xfId="0" applyFont="1" applyFill="1" applyBorder="1" applyAlignment="1">
      <alignment horizontal="center"/>
    </xf>
    <xf numFmtId="0" fontId="5" fillId="21" borderId="16" xfId="0" applyFont="1" applyFill="1" applyBorder="1" applyAlignment="1">
      <alignment horizontal="center" vertical="center"/>
    </xf>
    <xf numFmtId="0" fontId="0" fillId="11" borderId="1" xfId="0" applyFill="1" applyBorder="1"/>
    <xf numFmtId="166" fontId="5" fillId="22" borderId="23" xfId="0" applyNumberFormat="1" applyFont="1" applyFill="1" applyBorder="1" applyAlignment="1">
      <alignment horizontal="center"/>
    </xf>
    <xf numFmtId="0" fontId="5" fillId="22" borderId="24" xfId="0" applyFont="1" applyFill="1" applyBorder="1" applyAlignment="1">
      <alignment horizontal="center"/>
    </xf>
    <xf numFmtId="10" fontId="5" fillId="22" borderId="25" xfId="0" applyNumberFormat="1" applyFont="1" applyFill="1" applyBorder="1" applyAlignment="1">
      <alignment horizontal="center"/>
    </xf>
    <xf numFmtId="2" fontId="5" fillId="22" borderId="25" xfId="0" applyNumberFormat="1" applyFont="1" applyFill="1" applyBorder="1" applyAlignment="1">
      <alignment horizontal="center"/>
    </xf>
    <xf numFmtId="2" fontId="5" fillId="22" borderId="26" xfId="0" applyNumberFormat="1" applyFont="1" applyFill="1" applyBorder="1" applyAlignment="1">
      <alignment horizontal="center"/>
    </xf>
    <xf numFmtId="0" fontId="5" fillId="22" borderId="19" xfId="0" applyFont="1" applyFill="1" applyBorder="1" applyAlignment="1">
      <alignment horizontal="center" vertical="center"/>
    </xf>
    <xf numFmtId="166" fontId="5" fillId="22" borderId="27" xfId="0" applyNumberFormat="1" applyFont="1" applyFill="1" applyBorder="1" applyAlignment="1">
      <alignment horizontal="center"/>
    </xf>
    <xf numFmtId="0" fontId="5" fillId="22" borderId="16" xfId="0" applyFont="1" applyFill="1" applyBorder="1" applyAlignment="1">
      <alignment horizontal="center"/>
    </xf>
    <xf numFmtId="10" fontId="5" fillId="22" borderId="16" xfId="0" applyNumberFormat="1" applyFont="1" applyFill="1" applyBorder="1" applyAlignment="1">
      <alignment horizontal="center"/>
    </xf>
    <xf numFmtId="2" fontId="5" fillId="22" borderId="16" xfId="0" applyNumberFormat="1" applyFont="1" applyFill="1" applyBorder="1" applyAlignment="1">
      <alignment horizontal="center"/>
    </xf>
    <xf numFmtId="0" fontId="5" fillId="22" borderId="28" xfId="0" applyFont="1" applyFill="1" applyBorder="1" applyAlignment="1">
      <alignment horizontal="center" vertical="center"/>
    </xf>
    <xf numFmtId="0" fontId="12" fillId="21" borderId="1" xfId="0" applyFont="1" applyFill="1" applyBorder="1" applyAlignment="1">
      <alignment horizontal="center" vertical="center"/>
    </xf>
    <xf numFmtId="0" fontId="5" fillId="21" borderId="29" xfId="0" applyFont="1" applyFill="1" applyBorder="1" applyAlignment="1">
      <alignment horizontal="center" vertical="center"/>
    </xf>
    <xf numFmtId="0" fontId="5" fillId="21" borderId="30" xfId="0" applyFont="1" applyFill="1" applyBorder="1" applyAlignment="1">
      <alignment horizontal="center" vertical="center"/>
    </xf>
    <xf numFmtId="0" fontId="5" fillId="21" borderId="31" xfId="0" applyFont="1" applyFill="1" applyBorder="1" applyAlignment="1">
      <alignment horizontal="center" vertical="center"/>
    </xf>
    <xf numFmtId="0" fontId="5" fillId="21" borderId="32" xfId="0" applyFont="1" applyFill="1" applyBorder="1" applyAlignment="1">
      <alignment horizontal="center" vertical="center"/>
    </xf>
    <xf numFmtId="0" fontId="5" fillId="21" borderId="21" xfId="0" applyFont="1" applyFill="1" applyBorder="1" applyAlignment="1">
      <alignment horizontal="center" vertical="center"/>
    </xf>
    <xf numFmtId="0" fontId="14" fillId="0" borderId="0" xfId="0" applyFont="1"/>
    <xf numFmtId="0" fontId="16" fillId="0" borderId="0" xfId="0" applyFont="1"/>
    <xf numFmtId="17" fontId="16" fillId="0" borderId="8" xfId="0" applyNumberFormat="1" applyFont="1" applyBorder="1"/>
    <xf numFmtId="17" fontId="16" fillId="0" borderId="7" xfId="0" applyNumberFormat="1" applyFont="1" applyBorder="1"/>
    <xf numFmtId="17" fontId="16" fillId="0" borderId="1" xfId="0" applyNumberFormat="1" applyFont="1" applyBorder="1"/>
    <xf numFmtId="17" fontId="16" fillId="0" borderId="5" xfId="0" applyNumberFormat="1" applyFont="1" applyBorder="1"/>
    <xf numFmtId="0" fontId="16" fillId="0" borderId="1" xfId="0" applyFont="1" applyBorder="1"/>
    <xf numFmtId="0" fontId="16" fillId="0" borderId="5" xfId="0" applyFont="1" applyBorder="1"/>
    <xf numFmtId="0" fontId="16" fillId="0" borderId="1" xfId="0" applyFont="1" applyBorder="1" applyAlignment="1">
      <alignment horizontal="left"/>
    </xf>
    <xf numFmtId="0" fontId="16" fillId="0" borderId="14" xfId="0" applyFont="1" applyBorder="1"/>
    <xf numFmtId="0" fontId="2" fillId="0" borderId="0" xfId="0" applyFont="1" applyAlignment="1">
      <alignment vertical="center"/>
    </xf>
    <xf numFmtId="0" fontId="26" fillId="0" borderId="0" xfId="0" applyFont="1" applyAlignment="1">
      <alignment vertical="center"/>
    </xf>
    <xf numFmtId="0" fontId="27" fillId="0" borderId="0" xfId="0" applyFont="1" applyAlignment="1">
      <alignment horizontal="center" vertical="center"/>
    </xf>
    <xf numFmtId="0" fontId="27" fillId="0" borderId="48" xfId="0" applyFont="1" applyBorder="1" applyAlignment="1">
      <alignment horizontal="center" vertical="center"/>
    </xf>
    <xf numFmtId="0" fontId="27" fillId="0" borderId="50" xfId="0" applyFont="1" applyBorder="1" applyAlignment="1">
      <alignment horizontal="center" vertical="center"/>
    </xf>
    <xf numFmtId="0" fontId="27" fillId="0" borderId="49" xfId="0" applyFont="1" applyBorder="1"/>
    <xf numFmtId="0" fontId="27" fillId="0" borderId="0" xfId="0" applyFont="1"/>
    <xf numFmtId="0" fontId="27" fillId="0" borderId="0" xfId="0" applyFont="1" applyAlignment="1">
      <alignment vertical="center"/>
    </xf>
    <xf numFmtId="0" fontId="27" fillId="0" borderId="0" xfId="0" applyFont="1" applyAlignment="1">
      <alignment horizontal="center"/>
    </xf>
    <xf numFmtId="0" fontId="28" fillId="0" borderId="0" xfId="0" applyFont="1" applyAlignment="1">
      <alignment horizontal="center"/>
    </xf>
    <xf numFmtId="166" fontId="0" fillId="0" borderId="40" xfId="0" applyNumberFormat="1" applyBorder="1"/>
    <xf numFmtId="0" fontId="0" fillId="0" borderId="41" xfId="0" applyBorder="1"/>
    <xf numFmtId="166" fontId="0" fillId="0" borderId="41" xfId="0" applyNumberFormat="1" applyBorder="1"/>
    <xf numFmtId="10" fontId="0" fillId="0" borderId="41" xfId="0" applyNumberFormat="1" applyBorder="1"/>
    <xf numFmtId="0" fontId="0" fillId="0" borderId="42" xfId="0" applyBorder="1"/>
    <xf numFmtId="166" fontId="0" fillId="0" borderId="43" xfId="0" applyNumberFormat="1" applyBorder="1"/>
    <xf numFmtId="166" fontId="0" fillId="0" borderId="0" xfId="0" applyNumberFormat="1"/>
    <xf numFmtId="10" fontId="0" fillId="0" borderId="0" xfId="0" applyNumberFormat="1"/>
    <xf numFmtId="0" fontId="0" fillId="0" borderId="44" xfId="0" applyBorder="1"/>
    <xf numFmtId="0" fontId="26" fillId="29" borderId="51" xfId="0" applyFont="1" applyFill="1" applyBorder="1" applyAlignment="1">
      <alignment horizontal="center" vertical="center" wrapText="1"/>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9" fillId="0" borderId="49" xfId="0" applyFont="1" applyBorder="1" applyAlignment="1">
      <alignment horizontal="center" vertical="center"/>
    </xf>
    <xf numFmtId="0" fontId="30" fillId="0" borderId="0" xfId="0" applyFont="1" applyAlignment="1">
      <alignment horizontal="center" vertical="center"/>
    </xf>
    <xf numFmtId="1" fontId="0" fillId="0" borderId="42" xfId="0" applyNumberFormat="1" applyBorder="1"/>
    <xf numFmtId="10" fontId="0" fillId="0" borderId="40" xfId="0" applyNumberFormat="1" applyBorder="1"/>
    <xf numFmtId="1" fontId="0" fillId="0" borderId="44" xfId="0" applyNumberFormat="1" applyBorder="1"/>
    <xf numFmtId="10" fontId="0" fillId="0" borderId="43" xfId="0" applyNumberFormat="1" applyBorder="1"/>
    <xf numFmtId="0" fontId="26" fillId="29" borderId="43" xfId="0" applyFont="1" applyFill="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29" fillId="0" borderId="44" xfId="0" applyFont="1" applyBorder="1" applyAlignment="1">
      <alignment horizontal="center" vertical="center"/>
    </xf>
    <xf numFmtId="9" fontId="0" fillId="0" borderId="0" xfId="0" applyNumberFormat="1"/>
    <xf numFmtId="1" fontId="0" fillId="0" borderId="0" xfId="0" applyNumberFormat="1"/>
    <xf numFmtId="9" fontId="0" fillId="0" borderId="40" xfId="0" applyNumberFormat="1" applyBorder="1"/>
    <xf numFmtId="9" fontId="0" fillId="0" borderId="43" xfId="0" applyNumberFormat="1" applyBorder="1"/>
    <xf numFmtId="0" fontId="27" fillId="29" borderId="43" xfId="0" applyFont="1" applyFill="1" applyBorder="1" applyAlignment="1">
      <alignment horizontal="center" vertical="center"/>
    </xf>
    <xf numFmtId="2" fontId="0" fillId="0" borderId="41" xfId="0" applyNumberFormat="1" applyBorder="1"/>
    <xf numFmtId="0" fontId="26" fillId="29" borderId="43" xfId="0" applyFont="1" applyFill="1" applyBorder="1" applyAlignment="1">
      <alignment horizontal="center" vertical="center" wrapText="1"/>
    </xf>
    <xf numFmtId="9" fontId="0" fillId="0" borderId="41" xfId="0" applyNumberFormat="1" applyBorder="1"/>
    <xf numFmtId="2" fontId="0" fillId="0" borderId="40" xfId="0" applyNumberFormat="1" applyBorder="1"/>
    <xf numFmtId="2" fontId="0" fillId="0" borderId="43" xfId="0" applyNumberFormat="1" applyBorder="1"/>
    <xf numFmtId="0" fontId="29" fillId="0" borderId="44" xfId="0" applyFont="1" applyBorder="1" applyAlignment="1">
      <alignment horizontal="center" vertical="center" wrapText="1"/>
    </xf>
    <xf numFmtId="0" fontId="27" fillId="0" borderId="41" xfId="0" applyFont="1" applyBorder="1" applyAlignment="1">
      <alignment horizontal="center"/>
    </xf>
    <xf numFmtId="10" fontId="16" fillId="0" borderId="0" xfId="0" applyNumberFormat="1" applyFont="1"/>
    <xf numFmtId="0" fontId="26" fillId="29" borderId="43" xfId="0" applyFont="1" applyFill="1" applyBorder="1" applyAlignment="1">
      <alignment horizontal="center"/>
    </xf>
    <xf numFmtId="0" fontId="0" fillId="0" borderId="0" xfId="0" applyAlignment="1">
      <alignment horizontal="center" vertical="center"/>
    </xf>
    <xf numFmtId="0" fontId="0" fillId="0" borderId="44" xfId="0" applyBorder="1" applyAlignment="1">
      <alignment horizontal="center" vertical="center"/>
    </xf>
    <xf numFmtId="0" fontId="33" fillId="0" borderId="43" xfId="0" applyFont="1" applyBorder="1" applyAlignment="1">
      <alignment horizontal="center"/>
    </xf>
    <xf numFmtId="0" fontId="33" fillId="0" borderId="0" xfId="0" applyFont="1" applyAlignment="1">
      <alignment horizontal="center"/>
    </xf>
    <xf numFmtId="0" fontId="33" fillId="0" borderId="44" xfId="0" applyFont="1" applyBorder="1" applyAlignment="1">
      <alignment horizontal="center"/>
    </xf>
    <xf numFmtId="0" fontId="2" fillId="0" borderId="40" xfId="0" applyFont="1" applyBorder="1"/>
    <xf numFmtId="0" fontId="2" fillId="0" borderId="41" xfId="0" applyFont="1" applyBorder="1"/>
    <xf numFmtId="0" fontId="2" fillId="0" borderId="42" xfId="0" applyFont="1" applyBorder="1"/>
    <xf numFmtId="0" fontId="26" fillId="29" borderId="43" xfId="0" applyFont="1" applyFill="1" applyBorder="1"/>
    <xf numFmtId="0" fontId="26" fillId="29" borderId="0" xfId="0" applyFont="1" applyFill="1"/>
    <xf numFmtId="0" fontId="0" fillId="0" borderId="43" xfId="0" applyBorder="1"/>
    <xf numFmtId="0" fontId="29" fillId="0" borderId="0" xfId="0" applyFont="1"/>
    <xf numFmtId="0" fontId="29" fillId="0" borderId="44" xfId="0" applyFont="1" applyBorder="1"/>
    <xf numFmtId="0" fontId="26" fillId="0" borderId="0" xfId="0" applyFont="1"/>
    <xf numFmtId="0" fontId="27" fillId="0" borderId="43" xfId="0" applyFont="1" applyBorder="1"/>
    <xf numFmtId="0" fontId="27" fillId="0" borderId="44" xfId="0" applyFont="1" applyBorder="1"/>
    <xf numFmtId="0" fontId="0" fillId="0" borderId="45" xfId="0" applyBorder="1"/>
    <xf numFmtId="0" fontId="0" fillId="0" borderId="46" xfId="0" applyBorder="1"/>
    <xf numFmtId="0" fontId="0" fillId="0" borderId="47" xfId="0" applyBorder="1"/>
    <xf numFmtId="0" fontId="34" fillId="0" borderId="0" xfId="0" applyFont="1" applyAlignment="1">
      <alignment horizontal="center" vertical="center"/>
    </xf>
    <xf numFmtId="0" fontId="1" fillId="4" borderId="1" xfId="2" applyBorder="1" applyAlignment="1">
      <alignment horizontal="center" vertical="center" wrapText="1"/>
    </xf>
    <xf numFmtId="2" fontId="1" fillId="4" borderId="1" xfId="2" applyNumberFormat="1" applyBorder="1" applyAlignment="1">
      <alignment horizontal="center" vertical="center" wrapText="1"/>
    </xf>
    <xf numFmtId="0" fontId="2" fillId="6" borderId="1" xfId="4" applyFont="1" applyBorder="1" applyAlignment="1">
      <alignment vertical="center" wrapText="1"/>
    </xf>
    <xf numFmtId="0" fontId="2" fillId="6" borderId="1" xfId="4" applyFont="1" applyBorder="1" applyAlignment="1">
      <alignment horizontal="center" vertical="center" wrapText="1"/>
    </xf>
    <xf numFmtId="0" fontId="0" fillId="0" borderId="0" xfId="0" applyAlignment="1">
      <alignment wrapText="1"/>
    </xf>
    <xf numFmtId="0" fontId="1" fillId="4" borderId="1" xfId="2" applyBorder="1" applyAlignment="1">
      <alignment vertical="center" wrapText="1"/>
    </xf>
    <xf numFmtId="0" fontId="1" fillId="7" borderId="1" xfId="5" applyBorder="1" applyAlignment="1">
      <alignment vertical="center" wrapText="1"/>
    </xf>
    <xf numFmtId="0" fontId="0" fillId="0" borderId="0" xfId="0" applyAlignment="1">
      <alignment vertical="center" wrapText="1"/>
    </xf>
    <xf numFmtId="0" fontId="4" fillId="5" borderId="1" xfId="3" applyFont="1" applyBorder="1" applyAlignment="1">
      <alignment vertical="center" wrapText="1"/>
    </xf>
    <xf numFmtId="0" fontId="1" fillId="7" borderId="52" xfId="5" applyBorder="1" applyAlignment="1">
      <alignment vertical="center" wrapText="1"/>
    </xf>
    <xf numFmtId="0" fontId="4" fillId="5" borderId="1" xfId="3" applyFont="1" applyBorder="1"/>
    <xf numFmtId="0" fontId="0" fillId="0" borderId="0" xfId="0" applyAlignment="1">
      <alignment horizontal="center"/>
    </xf>
    <xf numFmtId="0" fontId="35" fillId="3" borderId="0" xfId="1" applyFont="1" applyAlignment="1">
      <alignment horizontal="center"/>
    </xf>
    <xf numFmtId="0" fontId="17" fillId="0" borderId="1" xfId="0" applyFont="1" applyBorder="1" applyAlignment="1">
      <alignment horizontal="center"/>
    </xf>
    <xf numFmtId="0" fontId="17" fillId="0" borderId="8" xfId="0" applyFont="1" applyBorder="1" applyAlignment="1">
      <alignment horizontal="center"/>
    </xf>
    <xf numFmtId="0" fontId="18" fillId="26" borderId="5" xfId="0" applyFont="1" applyFill="1" applyBorder="1" applyAlignment="1">
      <alignment horizontal="center"/>
    </xf>
    <xf numFmtId="0" fontId="18" fillId="26" borderId="1" xfId="0" applyFont="1" applyFill="1" applyBorder="1" applyAlignment="1">
      <alignment horizontal="center"/>
    </xf>
    <xf numFmtId="0" fontId="16" fillId="0" borderId="1" xfId="0" applyFont="1" applyBorder="1" applyAlignment="1">
      <alignment horizontal="center"/>
    </xf>
    <xf numFmtId="0" fontId="19" fillId="27" borderId="2" xfId="0" applyFont="1" applyFill="1" applyBorder="1" applyAlignment="1">
      <alignment horizontal="center" vertical="center"/>
    </xf>
    <xf numFmtId="0" fontId="19" fillId="27" borderId="3" xfId="0" applyFont="1" applyFill="1" applyBorder="1" applyAlignment="1">
      <alignment horizontal="center" vertical="center"/>
    </xf>
    <xf numFmtId="0" fontId="19" fillId="27" borderId="4" xfId="0" applyFont="1" applyFill="1" applyBorder="1" applyAlignment="1">
      <alignment horizontal="center" vertical="center"/>
    </xf>
    <xf numFmtId="0" fontId="19" fillId="27" borderId="5" xfId="0" applyFont="1" applyFill="1" applyBorder="1" applyAlignment="1">
      <alignment horizontal="center" vertical="center"/>
    </xf>
    <xf numFmtId="0" fontId="19" fillId="27" borderId="1" xfId="0" applyFont="1" applyFill="1" applyBorder="1" applyAlignment="1">
      <alignment horizontal="center" vertical="center"/>
    </xf>
    <xf numFmtId="0" fontId="19" fillId="27" borderId="6" xfId="0" applyFont="1" applyFill="1" applyBorder="1" applyAlignment="1">
      <alignment horizontal="center" vertical="center"/>
    </xf>
    <xf numFmtId="0" fontId="21" fillId="28" borderId="47" xfId="0" applyFont="1" applyFill="1" applyBorder="1" applyAlignment="1">
      <alignment horizontal="center" vertical="center"/>
    </xf>
    <xf numFmtId="0" fontId="21" fillId="28" borderId="46" xfId="0" applyFont="1" applyFill="1" applyBorder="1" applyAlignment="1">
      <alignment horizontal="center" vertical="center"/>
    </xf>
    <xf numFmtId="0" fontId="21" fillId="28" borderId="45" xfId="0" applyFont="1" applyFill="1" applyBorder="1" applyAlignment="1">
      <alignment horizontal="center" vertical="center"/>
    </xf>
    <xf numFmtId="0" fontId="21" fillId="28" borderId="44" xfId="0" applyFont="1" applyFill="1" applyBorder="1" applyAlignment="1">
      <alignment horizontal="center" vertical="center"/>
    </xf>
    <xf numFmtId="0" fontId="21" fillId="28" borderId="0" xfId="0" applyFont="1" applyFill="1" applyAlignment="1">
      <alignment horizontal="center" vertical="center"/>
    </xf>
    <xf numFmtId="0" fontId="21" fillId="28" borderId="43" xfId="0" applyFont="1" applyFill="1" applyBorder="1" applyAlignment="1">
      <alignment horizontal="center" vertical="center"/>
    </xf>
    <xf numFmtId="0" fontId="21" fillId="28" borderId="42" xfId="0" applyFont="1" applyFill="1" applyBorder="1" applyAlignment="1">
      <alignment horizontal="center" vertical="center"/>
    </xf>
    <xf numFmtId="0" fontId="21" fillId="28" borderId="41" xfId="0" applyFont="1" applyFill="1" applyBorder="1" applyAlignment="1">
      <alignment horizontal="center" vertical="center"/>
    </xf>
    <xf numFmtId="0" fontId="21" fillId="28" borderId="40" xfId="0" applyFont="1" applyFill="1" applyBorder="1" applyAlignment="1">
      <alignment horizontal="center" vertical="center"/>
    </xf>
    <xf numFmtId="0" fontId="16" fillId="0" borderId="8" xfId="0" applyFont="1" applyBorder="1" applyAlignment="1">
      <alignment horizontal="center"/>
    </xf>
    <xf numFmtId="0" fontId="17" fillId="24" borderId="1" xfId="0" applyFont="1" applyFill="1" applyBorder="1" applyAlignment="1">
      <alignment horizontal="center"/>
    </xf>
    <xf numFmtId="0" fontId="17" fillId="24" borderId="8" xfId="0" applyFont="1" applyFill="1" applyBorder="1" applyAlignment="1">
      <alignment horizontal="center"/>
    </xf>
    <xf numFmtId="0" fontId="18" fillId="24" borderId="1" xfId="0" applyFont="1" applyFill="1" applyBorder="1" applyAlignment="1">
      <alignment horizontal="center"/>
    </xf>
    <xf numFmtId="0" fontId="16" fillId="0" borderId="14" xfId="0" applyFont="1" applyBorder="1" applyAlignment="1">
      <alignment horizontal="center" vertical="center"/>
    </xf>
    <xf numFmtId="0" fontId="16" fillId="0" borderId="37" xfId="0" applyFont="1" applyBorder="1" applyAlignment="1">
      <alignment horizontal="center" vertical="center"/>
    </xf>
    <xf numFmtId="0" fontId="16" fillId="0" borderId="13" xfId="0" applyFont="1" applyBorder="1" applyAlignment="1">
      <alignment horizontal="center" vertical="center"/>
    </xf>
    <xf numFmtId="0" fontId="16" fillId="0" borderId="35" xfId="0" applyFont="1" applyBorder="1" applyAlignment="1">
      <alignment horizontal="center" vertical="center"/>
    </xf>
    <xf numFmtId="0" fontId="17" fillId="24" borderId="14" xfId="0" applyFont="1" applyFill="1" applyBorder="1" applyAlignment="1">
      <alignment horizontal="center" vertical="center"/>
    </xf>
    <xf numFmtId="0" fontId="17" fillId="24" borderId="37" xfId="0" applyFont="1" applyFill="1" applyBorder="1" applyAlignment="1">
      <alignment horizontal="center" vertical="center"/>
    </xf>
    <xf numFmtId="0" fontId="17" fillId="24" borderId="13" xfId="0" applyFont="1" applyFill="1" applyBorder="1" applyAlignment="1">
      <alignment horizontal="center" vertical="center"/>
    </xf>
    <xf numFmtId="0" fontId="17" fillId="24" borderId="35" xfId="0" applyFont="1" applyFill="1" applyBorder="1" applyAlignment="1">
      <alignment horizontal="center" vertical="center"/>
    </xf>
    <xf numFmtId="3" fontId="17" fillId="0" borderId="14" xfId="0" applyNumberFormat="1" applyFont="1" applyBorder="1" applyAlignment="1">
      <alignment horizontal="center"/>
    </xf>
    <xf numFmtId="3" fontId="17" fillId="0" borderId="37" xfId="0" applyNumberFormat="1" applyFont="1" applyBorder="1" applyAlignment="1">
      <alignment horizontal="center"/>
    </xf>
    <xf numFmtId="3" fontId="17" fillId="25" borderId="14" xfId="0" applyNumberFormat="1" applyFont="1" applyFill="1" applyBorder="1" applyAlignment="1">
      <alignment horizontal="center" vertical="center" wrapText="1"/>
    </xf>
    <xf numFmtId="3" fontId="17" fillId="25" borderId="37" xfId="0" applyNumberFormat="1" applyFont="1" applyFill="1" applyBorder="1" applyAlignment="1">
      <alignment horizontal="center" vertical="center" wrapText="1"/>
    </xf>
    <xf numFmtId="0" fontId="17" fillId="0" borderId="13" xfId="0" applyFont="1" applyBorder="1" applyAlignment="1">
      <alignment horizontal="center"/>
    </xf>
    <xf numFmtId="0" fontId="17" fillId="0" borderId="35" xfId="0" applyFont="1" applyBorder="1" applyAlignment="1">
      <alignment horizontal="center"/>
    </xf>
    <xf numFmtId="3" fontId="17" fillId="0" borderId="13" xfId="0" applyNumberFormat="1" applyFont="1" applyBorder="1" applyAlignment="1">
      <alignment horizontal="center"/>
    </xf>
    <xf numFmtId="3" fontId="17" fillId="0" borderId="35" xfId="0" applyNumberFormat="1" applyFont="1" applyBorder="1" applyAlignment="1">
      <alignment horizontal="center"/>
    </xf>
    <xf numFmtId="0" fontId="16" fillId="24" borderId="1" xfId="0" applyFont="1" applyFill="1" applyBorder="1" applyAlignment="1">
      <alignment horizontal="center"/>
    </xf>
    <xf numFmtId="0" fontId="17" fillId="0" borderId="14" xfId="0" applyFont="1" applyBorder="1" applyAlignment="1">
      <alignment horizontal="center"/>
    </xf>
    <xf numFmtId="0" fontId="17" fillId="0" borderId="37" xfId="0" applyFont="1" applyBorder="1" applyAlignment="1">
      <alignment horizontal="center"/>
    </xf>
    <xf numFmtId="0" fontId="17" fillId="25" borderId="14" xfId="0" applyFont="1" applyFill="1" applyBorder="1" applyAlignment="1">
      <alignment horizontal="center" vertical="center" wrapText="1"/>
    </xf>
    <xf numFmtId="0" fontId="17" fillId="25" borderId="37" xfId="0" applyFont="1" applyFill="1" applyBorder="1" applyAlignment="1">
      <alignment horizontal="center" vertical="center" wrapText="1"/>
    </xf>
    <xf numFmtId="0" fontId="16" fillId="0" borderId="14" xfId="0" applyFont="1" applyBorder="1" applyAlignment="1">
      <alignment horizontal="center"/>
    </xf>
    <xf numFmtId="0" fontId="16" fillId="0" borderId="37" xfId="0" applyFont="1" applyBorder="1" applyAlignment="1">
      <alignment horizontal="center"/>
    </xf>
    <xf numFmtId="0" fontId="16" fillId="0" borderId="38" xfId="0" applyFont="1" applyBorder="1" applyAlignment="1">
      <alignment horizontal="center"/>
    </xf>
    <xf numFmtId="3" fontId="17" fillId="0" borderId="1" xfId="0" applyNumberFormat="1" applyFont="1" applyBorder="1" applyAlignment="1">
      <alignment horizontal="center"/>
    </xf>
    <xf numFmtId="3" fontId="17" fillId="0" borderId="8" xfId="0" applyNumberFormat="1" applyFont="1" applyBorder="1" applyAlignment="1">
      <alignment horizontal="center"/>
    </xf>
    <xf numFmtId="0" fontId="16" fillId="24" borderId="14" xfId="0" applyFont="1" applyFill="1" applyBorder="1" applyAlignment="1">
      <alignment horizontal="center"/>
    </xf>
    <xf numFmtId="0" fontId="16" fillId="24" borderId="36" xfId="0" applyFont="1" applyFill="1" applyBorder="1" applyAlignment="1">
      <alignment horizontal="center"/>
    </xf>
    <xf numFmtId="0" fontId="16" fillId="24" borderId="13" xfId="0" applyFont="1" applyFill="1" applyBorder="1" applyAlignment="1">
      <alignment horizontal="center"/>
    </xf>
    <xf numFmtId="0" fontId="16" fillId="24" borderId="34" xfId="0" applyFont="1" applyFill="1" applyBorder="1" applyAlignment="1">
      <alignment horizontal="center"/>
    </xf>
    <xf numFmtId="0" fontId="16" fillId="24" borderId="8" xfId="0" applyFont="1" applyFill="1" applyBorder="1" applyAlignment="1">
      <alignment horizontal="center"/>
    </xf>
    <xf numFmtId="0" fontId="17" fillId="25" borderId="8" xfId="0" applyFont="1" applyFill="1" applyBorder="1" applyAlignment="1">
      <alignment horizontal="center" vertical="center" wrapText="1"/>
    </xf>
    <xf numFmtId="0" fontId="18" fillId="24" borderId="14" xfId="0" applyFont="1" applyFill="1" applyBorder="1" applyAlignment="1">
      <alignment horizontal="center"/>
    </xf>
    <xf numFmtId="0" fontId="18" fillId="24" borderId="36" xfId="0" applyFont="1" applyFill="1" applyBorder="1" applyAlignment="1">
      <alignment horizontal="center"/>
    </xf>
    <xf numFmtId="0" fontId="17" fillId="25"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8" xfId="0" applyFont="1" applyBorder="1" applyAlignment="1">
      <alignment horizontal="center" vertical="center"/>
    </xf>
    <xf numFmtId="0" fontId="18" fillId="26" borderId="14" xfId="0" applyFont="1" applyFill="1" applyBorder="1" applyAlignment="1">
      <alignment horizontal="center"/>
    </xf>
    <xf numFmtId="0" fontId="18" fillId="26" borderId="38" xfId="0" applyFont="1" applyFill="1" applyBorder="1" applyAlignment="1">
      <alignment horizontal="center"/>
    </xf>
    <xf numFmtId="0" fontId="18" fillId="26" borderId="36" xfId="0" applyFont="1" applyFill="1" applyBorder="1" applyAlignment="1">
      <alignment horizontal="center"/>
    </xf>
    <xf numFmtId="0" fontId="18" fillId="26" borderId="39" xfId="0" applyFont="1" applyFill="1" applyBorder="1" applyAlignment="1">
      <alignment horizontal="center"/>
    </xf>
    <xf numFmtId="0" fontId="18" fillId="26" borderId="37" xfId="0" applyFont="1" applyFill="1" applyBorder="1" applyAlignment="1">
      <alignment horizontal="center"/>
    </xf>
    <xf numFmtId="0" fontId="17" fillId="25" borderId="14" xfId="0" applyFont="1" applyFill="1" applyBorder="1" applyAlignment="1">
      <alignment horizontal="center" vertical="center"/>
    </xf>
    <xf numFmtId="0" fontId="17" fillId="25" borderId="37" xfId="0" applyFont="1" applyFill="1" applyBorder="1" applyAlignment="1">
      <alignment horizontal="center" vertical="center"/>
    </xf>
    <xf numFmtId="0" fontId="18" fillId="24" borderId="37" xfId="0" applyFont="1" applyFill="1" applyBorder="1" applyAlignment="1">
      <alignment horizontal="center"/>
    </xf>
    <xf numFmtId="0" fontId="16" fillId="24" borderId="6" xfId="0" applyFont="1" applyFill="1" applyBorder="1" applyAlignment="1">
      <alignment horizontal="center"/>
    </xf>
    <xf numFmtId="0" fontId="18" fillId="26" borderId="6" xfId="0" applyFont="1" applyFill="1" applyBorder="1" applyAlignment="1">
      <alignment horizontal="center"/>
    </xf>
    <xf numFmtId="0" fontId="18" fillId="24" borderId="6" xfId="0" applyFont="1" applyFill="1" applyBorder="1" applyAlignment="1">
      <alignment horizontal="center"/>
    </xf>
    <xf numFmtId="0" fontId="16" fillId="24" borderId="9" xfId="0" applyFont="1" applyFill="1" applyBorder="1" applyAlignment="1">
      <alignment horizontal="center"/>
    </xf>
    <xf numFmtId="0" fontId="20" fillId="0" borderId="1" xfId="0" applyFont="1" applyBorder="1" applyAlignment="1">
      <alignment horizontal="center"/>
    </xf>
    <xf numFmtId="0" fontId="16" fillId="23" borderId="1" xfId="0" applyFont="1" applyFill="1" applyBorder="1" applyAlignment="1">
      <alignment horizontal="center"/>
    </xf>
    <xf numFmtId="0" fontId="16" fillId="23" borderId="6" xfId="0" applyFont="1" applyFill="1" applyBorder="1" applyAlignment="1">
      <alignment horizontal="center"/>
    </xf>
    <xf numFmtId="0" fontId="16" fillId="23" borderId="8" xfId="0" applyFont="1" applyFill="1" applyBorder="1" applyAlignment="1">
      <alignment horizontal="center"/>
    </xf>
    <xf numFmtId="0" fontId="16" fillId="23" borderId="9" xfId="0" applyFont="1" applyFill="1" applyBorder="1" applyAlignment="1">
      <alignment horizontal="center"/>
    </xf>
    <xf numFmtId="0" fontId="34" fillId="0" borderId="44" xfId="0" applyFont="1" applyBorder="1" applyAlignment="1">
      <alignment horizontal="center" vertical="center"/>
    </xf>
    <xf numFmtId="0" fontId="34" fillId="0" borderId="0" xfId="0" applyFont="1" applyAlignment="1">
      <alignment horizontal="center" vertical="center"/>
    </xf>
    <xf numFmtId="0" fontId="27" fillId="30" borderId="49" xfId="0" applyFont="1" applyFill="1" applyBorder="1" applyAlignment="1">
      <alignment horizontal="center"/>
    </xf>
    <xf numFmtId="0" fontId="27" fillId="30" borderId="50" xfId="0" applyFont="1" applyFill="1" applyBorder="1" applyAlignment="1">
      <alignment horizontal="center"/>
    </xf>
    <xf numFmtId="0" fontId="27" fillId="30" borderId="48" xfId="0" applyFont="1" applyFill="1" applyBorder="1" applyAlignment="1">
      <alignment horizontal="center"/>
    </xf>
    <xf numFmtId="0" fontId="26" fillId="29" borderId="44" xfId="0" applyFont="1" applyFill="1" applyBorder="1" applyAlignment="1">
      <alignment horizontal="center"/>
    </xf>
    <xf numFmtId="0" fontId="26" fillId="29" borderId="0" xfId="0" applyFont="1" applyFill="1" applyAlignment="1">
      <alignment horizontal="center"/>
    </xf>
    <xf numFmtId="0" fontId="26" fillId="0" borderId="49" xfId="0" applyFont="1" applyBorder="1" applyAlignment="1">
      <alignment horizontal="center"/>
    </xf>
    <xf numFmtId="0" fontId="26" fillId="0" borderId="48" xfId="0" applyFont="1" applyBorder="1" applyAlignment="1">
      <alignment horizontal="center"/>
    </xf>
    <xf numFmtId="0" fontId="28" fillId="29" borderId="47" xfId="0" applyFont="1" applyFill="1" applyBorder="1" applyAlignment="1">
      <alignment horizontal="center" vertical="center"/>
    </xf>
    <xf numFmtId="0" fontId="28" fillId="29" borderId="46" xfId="0" applyFont="1" applyFill="1" applyBorder="1" applyAlignment="1">
      <alignment horizontal="center" vertical="center"/>
    </xf>
    <xf numFmtId="0" fontId="28" fillId="29" borderId="45" xfId="0" applyFont="1" applyFill="1" applyBorder="1" applyAlignment="1">
      <alignment horizontal="center" vertical="center"/>
    </xf>
    <xf numFmtId="0" fontId="28" fillId="29" borderId="42" xfId="0" applyFont="1" applyFill="1" applyBorder="1" applyAlignment="1">
      <alignment horizontal="center" vertical="center"/>
    </xf>
    <xf numFmtId="0" fontId="28" fillId="29" borderId="41" xfId="0" applyFont="1" applyFill="1" applyBorder="1" applyAlignment="1">
      <alignment horizontal="center" vertical="center"/>
    </xf>
    <xf numFmtId="0" fontId="28" fillId="29" borderId="40" xfId="0" applyFont="1" applyFill="1" applyBorder="1" applyAlignment="1">
      <alignment horizontal="center" vertical="center"/>
    </xf>
    <xf numFmtId="0" fontId="27" fillId="31" borderId="49" xfId="0" applyFont="1" applyFill="1" applyBorder="1" applyAlignment="1">
      <alignment horizontal="center"/>
    </xf>
    <xf numFmtId="0" fontId="27" fillId="31" borderId="50" xfId="0" applyFont="1" applyFill="1" applyBorder="1" applyAlignment="1">
      <alignment horizontal="center"/>
    </xf>
    <xf numFmtId="0" fontId="27" fillId="31" borderId="48" xfId="0" applyFont="1" applyFill="1" applyBorder="1" applyAlignment="1">
      <alignment horizontal="center"/>
    </xf>
    <xf numFmtId="0" fontId="26" fillId="0" borderId="50" xfId="0" applyFont="1" applyBorder="1" applyAlignment="1">
      <alignment horizont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48" xfId="0" applyFont="1" applyBorder="1" applyAlignment="1">
      <alignment horizontal="center" vertical="center"/>
    </xf>
    <xf numFmtId="0" fontId="31" fillId="0" borderId="47"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0" xfId="0" applyFont="1" applyAlignment="1">
      <alignment horizontal="center" vertical="center" wrapText="1"/>
    </xf>
    <xf numFmtId="0" fontId="31" fillId="0" borderId="4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0" xfId="0" applyFont="1" applyBorder="1" applyAlignment="1">
      <alignment horizontal="center" vertical="center" wrapText="1"/>
    </xf>
    <xf numFmtId="0" fontId="26" fillId="0" borderId="49" xfId="0" applyFont="1" applyBorder="1" applyAlignment="1">
      <alignment horizontal="center" vertical="center"/>
    </xf>
    <xf numFmtId="0" fontId="26" fillId="0" borderId="50" xfId="0" applyFont="1" applyBorder="1" applyAlignment="1">
      <alignment horizontal="center" vertical="center"/>
    </xf>
    <xf numFmtId="0" fontId="26" fillId="0" borderId="48" xfId="0" applyFont="1" applyBorder="1" applyAlignment="1">
      <alignment horizontal="center" vertical="center"/>
    </xf>
    <xf numFmtId="0" fontId="28" fillId="2" borderId="47" xfId="0" applyFont="1" applyFill="1" applyBorder="1" applyAlignment="1">
      <alignment horizontal="center" vertical="center"/>
    </xf>
    <xf numFmtId="0" fontId="28" fillId="2" borderId="46" xfId="0" applyFont="1" applyFill="1" applyBorder="1" applyAlignment="1">
      <alignment horizontal="center" vertical="center"/>
    </xf>
    <xf numFmtId="0" fontId="28" fillId="2" borderId="45" xfId="0" applyFont="1" applyFill="1" applyBorder="1" applyAlignment="1">
      <alignment horizontal="center" vertical="center"/>
    </xf>
    <xf numFmtId="0" fontId="28" fillId="2" borderId="42" xfId="0" applyFont="1" applyFill="1" applyBorder="1" applyAlignment="1">
      <alignment horizontal="center" vertical="center"/>
    </xf>
    <xf numFmtId="0" fontId="28" fillId="2" borderId="41" xfId="0" applyFont="1" applyFill="1" applyBorder="1" applyAlignment="1">
      <alignment horizontal="center" vertical="center"/>
    </xf>
    <xf numFmtId="0" fontId="28" fillId="2" borderId="40" xfId="0" applyFont="1" applyFill="1" applyBorder="1" applyAlignment="1">
      <alignment horizontal="center" vertical="center"/>
    </xf>
    <xf numFmtId="0" fontId="28" fillId="31" borderId="49" xfId="0" applyFont="1" applyFill="1" applyBorder="1" applyAlignment="1">
      <alignment horizontal="center"/>
    </xf>
    <xf numFmtId="0" fontId="28" fillId="31" borderId="50" xfId="0" applyFont="1" applyFill="1" applyBorder="1" applyAlignment="1">
      <alignment horizontal="center"/>
    </xf>
    <xf numFmtId="0" fontId="28" fillId="31" borderId="48" xfId="0" applyFont="1" applyFill="1" applyBorder="1" applyAlignment="1">
      <alignment horizontal="center"/>
    </xf>
    <xf numFmtId="0" fontId="27" fillId="0" borderId="49" xfId="0" applyFont="1" applyBorder="1" applyAlignment="1">
      <alignment horizontal="center"/>
    </xf>
    <xf numFmtId="0" fontId="27" fillId="0" borderId="50" xfId="0" applyFont="1" applyBorder="1" applyAlignment="1">
      <alignment horizontal="center"/>
    </xf>
    <xf numFmtId="0" fontId="27" fillId="0" borderId="48"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28" fillId="0" borderId="49" xfId="0" applyFont="1" applyBorder="1" applyAlignment="1">
      <alignment horizontal="center"/>
    </xf>
    <xf numFmtId="0" fontId="28" fillId="0" borderId="50" xfId="0" applyFont="1" applyBorder="1" applyAlignment="1">
      <alignment horizontal="center"/>
    </xf>
    <xf numFmtId="0" fontId="28" fillId="0" borderId="48" xfId="0" applyFont="1" applyBorder="1" applyAlignment="1">
      <alignment horizontal="center"/>
    </xf>
    <xf numFmtId="0" fontId="27" fillId="30" borderId="44" xfId="0" applyFont="1" applyFill="1" applyBorder="1" applyAlignment="1">
      <alignment horizontal="center"/>
    </xf>
    <xf numFmtId="0" fontId="27" fillId="30" borderId="0" xfId="0" applyFont="1" applyFill="1" applyAlignment="1">
      <alignment horizontal="center"/>
    </xf>
    <xf numFmtId="0" fontId="2" fillId="0" borderId="47" xfId="0" applyFont="1" applyBorder="1" applyAlignment="1">
      <alignment horizontal="center" vertical="center"/>
    </xf>
    <xf numFmtId="0" fontId="2" fillId="0" borderId="45" xfId="0" applyFont="1" applyBorder="1" applyAlignment="1">
      <alignment horizontal="center" vertical="center"/>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10" fillId="17" borderId="21" xfId="6" applyFill="1" applyBorder="1" applyAlignment="1">
      <alignment horizontal="center"/>
    </xf>
    <xf numFmtId="0" fontId="6" fillId="0" borderId="20" xfId="0" applyFont="1" applyBorder="1"/>
    <xf numFmtId="0" fontId="7" fillId="17" borderId="19" xfId="0" applyFont="1" applyFill="1" applyBorder="1" applyAlignment="1">
      <alignment horizontal="center"/>
    </xf>
    <xf numFmtId="0" fontId="6" fillId="0" borderId="18" xfId="0" applyFont="1" applyBorder="1"/>
    <xf numFmtId="0" fontId="6" fillId="0" borderId="17" xfId="0" applyFont="1" applyBorder="1"/>
    <xf numFmtId="0" fontId="15" fillId="15" borderId="1" xfId="0" applyFont="1" applyFill="1" applyBorder="1" applyAlignment="1">
      <alignment horizontal="center"/>
    </xf>
    <xf numFmtId="0" fontId="13" fillId="15" borderId="33" xfId="0" applyFont="1" applyFill="1" applyBorder="1" applyAlignment="1">
      <alignment horizontal="center"/>
    </xf>
    <xf numFmtId="0" fontId="13" fillId="23" borderId="1" xfId="0" applyFont="1" applyFill="1" applyBorder="1" applyAlignment="1">
      <alignment horizontal="center"/>
    </xf>
    <xf numFmtId="0" fontId="4" fillId="15" borderId="1" xfId="0" applyFont="1" applyFill="1" applyBorder="1" applyAlignment="1">
      <alignment horizontal="center"/>
    </xf>
    <xf numFmtId="2" fontId="0" fillId="2" borderId="2" xfId="0" applyNumberFormat="1" applyFill="1" applyBorder="1" applyAlignment="1">
      <alignment horizontal="center" vertical="center" wrapText="1"/>
    </xf>
    <xf numFmtId="2" fontId="0" fillId="2" borderId="3" xfId="0" applyNumberFormat="1" applyFill="1" applyBorder="1" applyAlignment="1">
      <alignment horizontal="center" vertical="center" wrapText="1"/>
    </xf>
    <xf numFmtId="2" fontId="0" fillId="2" borderId="4" xfId="0" applyNumberFormat="1" applyFill="1" applyBorder="1" applyAlignment="1">
      <alignment horizontal="center" vertical="center" wrapText="1"/>
    </xf>
    <xf numFmtId="2" fontId="0" fillId="0" borderId="5" xfId="0" applyNumberFormat="1" applyBorder="1" applyAlignment="1">
      <alignment horizontal="center" vertical="center" wrapText="1"/>
    </xf>
    <xf numFmtId="2" fontId="0" fillId="0" borderId="1" xfId="0" applyNumberFormat="1" applyBorder="1" applyAlignment="1">
      <alignment horizontal="center" vertical="center" wrapText="1"/>
    </xf>
    <xf numFmtId="2" fontId="0" fillId="0" borderId="6" xfId="0" applyNumberFormat="1" applyBorder="1" applyAlignment="1">
      <alignment horizontal="center" vertical="center" wrapText="1"/>
    </xf>
    <xf numFmtId="2" fontId="0" fillId="0" borderId="7" xfId="0" applyNumberFormat="1" applyBorder="1" applyAlignment="1">
      <alignment horizontal="center" vertical="center" wrapText="1"/>
    </xf>
    <xf numFmtId="2" fontId="0" fillId="0" borderId="8" xfId="0" applyNumberFormat="1" applyBorder="1" applyAlignment="1">
      <alignment horizontal="center" vertical="center" wrapText="1"/>
    </xf>
    <xf numFmtId="2" fontId="0" fillId="0" borderId="9" xfId="0" applyNumberFormat="1" applyBorder="1" applyAlignment="1">
      <alignment horizontal="center" vertical="center" wrapText="1"/>
    </xf>
    <xf numFmtId="0" fontId="36" fillId="0" borderId="0" xfId="0" applyFont="1"/>
  </cellXfs>
  <cellStyles count="7">
    <cellStyle name="40% - Accent2" xfId="1" builtinId="35"/>
    <cellStyle name="40% - Accent4" xfId="2" builtinId="43"/>
    <cellStyle name="40% - Accent5" xfId="3" builtinId="47"/>
    <cellStyle name="40% - Accent6" xfId="4" builtinId="51"/>
    <cellStyle name="60% - Accent6" xfId="5" builtinId="52"/>
    <cellStyle name="Hyperlink" xfId="6"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890775452749418"/>
          <c:y val="4.0579691621731542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LITTLE!$YG$123</c:f>
              <c:strCache>
                <c:ptCount val="1"/>
                <c:pt idx="0">
                  <c:v>CURRENT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LITTLE!$YF$124:$YF$134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LITTLE!$YG$124:$YG$134</c:f>
              <c:numCache>
                <c:formatCode>0.00</c:formatCode>
                <c:ptCount val="11"/>
                <c:pt idx="0">
                  <c:v>1.4384449244060475</c:v>
                </c:pt>
                <c:pt idx="1">
                  <c:v>1.384297520661157</c:v>
                </c:pt>
                <c:pt idx="2">
                  <c:v>1.2606149341142021</c:v>
                </c:pt>
                <c:pt idx="3">
                  <c:v>1.4461077844311376</c:v>
                </c:pt>
                <c:pt idx="4">
                  <c:v>1.4648074369189907</c:v>
                </c:pt>
                <c:pt idx="5">
                  <c:v>1.497134670487106</c:v>
                </c:pt>
                <c:pt idx="6">
                  <c:v>1.5877403846153846</c:v>
                </c:pt>
                <c:pt idx="7">
                  <c:v>1.6523929471032746</c:v>
                </c:pt>
                <c:pt idx="8">
                  <c:v>1.5251641137855581</c:v>
                </c:pt>
                <c:pt idx="9">
                  <c:v>1.9531428571428571</c:v>
                </c:pt>
                <c:pt idx="10">
                  <c:v>2.0036798528058877</c:v>
                </c:pt>
              </c:numCache>
            </c:numRef>
          </c:val>
          <c:smooth val="0"/>
          <c:extLst>
            <c:ext xmlns:c16="http://schemas.microsoft.com/office/drawing/2014/chart" uri="{C3380CC4-5D6E-409C-BE32-E72D297353CC}">
              <c16:uniqueId val="{00000000-F02D-4228-BCED-D4CBB5BB695B}"/>
            </c:ext>
          </c:extLst>
        </c:ser>
        <c:dLbls>
          <c:showLegendKey val="0"/>
          <c:showVal val="0"/>
          <c:showCatName val="0"/>
          <c:showSerName val="0"/>
          <c:showPercent val="0"/>
          <c:showBubbleSize val="0"/>
        </c:dLbls>
        <c:smooth val="0"/>
        <c:axId val="262878815"/>
        <c:axId val="262879231"/>
      </c:lineChart>
      <c:catAx>
        <c:axId val="26287881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879231"/>
        <c:crosses val="autoZero"/>
        <c:auto val="1"/>
        <c:lblAlgn val="ctr"/>
        <c:lblOffset val="100"/>
        <c:noMultiLvlLbl val="0"/>
      </c:catAx>
      <c:valAx>
        <c:axId val="262879231"/>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87881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LITTLE!$KE$316</c:f>
              <c:strCache>
                <c:ptCount val="1"/>
                <c:pt idx="0">
                  <c:v>PE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LITTLE!$KD$317:$KD$327</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LITTLE!$KE$317:$KE$327</c:f>
              <c:numCache>
                <c:formatCode>General</c:formatCode>
                <c:ptCount val="11"/>
                <c:pt idx="0">
                  <c:v>9.5918248775510211</c:v>
                </c:pt>
                <c:pt idx="1">
                  <c:v>8.6215551229338843</c:v>
                </c:pt>
                <c:pt idx="2">
                  <c:v>12.571279893103448</c:v>
                </c:pt>
                <c:pt idx="3">
                  <c:v>17.954327915194348</c:v>
                </c:pt>
                <c:pt idx="4">
                  <c:v>22.288876257763977</c:v>
                </c:pt>
                <c:pt idx="5">
                  <c:v>39.085190769230771</c:v>
                </c:pt>
                <c:pt idx="6">
                  <c:v>25.109962674418604</c:v>
                </c:pt>
                <c:pt idx="7">
                  <c:v>28.845685062499999</c:v>
                </c:pt>
                <c:pt idx="8">
                  <c:v>39.098248182628062</c:v>
                </c:pt>
                <c:pt idx="9">
                  <c:v>46.703455201284797</c:v>
                </c:pt>
                <c:pt idx="10">
                  <c:v>25.288478107361968</c:v>
                </c:pt>
              </c:numCache>
            </c:numRef>
          </c:val>
          <c:smooth val="0"/>
          <c:extLst>
            <c:ext xmlns:c16="http://schemas.microsoft.com/office/drawing/2014/chart" uri="{C3380CC4-5D6E-409C-BE32-E72D297353CC}">
              <c16:uniqueId val="{00000000-7ED1-45B3-9283-5BC2070069D2}"/>
            </c:ext>
          </c:extLst>
        </c:ser>
        <c:dLbls>
          <c:showLegendKey val="0"/>
          <c:showVal val="0"/>
          <c:showCatName val="0"/>
          <c:showSerName val="0"/>
          <c:showPercent val="0"/>
          <c:showBubbleSize val="0"/>
        </c:dLbls>
        <c:smooth val="0"/>
        <c:axId val="1480524335"/>
        <c:axId val="1480530159"/>
      </c:lineChart>
      <c:catAx>
        <c:axId val="148052433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30159"/>
        <c:crosses val="autoZero"/>
        <c:auto val="1"/>
        <c:lblAlgn val="ctr"/>
        <c:lblOffset val="100"/>
        <c:noMultiLvlLbl val="0"/>
      </c:catAx>
      <c:valAx>
        <c:axId val="1480530159"/>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2433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LITTLE!$KE$338</c:f>
              <c:strCache>
                <c:ptCount val="1"/>
                <c:pt idx="0">
                  <c:v>DIVIDEND YIELD</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LITTLE!$KD$339:$KD$349</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LITTLE!$KE$339:$KE$349</c:f>
              <c:numCache>
                <c:formatCode>0.00%</c:formatCode>
                <c:ptCount val="11"/>
                <c:pt idx="0">
                  <c:v>0</c:v>
                </c:pt>
                <c:pt idx="1">
                  <c:v>2.7397260273972601E-2</c:v>
                </c:pt>
                <c:pt idx="2">
                  <c:v>2.6132404181184669E-2</c:v>
                </c:pt>
                <c:pt idx="3">
                  <c:v>0.02</c:v>
                </c:pt>
                <c:pt idx="4">
                  <c:v>1.5929203539823009E-2</c:v>
                </c:pt>
                <c:pt idx="5">
                  <c:v>1.1764705882352941E-2</c:v>
                </c:pt>
                <c:pt idx="6">
                  <c:v>1.1764705882352941E-2</c:v>
                </c:pt>
                <c:pt idx="7">
                  <c:v>1.3251783893985729E-2</c:v>
                </c:pt>
                <c:pt idx="8">
                  <c:v>9.4066570188133143E-3</c:v>
                </c:pt>
                <c:pt idx="9">
                  <c:v>8.1537565521258015E-3</c:v>
                </c:pt>
                <c:pt idx="10">
                  <c:v>1.1813045711350795E-2</c:v>
                </c:pt>
              </c:numCache>
            </c:numRef>
          </c:val>
          <c:smooth val="0"/>
          <c:extLst>
            <c:ext xmlns:c16="http://schemas.microsoft.com/office/drawing/2014/chart" uri="{C3380CC4-5D6E-409C-BE32-E72D297353CC}">
              <c16:uniqueId val="{00000000-5CB4-4F32-9C8A-C192743108EC}"/>
            </c:ext>
          </c:extLst>
        </c:ser>
        <c:dLbls>
          <c:showLegendKey val="0"/>
          <c:showVal val="0"/>
          <c:showCatName val="0"/>
          <c:showSerName val="0"/>
          <c:showPercent val="0"/>
          <c:showBubbleSize val="0"/>
        </c:dLbls>
        <c:smooth val="0"/>
        <c:axId val="1353250495"/>
        <c:axId val="1353231775"/>
      </c:lineChart>
      <c:catAx>
        <c:axId val="135325049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3231775"/>
        <c:crosses val="autoZero"/>
        <c:auto val="1"/>
        <c:lblAlgn val="ctr"/>
        <c:lblOffset val="100"/>
        <c:noMultiLvlLbl val="0"/>
      </c:catAx>
      <c:valAx>
        <c:axId val="1353231775"/>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32504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LITTLE!$KE$360</c:f>
              <c:strCache>
                <c:ptCount val="1"/>
                <c:pt idx="0">
                  <c:v>DIVIDEND COVER </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LITTLE!$KD$361:$KD$371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LITTLE!$KE$361:$KE$371</c:f>
              <c:numCache>
                <c:formatCode>General</c:formatCode>
                <c:ptCount val="11"/>
                <c:pt idx="0">
                  <c:v>0</c:v>
                </c:pt>
                <c:pt idx="1">
                  <c:v>4.2335749733719945</c:v>
                </c:pt>
                <c:pt idx="2">
                  <c:v>3.0439753940773846</c:v>
                </c:pt>
                <c:pt idx="3">
                  <c:v>2.7848438680729517</c:v>
                </c:pt>
                <c:pt idx="4">
                  <c:v>2.8165519450945911</c:v>
                </c:pt>
                <c:pt idx="5">
                  <c:v>2.1747367308979588</c:v>
                </c:pt>
                <c:pt idx="6">
                  <c:v>3.3851105675515738</c:v>
                </c:pt>
                <c:pt idx="7">
                  <c:v>2.6160425137428978</c:v>
                </c:pt>
                <c:pt idx="8">
                  <c:v>2.7189886311818543</c:v>
                </c:pt>
                <c:pt idx="9">
                  <c:v>2.6259910881172508</c:v>
                </c:pt>
                <c:pt idx="10">
                  <c:v>3.3474601972350242</c:v>
                </c:pt>
              </c:numCache>
            </c:numRef>
          </c:val>
          <c:smooth val="0"/>
          <c:extLst>
            <c:ext xmlns:c16="http://schemas.microsoft.com/office/drawing/2014/chart" uri="{C3380CC4-5D6E-409C-BE32-E72D297353CC}">
              <c16:uniqueId val="{00000000-FDB6-46B5-8AD5-13D4C49C8B3F}"/>
            </c:ext>
          </c:extLst>
        </c:ser>
        <c:dLbls>
          <c:showLegendKey val="0"/>
          <c:showVal val="0"/>
          <c:showCatName val="0"/>
          <c:showSerName val="0"/>
          <c:showPercent val="0"/>
          <c:showBubbleSize val="0"/>
        </c:dLbls>
        <c:smooth val="0"/>
        <c:axId val="1480530991"/>
        <c:axId val="1480527663"/>
      </c:lineChart>
      <c:catAx>
        <c:axId val="1480530991"/>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27663"/>
        <c:crosses val="autoZero"/>
        <c:auto val="1"/>
        <c:lblAlgn val="ctr"/>
        <c:lblOffset val="100"/>
        <c:noMultiLvlLbl val="0"/>
      </c:catAx>
      <c:valAx>
        <c:axId val="148052766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8053099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LITTLE!$KH$360</c:f>
              <c:strCache>
                <c:ptCount val="1"/>
                <c:pt idx="0">
                  <c:v>PAYOUT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LITTLE!$KG$361:$KG$371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LITTLE!$KH$361:$KH$371</c:f>
              <c:numCache>
                <c:formatCode>General</c:formatCode>
                <c:ptCount val="11"/>
                <c:pt idx="0">
                  <c:v>0</c:v>
                </c:pt>
                <c:pt idx="1">
                  <c:v>0.23620698966942147</c:v>
                </c:pt>
                <c:pt idx="2">
                  <c:v>0.32851776724137927</c:v>
                </c:pt>
                <c:pt idx="3">
                  <c:v>0.35908655830388692</c:v>
                </c:pt>
                <c:pt idx="4">
                  <c:v>0.35504404658385097</c:v>
                </c:pt>
                <c:pt idx="5">
                  <c:v>0.45982577375565609</c:v>
                </c:pt>
                <c:pt idx="6">
                  <c:v>0.29541132558139538</c:v>
                </c:pt>
                <c:pt idx="7">
                  <c:v>0.38225678472222224</c:v>
                </c:pt>
                <c:pt idx="8">
                  <c:v>0.36778381069042321</c:v>
                </c:pt>
                <c:pt idx="9">
                  <c:v>0.38080860385438975</c:v>
                </c:pt>
                <c:pt idx="10">
                  <c:v>0.29873394785276075</c:v>
                </c:pt>
              </c:numCache>
            </c:numRef>
          </c:val>
          <c:smooth val="0"/>
          <c:extLst>
            <c:ext xmlns:c16="http://schemas.microsoft.com/office/drawing/2014/chart" uri="{C3380CC4-5D6E-409C-BE32-E72D297353CC}">
              <c16:uniqueId val="{00000000-16B1-405B-8075-B991128CF3AE}"/>
            </c:ext>
          </c:extLst>
        </c:ser>
        <c:dLbls>
          <c:showLegendKey val="0"/>
          <c:showVal val="0"/>
          <c:showCatName val="0"/>
          <c:showSerName val="0"/>
          <c:showPercent val="0"/>
          <c:showBubbleSize val="0"/>
        </c:dLbls>
        <c:smooth val="0"/>
        <c:axId val="1354329951"/>
        <c:axId val="1354341183"/>
      </c:lineChart>
      <c:catAx>
        <c:axId val="1354329951"/>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4341183"/>
        <c:crosses val="autoZero"/>
        <c:auto val="1"/>
        <c:lblAlgn val="ctr"/>
        <c:lblOffset val="100"/>
        <c:noMultiLvlLbl val="0"/>
      </c:catAx>
      <c:valAx>
        <c:axId val="135434118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5432995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LITTLE!$KF$395</c:f>
              <c:strCache>
                <c:ptCount val="1"/>
                <c:pt idx="0">
                  <c:v>NAV PER SHARE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LITTLE!$KE$396:$KE$406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LITTLE!$KF$396:$KF$406</c:f>
              <c:numCache>
                <c:formatCode>General</c:formatCode>
                <c:ptCount val="11"/>
                <c:pt idx="0">
                  <c:v>5.4791557093392917</c:v>
                </c:pt>
                <c:pt idx="1">
                  <c:v>6.9197957880879848</c:v>
                </c:pt>
                <c:pt idx="2">
                  <c:v>8.1793718132234545</c:v>
                </c:pt>
                <c:pt idx="3">
                  <c:v>9.5334160402440844</c:v>
                </c:pt>
                <c:pt idx="4">
                  <c:v>10.35214045658214</c:v>
                </c:pt>
                <c:pt idx="5">
                  <c:v>13.343633516278878</c:v>
                </c:pt>
                <c:pt idx="6">
                  <c:v>14.749241636828492</c:v>
                </c:pt>
                <c:pt idx="7">
                  <c:v>16.796052677673632</c:v>
                </c:pt>
                <c:pt idx="8">
                  <c:v>17.626979236755183</c:v>
                </c:pt>
                <c:pt idx="9">
                  <c:v>24.753266769463814</c:v>
                </c:pt>
                <c:pt idx="10">
                  <c:v>25.46949318675647</c:v>
                </c:pt>
              </c:numCache>
            </c:numRef>
          </c:val>
          <c:smooth val="0"/>
          <c:extLst>
            <c:ext xmlns:c16="http://schemas.microsoft.com/office/drawing/2014/chart" uri="{C3380CC4-5D6E-409C-BE32-E72D297353CC}">
              <c16:uniqueId val="{00000000-3C0E-47FF-8043-9571370C5D7F}"/>
            </c:ext>
          </c:extLst>
        </c:ser>
        <c:dLbls>
          <c:showLegendKey val="0"/>
          <c:showVal val="0"/>
          <c:showCatName val="0"/>
          <c:showSerName val="0"/>
          <c:showPercent val="0"/>
          <c:showBubbleSize val="0"/>
        </c:dLbls>
        <c:smooth val="0"/>
        <c:axId val="1345691983"/>
        <c:axId val="955332031"/>
      </c:lineChart>
      <c:catAx>
        <c:axId val="1345691983"/>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55332031"/>
        <c:crosses val="autoZero"/>
        <c:auto val="1"/>
        <c:lblAlgn val="ctr"/>
        <c:lblOffset val="100"/>
        <c:noMultiLvlLbl val="0"/>
      </c:catAx>
      <c:valAx>
        <c:axId val="955332031"/>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45691983"/>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LITTLE!$FY$388</c:f>
              <c:strCache>
                <c:ptCount val="1"/>
                <c:pt idx="0">
                  <c:v>DUPONT ANALYSIS</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LITTLE!$FX$389:$FX$399</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LITTLE!$FY$389:$FY$399</c:f>
              <c:numCache>
                <c:formatCode>General</c:formatCode>
                <c:ptCount val="11"/>
                <c:pt idx="0">
                  <c:v>11.974955134596211</c:v>
                </c:pt>
                <c:pt idx="1">
                  <c:v>19.828387096774193</c:v>
                </c:pt>
                <c:pt idx="2">
                  <c:v>19.871383647798741</c:v>
                </c:pt>
                <c:pt idx="3">
                  <c:v>18.55440890125174</c:v>
                </c:pt>
                <c:pt idx="4">
                  <c:v>20.602902374670183</c:v>
                </c:pt>
                <c:pt idx="5">
                  <c:v>15.185973072215424</c:v>
                </c:pt>
                <c:pt idx="6">
                  <c:v>27.565065502183405</c:v>
                </c:pt>
                <c:pt idx="7">
                  <c:v>28.166138313982838</c:v>
                </c:pt>
                <c:pt idx="8">
                  <c:v>30.175134633240482</c:v>
                </c:pt>
                <c:pt idx="9">
                  <c:v>31.087353284104161</c:v>
                </c:pt>
                <c:pt idx="10">
                  <c:v>67.460386740331487</c:v>
                </c:pt>
              </c:numCache>
            </c:numRef>
          </c:val>
          <c:smooth val="0"/>
          <c:extLst>
            <c:ext xmlns:c16="http://schemas.microsoft.com/office/drawing/2014/chart" uri="{C3380CC4-5D6E-409C-BE32-E72D297353CC}">
              <c16:uniqueId val="{00000000-24FC-4423-B20B-640254F8742E}"/>
            </c:ext>
          </c:extLst>
        </c:ser>
        <c:dLbls>
          <c:showLegendKey val="0"/>
          <c:showVal val="0"/>
          <c:showCatName val="0"/>
          <c:showSerName val="0"/>
          <c:showPercent val="0"/>
          <c:showBubbleSize val="0"/>
        </c:dLbls>
        <c:smooth val="0"/>
        <c:axId val="1222492608"/>
        <c:axId val="1222485120"/>
      </c:lineChart>
      <c:catAx>
        <c:axId val="1222492608"/>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22485120"/>
        <c:crosses val="autoZero"/>
        <c:auto val="1"/>
        <c:lblAlgn val="ctr"/>
        <c:lblOffset val="100"/>
        <c:noMultiLvlLbl val="0"/>
      </c:catAx>
      <c:valAx>
        <c:axId val="122248512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2249260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lineChart>
        <c:grouping val="standard"/>
        <c:varyColors val="0"/>
        <c:ser>
          <c:idx val="0"/>
          <c:order val="0"/>
          <c:tx>
            <c:strRef>
              <c:f>ROHIT!$E$15</c:f>
              <c:strCache>
                <c:ptCount val="1"/>
                <c:pt idx="0">
                  <c:v>Gearing Ratio</c:v>
                </c:pt>
              </c:strCache>
            </c:strRef>
          </c:tx>
          <c:spPr>
            <a:ln w="22225" cap="rnd">
              <a:solidFill>
                <a:schemeClr val="accent1"/>
              </a:solidFill>
            </a:ln>
            <a:effectLst>
              <a:glow rad="139700">
                <a:schemeClr val="accent1">
                  <a:satMod val="175000"/>
                  <a:alpha val="14000"/>
                </a:schemeClr>
              </a:glow>
            </a:effectLst>
          </c:spPr>
          <c:marker>
            <c:symbol val="none"/>
          </c:marker>
          <c:cat>
            <c:strRef>
              <c:extLst>
                <c:ext xmlns:c15="http://schemas.microsoft.com/office/drawing/2012/chart" uri="{02D57815-91ED-43cb-92C2-25804820EDAC}">
                  <c15:fullRef>
                    <c15:sqref>ROHIT!$B$15:$B$25</c15:sqref>
                  </c15:fullRef>
                </c:ext>
              </c:extLst>
              <c:f>ROHIT!$B$16:$B$25</c:f>
              <c:strCache>
                <c:ptCount val="10"/>
                <c:pt idx="0">
                  <c:v>2021</c:v>
                </c:pt>
                <c:pt idx="1">
                  <c:v>2020</c:v>
                </c:pt>
                <c:pt idx="2">
                  <c:v>2019</c:v>
                </c:pt>
                <c:pt idx="3">
                  <c:v>2018</c:v>
                </c:pt>
                <c:pt idx="4">
                  <c:v>2017</c:v>
                </c:pt>
                <c:pt idx="5">
                  <c:v>2016</c:v>
                </c:pt>
                <c:pt idx="6">
                  <c:v>2015</c:v>
                </c:pt>
                <c:pt idx="7">
                  <c:v>2014</c:v>
                </c:pt>
                <c:pt idx="8">
                  <c:v>2013</c:v>
                </c:pt>
                <c:pt idx="9">
                  <c:v>2012</c:v>
                </c:pt>
              </c:strCache>
            </c:strRef>
          </c:cat>
          <c:val>
            <c:numRef>
              <c:extLst>
                <c:ext xmlns:c15="http://schemas.microsoft.com/office/drawing/2012/chart" uri="{02D57815-91ED-43cb-92C2-25804820EDAC}">
                  <c15:fullRef>
                    <c15:sqref>ROHIT!$E$16:$E$25</c15:sqref>
                  </c15:fullRef>
                </c:ext>
              </c:extLst>
              <c:f>ROHIT!$E$17:$E$25</c:f>
              <c:numCache>
                <c:formatCode>0.00</c:formatCode>
                <c:ptCount val="9"/>
                <c:pt idx="0">
                  <c:v>17.208333333333332</c:v>
                </c:pt>
                <c:pt idx="1">
                  <c:v>19.541666666666668</c:v>
                </c:pt>
                <c:pt idx="2">
                  <c:v>19.694444444444443</c:v>
                </c:pt>
                <c:pt idx="3">
                  <c:v>17.194444444444443</c:v>
                </c:pt>
                <c:pt idx="4">
                  <c:v>12.861111111111111</c:v>
                </c:pt>
                <c:pt idx="5">
                  <c:v>11.069444444444445</c:v>
                </c:pt>
                <c:pt idx="6">
                  <c:v>13.333333333333334</c:v>
                </c:pt>
                <c:pt idx="7">
                  <c:v>14.791666666666666</c:v>
                </c:pt>
                <c:pt idx="8">
                  <c:v>16.180555555555557</c:v>
                </c:pt>
              </c:numCache>
            </c:numRef>
          </c:val>
          <c:smooth val="0"/>
          <c:extLst>
            <c:ext xmlns:c16="http://schemas.microsoft.com/office/drawing/2014/chart" uri="{C3380CC4-5D6E-409C-BE32-E72D297353CC}">
              <c16:uniqueId val="{00000000-F3B3-456C-BF8D-ACD6FBC144C5}"/>
            </c:ext>
          </c:extLst>
        </c:ser>
        <c:dLbls>
          <c:showLegendKey val="0"/>
          <c:showVal val="0"/>
          <c:showCatName val="0"/>
          <c:showSerName val="0"/>
          <c:showPercent val="0"/>
          <c:showBubbleSize val="0"/>
        </c:dLbls>
        <c:smooth val="0"/>
        <c:axId val="496175760"/>
        <c:axId val="496178640"/>
      </c:lineChart>
      <c:catAx>
        <c:axId val="496175760"/>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496178640"/>
        <c:crosses val="autoZero"/>
        <c:auto val="1"/>
        <c:lblAlgn val="ctr"/>
        <c:lblOffset val="100"/>
        <c:noMultiLvlLbl val="0"/>
      </c:catAx>
      <c:valAx>
        <c:axId val="496178640"/>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496175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IN"/>
              <a:t>Liquidity Ratios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ROHIT!$E$31</c:f>
              <c:strCache>
                <c:ptCount val="1"/>
                <c:pt idx="0">
                  <c:v>CR</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ROHIT!$B$32:$B$41</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ROHIT!$E$32:$E$41</c:f>
              <c:numCache>
                <c:formatCode>0.000</c:formatCode>
                <c:ptCount val="10"/>
                <c:pt idx="0">
                  <c:v>2.0866551126516466</c:v>
                </c:pt>
                <c:pt idx="1">
                  <c:v>2.0726681127982647</c:v>
                </c:pt>
                <c:pt idx="2">
                  <c:v>2.2183098591549295</c:v>
                </c:pt>
                <c:pt idx="3">
                  <c:v>2.0965207631874296</c:v>
                </c:pt>
                <c:pt idx="4">
                  <c:v>2.0837500000000002</c:v>
                </c:pt>
                <c:pt idx="5">
                  <c:v>2.0615989515072082</c:v>
                </c:pt>
                <c:pt idx="6">
                  <c:v>1.9321382842509602</c:v>
                </c:pt>
                <c:pt idx="7">
                  <c:v>1.8218673218673218</c:v>
                </c:pt>
                <c:pt idx="8">
                  <c:v>1.5437997724687145</c:v>
                </c:pt>
                <c:pt idx="9">
                  <c:v>1.5797266514806378</c:v>
                </c:pt>
              </c:numCache>
            </c:numRef>
          </c:val>
          <c:smooth val="0"/>
          <c:extLst>
            <c:ext xmlns:c16="http://schemas.microsoft.com/office/drawing/2014/chart" uri="{C3380CC4-5D6E-409C-BE32-E72D297353CC}">
              <c16:uniqueId val="{00000000-80C0-44B7-9380-27FE4801B0BF}"/>
            </c:ext>
          </c:extLst>
        </c:ser>
        <c:ser>
          <c:idx val="1"/>
          <c:order val="1"/>
          <c:tx>
            <c:strRef>
              <c:f>ROHIT!$H$31</c:f>
              <c:strCache>
                <c:ptCount val="1"/>
                <c:pt idx="0">
                  <c:v>QR</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numRef>
              <c:f>ROHIT!$B$32:$B$41</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ROHIT!$H$32:$H$41</c:f>
              <c:numCache>
                <c:formatCode>0.000</c:formatCode>
                <c:ptCount val="10"/>
                <c:pt idx="0">
                  <c:v>1.6429809358752165</c:v>
                </c:pt>
                <c:pt idx="1">
                  <c:v>1.5509761388286334</c:v>
                </c:pt>
                <c:pt idx="2">
                  <c:v>1.7629107981220657</c:v>
                </c:pt>
                <c:pt idx="3">
                  <c:v>1.6408529741863076</c:v>
                </c:pt>
                <c:pt idx="4">
                  <c:v>1.6775</c:v>
                </c:pt>
                <c:pt idx="5">
                  <c:v>1.7051114023591087</c:v>
                </c:pt>
                <c:pt idx="6">
                  <c:v>1.5620998719590269</c:v>
                </c:pt>
                <c:pt idx="7">
                  <c:v>1.5552825552825553</c:v>
                </c:pt>
                <c:pt idx="8">
                  <c:v>1.2946530147895337</c:v>
                </c:pt>
                <c:pt idx="9">
                  <c:v>1.3348519362186788</c:v>
                </c:pt>
              </c:numCache>
            </c:numRef>
          </c:val>
          <c:smooth val="0"/>
          <c:extLst>
            <c:ext xmlns:c16="http://schemas.microsoft.com/office/drawing/2014/chart" uri="{C3380CC4-5D6E-409C-BE32-E72D297353CC}">
              <c16:uniqueId val="{00000001-80C0-44B7-9380-27FE4801B0BF}"/>
            </c:ext>
          </c:extLst>
        </c:ser>
        <c:dLbls>
          <c:showLegendKey val="0"/>
          <c:showVal val="0"/>
          <c:showCatName val="0"/>
          <c:showSerName val="0"/>
          <c:showPercent val="0"/>
          <c:showBubbleSize val="0"/>
        </c:dLbls>
        <c:smooth val="0"/>
        <c:axId val="496165520"/>
        <c:axId val="496165840"/>
      </c:lineChart>
      <c:catAx>
        <c:axId val="496165520"/>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5840"/>
        <c:crosses val="autoZero"/>
        <c:auto val="1"/>
        <c:lblAlgn val="ctr"/>
        <c:lblOffset val="100"/>
        <c:noMultiLvlLbl val="0"/>
      </c:catAx>
      <c:valAx>
        <c:axId val="496165840"/>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5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ROHIT!$H$49</c:f>
              <c:strCache>
                <c:ptCount val="1"/>
                <c:pt idx="0">
                  <c:v>ROCE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ROHIT!$B$50:$B$59</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ROHIT!$H$50:$H$59</c:f>
              <c:numCache>
                <c:formatCode>0.00%</c:formatCode>
                <c:ptCount val="10"/>
                <c:pt idx="0">
                  <c:v>0.15203252032520323</c:v>
                </c:pt>
                <c:pt idx="1">
                  <c:v>0.12081447963800904</c:v>
                </c:pt>
                <c:pt idx="2">
                  <c:v>0.1044504995458674</c:v>
                </c:pt>
                <c:pt idx="3">
                  <c:v>0.10388437217705511</c:v>
                </c:pt>
                <c:pt idx="4">
                  <c:v>0.12083333333333333</c:v>
                </c:pt>
                <c:pt idx="5">
                  <c:v>0.13297722800112452</c:v>
                </c:pt>
                <c:pt idx="6">
                  <c:v>0.11577335375191425</c:v>
                </c:pt>
                <c:pt idx="7">
                  <c:v>0.11754229741763135</c:v>
                </c:pt>
                <c:pt idx="8">
                  <c:v>0.1379410906969962</c:v>
                </c:pt>
                <c:pt idx="9">
                  <c:v>0.13463268365817091</c:v>
                </c:pt>
              </c:numCache>
            </c:numRef>
          </c:val>
          <c:smooth val="0"/>
          <c:extLst>
            <c:ext xmlns:c16="http://schemas.microsoft.com/office/drawing/2014/chart" uri="{C3380CC4-5D6E-409C-BE32-E72D297353CC}">
              <c16:uniqueId val="{00000000-AF04-4E6E-85F3-C7093AB5B06D}"/>
            </c:ext>
          </c:extLst>
        </c:ser>
        <c:dLbls>
          <c:showLegendKey val="0"/>
          <c:showVal val="0"/>
          <c:showCatName val="0"/>
          <c:showSerName val="0"/>
          <c:showPercent val="0"/>
          <c:showBubbleSize val="0"/>
        </c:dLbls>
        <c:smooth val="0"/>
        <c:axId val="496166480"/>
        <c:axId val="496164240"/>
      </c:lineChart>
      <c:catAx>
        <c:axId val="496166480"/>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4240"/>
        <c:crosses val="autoZero"/>
        <c:auto val="1"/>
        <c:lblAlgn val="ctr"/>
        <c:lblOffset val="100"/>
        <c:noMultiLvlLbl val="0"/>
      </c:catAx>
      <c:valAx>
        <c:axId val="496164240"/>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6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ROHIT!$M$49</c:f>
              <c:strCache>
                <c:ptCount val="1"/>
                <c:pt idx="0">
                  <c:v>OPR</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ROHIT!$B$50:$B$59</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ROHIT!$M$50:$M$59</c:f>
              <c:numCache>
                <c:formatCode>0.000</c:formatCode>
                <c:ptCount val="10"/>
                <c:pt idx="0">
                  <c:v>0.16138079827400215</c:v>
                </c:pt>
                <c:pt idx="1">
                  <c:v>0.1312039312039312</c:v>
                </c:pt>
                <c:pt idx="2">
                  <c:v>0.1089789149490642</c:v>
                </c:pt>
                <c:pt idx="3">
                  <c:v>0.11861784424961321</c:v>
                </c:pt>
                <c:pt idx="4">
                  <c:v>0.12683303318754824</c:v>
                </c:pt>
                <c:pt idx="5">
                  <c:v>0.12444093659563273</c:v>
                </c:pt>
                <c:pt idx="6">
                  <c:v>0.11406155703077851</c:v>
                </c:pt>
                <c:pt idx="7">
                  <c:v>0.12503946952952322</c:v>
                </c:pt>
                <c:pt idx="8">
                  <c:v>0.1502541296060991</c:v>
                </c:pt>
                <c:pt idx="9">
                  <c:v>0.14644487932159164</c:v>
                </c:pt>
              </c:numCache>
            </c:numRef>
          </c:val>
          <c:smooth val="0"/>
          <c:extLst>
            <c:ext xmlns:c16="http://schemas.microsoft.com/office/drawing/2014/chart" uri="{C3380CC4-5D6E-409C-BE32-E72D297353CC}">
              <c16:uniqueId val="{00000000-1E04-4826-9A18-76E821D84A9B}"/>
            </c:ext>
          </c:extLst>
        </c:ser>
        <c:dLbls>
          <c:showLegendKey val="0"/>
          <c:showVal val="0"/>
          <c:showCatName val="0"/>
          <c:showSerName val="0"/>
          <c:showPercent val="0"/>
          <c:showBubbleSize val="0"/>
        </c:dLbls>
        <c:smooth val="0"/>
        <c:axId val="496161040"/>
        <c:axId val="496161360"/>
      </c:lineChart>
      <c:catAx>
        <c:axId val="496161040"/>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1360"/>
        <c:crosses val="autoZero"/>
        <c:auto val="1"/>
        <c:lblAlgn val="ctr"/>
        <c:lblOffset val="100"/>
        <c:noMultiLvlLbl val="0"/>
      </c:catAx>
      <c:valAx>
        <c:axId val="496161360"/>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9616104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LITTLE!$YG$138</c:f>
              <c:strCache>
                <c:ptCount val="1"/>
                <c:pt idx="0">
                  <c:v>QUICK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LITTLE!$YF$139:$YF$149</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LITTLE!$YG$139:$YG$149</c:f>
              <c:numCache>
                <c:formatCode>General</c:formatCode>
                <c:ptCount val="11"/>
                <c:pt idx="0">
                  <c:v>0.693304535637149</c:v>
                </c:pt>
                <c:pt idx="1">
                  <c:v>0.73553719008264462</c:v>
                </c:pt>
                <c:pt idx="2">
                  <c:v>0.57686676427525618</c:v>
                </c:pt>
                <c:pt idx="3">
                  <c:v>0.70059880239520955</c:v>
                </c:pt>
                <c:pt idx="4">
                  <c:v>0.84727755644090308</c:v>
                </c:pt>
                <c:pt idx="5">
                  <c:v>0.69770773638968486</c:v>
                </c:pt>
                <c:pt idx="6">
                  <c:v>0.65384615384615385</c:v>
                </c:pt>
                <c:pt idx="7">
                  <c:v>0.77455919395466</c:v>
                </c:pt>
                <c:pt idx="8">
                  <c:v>0.70459518599562365</c:v>
                </c:pt>
                <c:pt idx="9">
                  <c:v>0.93485714285714283</c:v>
                </c:pt>
                <c:pt idx="10">
                  <c:v>1.3035878564857406</c:v>
                </c:pt>
              </c:numCache>
            </c:numRef>
          </c:val>
          <c:smooth val="0"/>
          <c:extLst>
            <c:ext xmlns:c16="http://schemas.microsoft.com/office/drawing/2014/chart" uri="{C3380CC4-5D6E-409C-BE32-E72D297353CC}">
              <c16:uniqueId val="{00000000-0639-4004-BFC3-A9B1ACE32B9D}"/>
            </c:ext>
          </c:extLst>
        </c:ser>
        <c:dLbls>
          <c:showLegendKey val="0"/>
          <c:showVal val="0"/>
          <c:showCatName val="0"/>
          <c:showSerName val="0"/>
          <c:showPercent val="0"/>
          <c:showBubbleSize val="0"/>
        </c:dLbls>
        <c:smooth val="0"/>
        <c:axId val="262147599"/>
        <c:axId val="262149263"/>
      </c:lineChart>
      <c:catAx>
        <c:axId val="262147599"/>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149263"/>
        <c:crosses val="autoZero"/>
        <c:auto val="1"/>
        <c:lblAlgn val="ctr"/>
        <c:lblOffset val="100"/>
        <c:noMultiLvlLbl val="0"/>
      </c:catAx>
      <c:valAx>
        <c:axId val="262149263"/>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6214759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ROHIT!$E$76</c:f>
              <c:strCache>
                <c:ptCount val="1"/>
                <c:pt idx="0">
                  <c:v>ROA</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ROHIT!$B$77:$B$86</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ROHIT!$E$77:$E$86</c:f>
              <c:numCache>
                <c:formatCode>0.00%</c:formatCode>
                <c:ptCount val="10"/>
                <c:pt idx="0">
                  <c:v>0.94207317073170727</c:v>
                </c:pt>
                <c:pt idx="1">
                  <c:v>0.920814479638009</c:v>
                </c:pt>
                <c:pt idx="2">
                  <c:v>0.95844686648501365</c:v>
                </c:pt>
                <c:pt idx="3">
                  <c:v>0.87579042457091238</c:v>
                </c:pt>
                <c:pt idx="4">
                  <c:v>0.9526960784313725</c:v>
                </c:pt>
                <c:pt idx="5">
                  <c:v>1.0685971324149564</c:v>
                </c:pt>
                <c:pt idx="6">
                  <c:v>1.0150076569678408</c:v>
                </c:pt>
                <c:pt idx="7">
                  <c:v>0.94004155535767286</c:v>
                </c:pt>
                <c:pt idx="8">
                  <c:v>0.91805191017789445</c:v>
                </c:pt>
                <c:pt idx="9">
                  <c:v>0.9193403298350824</c:v>
                </c:pt>
              </c:numCache>
            </c:numRef>
          </c:val>
          <c:smooth val="0"/>
          <c:extLst>
            <c:ext xmlns:c16="http://schemas.microsoft.com/office/drawing/2014/chart" uri="{C3380CC4-5D6E-409C-BE32-E72D297353CC}">
              <c16:uniqueId val="{00000000-5B8D-46E2-8836-8F364BA432B0}"/>
            </c:ext>
          </c:extLst>
        </c:ser>
        <c:dLbls>
          <c:showLegendKey val="0"/>
          <c:showVal val="0"/>
          <c:showCatName val="0"/>
          <c:showSerName val="0"/>
          <c:showPercent val="0"/>
          <c:showBubbleSize val="0"/>
        </c:dLbls>
        <c:smooth val="0"/>
        <c:axId val="561150928"/>
        <c:axId val="561151568"/>
      </c:lineChart>
      <c:catAx>
        <c:axId val="561150928"/>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61151568"/>
        <c:crosses val="autoZero"/>
        <c:auto val="1"/>
        <c:lblAlgn val="ctr"/>
        <c:lblOffset val="100"/>
        <c:noMultiLvlLbl val="0"/>
      </c:catAx>
      <c:valAx>
        <c:axId val="561151568"/>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611509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ROHIT!$M$76</c:f>
              <c:strCache>
                <c:ptCount val="1"/>
                <c:pt idx="0">
                  <c:v>ACR</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ROHIT!$H$77:$H$86</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ROHIT!$M$77:$M$86</c:f>
              <c:numCache>
                <c:formatCode>0.000</c:formatCode>
                <c:ptCount val="10"/>
                <c:pt idx="0">
                  <c:v>2.8947323506594258</c:v>
                </c:pt>
                <c:pt idx="1">
                  <c:v>2.7952461662631154</c:v>
                </c:pt>
                <c:pt idx="2">
                  <c:v>2.4998649609097372</c:v>
                </c:pt>
                <c:pt idx="3">
                  <c:v>2.47697461212976</c:v>
                </c:pt>
                <c:pt idx="4">
                  <c:v>2.6340710823909532</c:v>
                </c:pt>
                <c:pt idx="5">
                  <c:v>3.0006911447084232</c:v>
                </c:pt>
                <c:pt idx="6">
                  <c:v>3.107076537013802</c:v>
                </c:pt>
                <c:pt idx="7">
                  <c:v>2.6534791666666666</c:v>
                </c:pt>
                <c:pt idx="8">
                  <c:v>2.3871737089201881</c:v>
                </c:pt>
                <c:pt idx="9">
                  <c:v>2.1025321888412014</c:v>
                </c:pt>
              </c:numCache>
            </c:numRef>
          </c:val>
          <c:smooth val="0"/>
          <c:extLst>
            <c:ext xmlns:c16="http://schemas.microsoft.com/office/drawing/2014/chart" uri="{C3380CC4-5D6E-409C-BE32-E72D297353CC}">
              <c16:uniqueId val="{00000000-5D40-4185-AB56-2EFE7CE72276}"/>
            </c:ext>
          </c:extLst>
        </c:ser>
        <c:dLbls>
          <c:showLegendKey val="0"/>
          <c:showVal val="0"/>
          <c:showCatName val="0"/>
          <c:showSerName val="0"/>
          <c:showPercent val="0"/>
          <c:showBubbleSize val="0"/>
        </c:dLbls>
        <c:smooth val="0"/>
        <c:axId val="563112848"/>
        <c:axId val="563110608"/>
      </c:lineChart>
      <c:catAx>
        <c:axId val="563112848"/>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63110608"/>
        <c:crosses val="autoZero"/>
        <c:auto val="1"/>
        <c:lblAlgn val="ctr"/>
        <c:lblOffset val="100"/>
        <c:noMultiLvlLbl val="0"/>
      </c:catAx>
      <c:valAx>
        <c:axId val="563110608"/>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63112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ROHIT!$E$104</c:f>
              <c:strCache>
                <c:ptCount val="1"/>
                <c:pt idx="0">
                  <c:v>Profit Margin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ROHIT!$B$105:$B$114</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ROHIT!$E$105:$E$114</c:f>
              <c:numCache>
                <c:formatCode>0.00%</c:formatCode>
                <c:ptCount val="10"/>
                <c:pt idx="0">
                  <c:v>4.9622437971952538E-2</c:v>
                </c:pt>
                <c:pt idx="1">
                  <c:v>3.5135135135135137E-2</c:v>
                </c:pt>
                <c:pt idx="2">
                  <c:v>1.2319355602937692E-2</c:v>
                </c:pt>
                <c:pt idx="3">
                  <c:v>2.6044352759154205E-2</c:v>
                </c:pt>
                <c:pt idx="4">
                  <c:v>4.9909956264471311E-2</c:v>
                </c:pt>
                <c:pt idx="5">
                  <c:v>5.3143909497500655E-2</c:v>
                </c:pt>
                <c:pt idx="6">
                  <c:v>4.284852142426071E-2</c:v>
                </c:pt>
                <c:pt idx="7">
                  <c:v>4.0732554467950745E-2</c:v>
                </c:pt>
                <c:pt idx="8">
                  <c:v>4.3837357052096571E-2</c:v>
                </c:pt>
                <c:pt idx="9">
                  <c:v>4.8923679060665359E-2</c:v>
                </c:pt>
              </c:numCache>
            </c:numRef>
          </c:val>
          <c:smooth val="0"/>
          <c:extLst>
            <c:ext xmlns:c16="http://schemas.microsoft.com/office/drawing/2014/chart" uri="{C3380CC4-5D6E-409C-BE32-E72D297353CC}">
              <c16:uniqueId val="{00000000-2E9B-4AE0-939A-C8009572ED14}"/>
            </c:ext>
          </c:extLst>
        </c:ser>
        <c:dLbls>
          <c:showLegendKey val="0"/>
          <c:showVal val="0"/>
          <c:showCatName val="0"/>
          <c:showSerName val="0"/>
          <c:showPercent val="0"/>
          <c:showBubbleSize val="0"/>
        </c:dLbls>
        <c:smooth val="0"/>
        <c:axId val="570247352"/>
        <c:axId val="570247672"/>
      </c:lineChart>
      <c:catAx>
        <c:axId val="57024735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47672"/>
        <c:crosses val="autoZero"/>
        <c:auto val="1"/>
        <c:lblAlgn val="ctr"/>
        <c:lblOffset val="100"/>
        <c:noMultiLvlLbl val="0"/>
      </c:catAx>
      <c:valAx>
        <c:axId val="570247672"/>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47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ROHIT!$K$104</c:f>
              <c:strCache>
                <c:ptCount val="1"/>
                <c:pt idx="0">
                  <c:v>General Interest Coverage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ROHIT!$H$105:$H$114</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ROHIT!$K$105:$K$114</c:f>
              <c:numCache>
                <c:formatCode>0.000</c:formatCode>
                <c:ptCount val="10"/>
                <c:pt idx="0">
                  <c:v>4.9210526315789478</c:v>
                </c:pt>
                <c:pt idx="1">
                  <c:v>3.0867052023121389</c:v>
                </c:pt>
                <c:pt idx="2">
                  <c:v>2.7380952380952381</c:v>
                </c:pt>
                <c:pt idx="3">
                  <c:v>3.1944444444444446</c:v>
                </c:pt>
                <c:pt idx="4">
                  <c:v>4.1428571428571432</c:v>
                </c:pt>
                <c:pt idx="5">
                  <c:v>4.3796296296296298</c:v>
                </c:pt>
                <c:pt idx="6">
                  <c:v>3.2586206896551726</c:v>
                </c:pt>
                <c:pt idx="7">
                  <c:v>2.3712574850299402</c:v>
                </c:pt>
                <c:pt idx="8">
                  <c:v>2.7028571428571428</c:v>
                </c:pt>
                <c:pt idx="9">
                  <c:v>2.8062499999999999</c:v>
                </c:pt>
              </c:numCache>
            </c:numRef>
          </c:val>
          <c:smooth val="0"/>
          <c:extLst>
            <c:ext xmlns:c16="http://schemas.microsoft.com/office/drawing/2014/chart" uri="{C3380CC4-5D6E-409C-BE32-E72D297353CC}">
              <c16:uniqueId val="{00000000-7BB4-4974-9E38-110E17657EBD}"/>
            </c:ext>
          </c:extLst>
        </c:ser>
        <c:dLbls>
          <c:showLegendKey val="0"/>
          <c:showVal val="0"/>
          <c:showCatName val="0"/>
          <c:showSerName val="0"/>
          <c:showPercent val="0"/>
          <c:showBubbleSize val="0"/>
        </c:dLbls>
        <c:smooth val="0"/>
        <c:axId val="570268472"/>
        <c:axId val="570265912"/>
      </c:lineChart>
      <c:catAx>
        <c:axId val="57026847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65912"/>
        <c:crosses val="autoZero"/>
        <c:auto val="1"/>
        <c:lblAlgn val="ctr"/>
        <c:lblOffset val="100"/>
        <c:noMultiLvlLbl val="0"/>
      </c:catAx>
      <c:valAx>
        <c:axId val="570265912"/>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68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ROHIT!$H$137</c:f>
              <c:strCache>
                <c:ptCount val="1"/>
                <c:pt idx="0">
                  <c:v>EPS</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ROHIT!$B$138:$B$147</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ROHIT!$H$138:$H$147</c:f>
              <c:numCache>
                <c:formatCode>0.000</c:formatCode>
                <c:ptCount val="10"/>
                <c:pt idx="0">
                  <c:v>31.944444444444443</c:v>
                </c:pt>
                <c:pt idx="1">
                  <c:v>19.861111111111111</c:v>
                </c:pt>
                <c:pt idx="2">
                  <c:v>7.2222222222222223</c:v>
                </c:pt>
                <c:pt idx="3">
                  <c:v>14.027777777777777</c:v>
                </c:pt>
                <c:pt idx="4">
                  <c:v>26.944444444444443</c:v>
                </c:pt>
                <c:pt idx="5">
                  <c:v>28.055555555555554</c:v>
                </c:pt>
                <c:pt idx="6">
                  <c:v>19.722222222222221</c:v>
                </c:pt>
                <c:pt idx="7">
                  <c:v>17.916666666666668</c:v>
                </c:pt>
                <c:pt idx="8">
                  <c:v>19.166666666666668</c:v>
                </c:pt>
                <c:pt idx="9">
                  <c:v>20.833333333333332</c:v>
                </c:pt>
              </c:numCache>
            </c:numRef>
          </c:val>
          <c:smooth val="0"/>
          <c:extLst>
            <c:ext xmlns:c16="http://schemas.microsoft.com/office/drawing/2014/chart" uri="{C3380CC4-5D6E-409C-BE32-E72D297353CC}">
              <c16:uniqueId val="{00000000-0993-4DAD-8894-3E42DB80FFBE}"/>
            </c:ext>
          </c:extLst>
        </c:ser>
        <c:dLbls>
          <c:showLegendKey val="0"/>
          <c:showVal val="0"/>
          <c:showCatName val="0"/>
          <c:showSerName val="0"/>
          <c:showPercent val="0"/>
          <c:showBubbleSize val="0"/>
        </c:dLbls>
        <c:smooth val="0"/>
        <c:axId val="252719992"/>
        <c:axId val="252717432"/>
      </c:lineChart>
      <c:catAx>
        <c:axId val="25271999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17432"/>
        <c:crosses val="autoZero"/>
        <c:auto val="1"/>
        <c:lblAlgn val="ctr"/>
        <c:lblOffset val="100"/>
        <c:noMultiLvlLbl val="0"/>
      </c:catAx>
      <c:valAx>
        <c:axId val="252717432"/>
        <c:scaling>
          <c:orientation val="minMax"/>
        </c:scaling>
        <c:delete val="0"/>
        <c:axPos val="l"/>
        <c:majorGridlines>
          <c:spPr>
            <a:ln w="9525" cap="flat" cmpd="sng" algn="ctr">
              <a:solidFill>
                <a:schemeClr val="lt1">
                  <a:lumMod val="95000"/>
                  <a:alpha val="1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1999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ROHIT!$E$151</c:f>
              <c:strCache>
                <c:ptCount val="1"/>
                <c:pt idx="0">
                  <c:v>P/E Multiple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ROHIT!$B$152:$B$161</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ROHIT!$E$152:$E$161</c:f>
              <c:numCache>
                <c:formatCode>0.00</c:formatCode>
                <c:ptCount val="10"/>
                <c:pt idx="0">
                  <c:v>12.133565217391306</c:v>
                </c:pt>
                <c:pt idx="1">
                  <c:v>7.0137062937062948</c:v>
                </c:pt>
                <c:pt idx="2">
                  <c:v>31.555384615384614</c:v>
                </c:pt>
                <c:pt idx="3">
                  <c:v>24.387326732673269</c:v>
                </c:pt>
                <c:pt idx="4">
                  <c:v>10.319381443298971</c:v>
                </c:pt>
                <c:pt idx="5">
                  <c:v>6.2697029702970299</c:v>
                </c:pt>
                <c:pt idx="6">
                  <c:v>6.2391549295774649</c:v>
                </c:pt>
                <c:pt idx="7">
                  <c:v>4.5097674418604647</c:v>
                </c:pt>
                <c:pt idx="8">
                  <c:v>3.7904347826086959</c:v>
                </c:pt>
                <c:pt idx="9">
                  <c:v>5.4936000000000007</c:v>
                </c:pt>
              </c:numCache>
            </c:numRef>
          </c:val>
          <c:smooth val="0"/>
          <c:extLst>
            <c:ext xmlns:c16="http://schemas.microsoft.com/office/drawing/2014/chart" uri="{C3380CC4-5D6E-409C-BE32-E72D297353CC}">
              <c16:uniqueId val="{00000000-775B-489D-AA65-1D4CB6F2C856}"/>
            </c:ext>
          </c:extLst>
        </c:ser>
        <c:dLbls>
          <c:showLegendKey val="0"/>
          <c:showVal val="0"/>
          <c:showCatName val="0"/>
          <c:showSerName val="0"/>
          <c:showPercent val="0"/>
          <c:showBubbleSize val="0"/>
        </c:dLbls>
        <c:smooth val="0"/>
        <c:axId val="252740472"/>
        <c:axId val="252738232"/>
      </c:lineChart>
      <c:catAx>
        <c:axId val="25274047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38232"/>
        <c:crosses val="autoZero"/>
        <c:auto val="1"/>
        <c:lblAlgn val="ctr"/>
        <c:lblOffset val="100"/>
        <c:noMultiLvlLbl val="0"/>
      </c:catAx>
      <c:valAx>
        <c:axId val="252738232"/>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4047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ROHIT!$E$165</c:f>
              <c:strCache>
                <c:ptCount val="1"/>
                <c:pt idx="0">
                  <c:v>Dividend Yield</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ROHIT!$B$166:$B$175</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ROHIT!$E$166:$E$175</c:f>
              <c:numCache>
                <c:formatCode>0.00%</c:formatCode>
                <c:ptCount val="10"/>
                <c:pt idx="0">
                  <c:v>6.5932805870886355E-3</c:v>
                </c:pt>
                <c:pt idx="1">
                  <c:v>1.4257796921113503E-2</c:v>
                </c:pt>
                <c:pt idx="2">
                  <c:v>8.8732875042660045E-3</c:v>
                </c:pt>
                <c:pt idx="3">
                  <c:v>5.7406866088538112E-3</c:v>
                </c:pt>
                <c:pt idx="4">
                  <c:v>1.2597654298787187E-2</c:v>
                </c:pt>
                <c:pt idx="5">
                  <c:v>1.7544690796538434E-2</c:v>
                </c:pt>
                <c:pt idx="6">
                  <c:v>2.2438936295092329E-2</c:v>
                </c:pt>
                <c:pt idx="7">
                  <c:v>3.1043729372937302E-2</c:v>
                </c:pt>
                <c:pt idx="8">
                  <c:v>3.429685707731131E-2</c:v>
                </c:pt>
                <c:pt idx="9">
                  <c:v>1.8202999854376001E-2</c:v>
                </c:pt>
              </c:numCache>
            </c:numRef>
          </c:val>
          <c:smooth val="0"/>
          <c:extLst>
            <c:ext xmlns:c16="http://schemas.microsoft.com/office/drawing/2014/chart" uri="{C3380CC4-5D6E-409C-BE32-E72D297353CC}">
              <c16:uniqueId val="{00000000-8129-415C-807E-CDA56D40B651}"/>
            </c:ext>
          </c:extLst>
        </c:ser>
        <c:dLbls>
          <c:showLegendKey val="0"/>
          <c:showVal val="0"/>
          <c:showCatName val="0"/>
          <c:showSerName val="0"/>
          <c:showPercent val="0"/>
          <c:showBubbleSize val="0"/>
        </c:dLbls>
        <c:smooth val="0"/>
        <c:axId val="252742392"/>
        <c:axId val="252743992"/>
      </c:lineChart>
      <c:catAx>
        <c:axId val="25274239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43992"/>
        <c:crosses val="autoZero"/>
        <c:auto val="1"/>
        <c:lblAlgn val="ctr"/>
        <c:lblOffset val="100"/>
        <c:noMultiLvlLbl val="0"/>
      </c:catAx>
      <c:valAx>
        <c:axId val="252743992"/>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5274239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cked"/>
        <c:varyColors val="0"/>
        <c:ser>
          <c:idx val="0"/>
          <c:order val="0"/>
          <c:tx>
            <c:strRef>
              <c:f>ROHIT!$E$179</c:f>
              <c:strCache>
                <c:ptCount val="1"/>
                <c:pt idx="0">
                  <c:v>Payout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ROHIT!$B$180:$B$189</c:f>
              <c:numCache>
                <c:formatCode>0</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ROHIT!$E$180:$E$189</c:f>
              <c:numCache>
                <c:formatCode>0%</c:formatCode>
                <c:ptCount val="10"/>
                <c:pt idx="0">
                  <c:v>0.08</c:v>
                </c:pt>
                <c:pt idx="1">
                  <c:v>0.1</c:v>
                </c:pt>
                <c:pt idx="2">
                  <c:v>0.28000000000000003</c:v>
                </c:pt>
                <c:pt idx="3">
                  <c:v>0.14000000000000001</c:v>
                </c:pt>
                <c:pt idx="4">
                  <c:v>0.13</c:v>
                </c:pt>
                <c:pt idx="5">
                  <c:v>0.11</c:v>
                </c:pt>
                <c:pt idx="6">
                  <c:v>0.14000000000000001</c:v>
                </c:pt>
                <c:pt idx="7">
                  <c:v>0.14000000000000001</c:v>
                </c:pt>
                <c:pt idx="8">
                  <c:v>0.13</c:v>
                </c:pt>
                <c:pt idx="9">
                  <c:v>0.10000000000000002</c:v>
                </c:pt>
              </c:numCache>
            </c:numRef>
          </c:val>
          <c:smooth val="0"/>
          <c:extLst>
            <c:ext xmlns:c16="http://schemas.microsoft.com/office/drawing/2014/chart" uri="{C3380CC4-5D6E-409C-BE32-E72D297353CC}">
              <c16:uniqueId val="{00000000-8EB4-4DD9-89B2-FE3107C7CC95}"/>
            </c:ext>
          </c:extLst>
        </c:ser>
        <c:dLbls>
          <c:showLegendKey val="0"/>
          <c:showVal val="0"/>
          <c:showCatName val="0"/>
          <c:showSerName val="0"/>
          <c:showPercent val="0"/>
          <c:showBubbleSize val="0"/>
        </c:dLbls>
        <c:smooth val="0"/>
        <c:axId val="570297592"/>
        <c:axId val="570297912"/>
      </c:lineChart>
      <c:catAx>
        <c:axId val="570297592"/>
        <c:scaling>
          <c:orientation val="minMax"/>
        </c:scaling>
        <c:delete val="0"/>
        <c:axPos val="b"/>
        <c:numFmt formatCode="0"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97912"/>
        <c:crosses val="autoZero"/>
        <c:auto val="1"/>
        <c:lblAlgn val="ctr"/>
        <c:lblOffset val="100"/>
        <c:noMultiLvlLbl val="0"/>
      </c:catAx>
      <c:valAx>
        <c:axId val="570297912"/>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7029759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lineChart>
        <c:grouping val="stacked"/>
        <c:varyColors val="0"/>
        <c:ser>
          <c:idx val="0"/>
          <c:order val="0"/>
          <c:tx>
            <c:strRef>
              <c:f>ROHIT!$G$233</c:f>
              <c:strCache>
                <c:ptCount val="1"/>
                <c:pt idx="0">
                  <c:v>Result of Dupont Analysis</c:v>
                </c:pt>
              </c:strCache>
            </c:strRef>
          </c:tx>
          <c:spPr>
            <a:ln w="25400" cap="rnd">
              <a:solidFill>
                <a:schemeClr val="lt1"/>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numRef>
              <c:f>ROHIT!$B$234:$B$243</c:f>
              <c:numCache>
                <c:formatCode>General</c:formatCode>
                <c:ptCount val="10"/>
                <c:pt idx="0">
                  <c:v>2021</c:v>
                </c:pt>
                <c:pt idx="1">
                  <c:v>2020</c:v>
                </c:pt>
                <c:pt idx="2">
                  <c:v>2019</c:v>
                </c:pt>
                <c:pt idx="3">
                  <c:v>2018</c:v>
                </c:pt>
                <c:pt idx="4">
                  <c:v>2017</c:v>
                </c:pt>
                <c:pt idx="5">
                  <c:v>2016</c:v>
                </c:pt>
                <c:pt idx="6">
                  <c:v>2015</c:v>
                </c:pt>
                <c:pt idx="7">
                  <c:v>2014</c:v>
                </c:pt>
                <c:pt idx="8">
                  <c:v>2013</c:v>
                </c:pt>
                <c:pt idx="9">
                  <c:v>2012</c:v>
                </c:pt>
              </c:numCache>
            </c:numRef>
          </c:cat>
          <c:val>
            <c:numRef>
              <c:f>ROHIT!$G$234:$G$243</c:f>
              <c:numCache>
                <c:formatCode>0.000</c:formatCode>
                <c:ptCount val="10"/>
                <c:pt idx="0">
                  <c:v>3.1944444444444442</c:v>
                </c:pt>
                <c:pt idx="1">
                  <c:v>1.9861111111111112</c:v>
                </c:pt>
                <c:pt idx="2">
                  <c:v>0.7222222222222221</c:v>
                </c:pt>
                <c:pt idx="3">
                  <c:v>1.4027777777777779</c:v>
                </c:pt>
                <c:pt idx="4">
                  <c:v>2.6944444444444438</c:v>
                </c:pt>
                <c:pt idx="5">
                  <c:v>2.8055555555555554</c:v>
                </c:pt>
                <c:pt idx="6">
                  <c:v>1.9722222222222221</c:v>
                </c:pt>
                <c:pt idx="7">
                  <c:v>1.7916666666666667</c:v>
                </c:pt>
                <c:pt idx="8">
                  <c:v>1.9166666666666667</c:v>
                </c:pt>
                <c:pt idx="9">
                  <c:v>2.083333333333333</c:v>
                </c:pt>
              </c:numCache>
            </c:numRef>
          </c:val>
          <c:smooth val="0"/>
          <c:extLst>
            <c:ext xmlns:c16="http://schemas.microsoft.com/office/drawing/2014/chart" uri="{C3380CC4-5D6E-409C-BE32-E72D297353CC}">
              <c16:uniqueId val="{00000000-0AE1-467C-98F5-C0DCDED851D1}"/>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52751352"/>
        <c:axId val="252751672"/>
      </c:lineChart>
      <c:catAx>
        <c:axId val="2527513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n-US"/>
          </a:p>
        </c:txPr>
        <c:crossAx val="252751672"/>
        <c:crosses val="autoZero"/>
        <c:auto val="1"/>
        <c:lblAlgn val="ctr"/>
        <c:lblOffset val="100"/>
        <c:noMultiLvlLbl val="0"/>
      </c:catAx>
      <c:valAx>
        <c:axId val="252751672"/>
        <c:scaling>
          <c:orientation val="minMax"/>
        </c:scaling>
        <c:delete val="1"/>
        <c:axPos val="l"/>
        <c:numFmt formatCode="0.000" sourceLinked="1"/>
        <c:majorTickMark val="none"/>
        <c:minorTickMark val="none"/>
        <c:tickLblPos val="nextTo"/>
        <c:crossAx val="25275135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1"/>
    </a:solidFill>
    <a:ln w="9525" cap="flat" cmpd="sng" algn="ctr">
      <a:solidFill>
        <a:schemeClr val="lt1">
          <a:lumMod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DUPONT</a:t>
            </a:r>
            <a:r>
              <a:rPr lang="en-IN" baseline="0"/>
              <a:t> ANALYSIS</a:t>
            </a:r>
            <a:endParaRPr lang="en-IN"/>
          </a:p>
        </c:rich>
      </c:tx>
      <c:layout>
        <c:manualLayout>
          <c:xMode val="edge"/>
          <c:yMode val="edge"/>
          <c:x val="0.43176590877947485"/>
          <c:y val="3.09789343246592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spPr>
            <a:solidFill>
              <a:schemeClr val="accent1"/>
            </a:solidFill>
            <a:ln>
              <a:noFill/>
            </a:ln>
            <a:effectLst/>
            <a:sp3d/>
          </c:spPr>
          <c:invertIfNegative val="0"/>
          <c:val>
            <c:numRef>
              <c:f>SANSKAR!$M$36:$M$45</c:f>
              <c:numCache>
                <c:formatCode>0.00</c:formatCode>
                <c:ptCount val="10"/>
                <c:pt idx="0">
                  <c:v>1.0040160642570279</c:v>
                </c:pt>
                <c:pt idx="1">
                  <c:v>0.70281124497991965</c:v>
                </c:pt>
                <c:pt idx="2">
                  <c:v>1.1044176706827309</c:v>
                </c:pt>
                <c:pt idx="3">
                  <c:v>1.1044176706827309</c:v>
                </c:pt>
                <c:pt idx="4">
                  <c:v>1.6064257028112447</c:v>
                </c:pt>
                <c:pt idx="5">
                  <c:v>1.1725293132328309</c:v>
                </c:pt>
                <c:pt idx="6">
                  <c:v>1.2185833968012183</c:v>
                </c:pt>
                <c:pt idx="7">
                  <c:v>1.1173184357541901</c:v>
                </c:pt>
                <c:pt idx="8">
                  <c:v>0.34916201117318435</c:v>
                </c:pt>
                <c:pt idx="9">
                  <c:v>2.0949720670391061</c:v>
                </c:pt>
              </c:numCache>
            </c:numRef>
          </c:val>
          <c:extLst>
            <c:ext xmlns:c16="http://schemas.microsoft.com/office/drawing/2014/chart" uri="{C3380CC4-5D6E-409C-BE32-E72D297353CC}">
              <c16:uniqueId val="{00000000-83D2-4E9A-AABA-704DE3DE348B}"/>
            </c:ext>
          </c:extLst>
        </c:ser>
        <c:dLbls>
          <c:showLegendKey val="0"/>
          <c:showVal val="0"/>
          <c:showCatName val="0"/>
          <c:showSerName val="0"/>
          <c:showPercent val="0"/>
          <c:showBubbleSize val="0"/>
        </c:dLbls>
        <c:gapWidth val="150"/>
        <c:shape val="box"/>
        <c:axId val="1284828960"/>
        <c:axId val="1284831872"/>
        <c:axId val="0"/>
      </c:bar3DChart>
      <c:catAx>
        <c:axId val="1284828960"/>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4831872"/>
        <c:crosses val="autoZero"/>
        <c:auto val="1"/>
        <c:lblAlgn val="ctr"/>
        <c:lblOffset val="100"/>
        <c:noMultiLvlLbl val="0"/>
      </c:catAx>
      <c:valAx>
        <c:axId val="12848318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4828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LITTLE!$YE$172</c:f>
              <c:strCache>
                <c:ptCount val="1"/>
                <c:pt idx="0">
                  <c:v>ROCE</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LITTLE!$YD$173:$YD$183</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LITTLE!$YE$173:$YE$183</c:f>
              <c:numCache>
                <c:formatCode>0.00%</c:formatCode>
                <c:ptCount val="11"/>
                <c:pt idx="0">
                  <c:v>0.30608175473579263</c:v>
                </c:pt>
                <c:pt idx="1">
                  <c:v>0.41733870967741937</c:v>
                </c:pt>
                <c:pt idx="2">
                  <c:v>0.36163522012578614</c:v>
                </c:pt>
                <c:pt idx="3">
                  <c:v>0.34770514603616132</c:v>
                </c:pt>
                <c:pt idx="4">
                  <c:v>0.35356200527704484</c:v>
                </c:pt>
                <c:pt idx="5">
                  <c:v>0.22215422276621788</c:v>
                </c:pt>
                <c:pt idx="6">
                  <c:v>0.33788209606986902</c:v>
                </c:pt>
                <c:pt idx="7">
                  <c:v>0.32104997476022212</c:v>
                </c:pt>
                <c:pt idx="8">
                  <c:v>0.32636954503249765</c:v>
                </c:pt>
                <c:pt idx="9">
                  <c:v>0.2518460940536339</c:v>
                </c:pt>
                <c:pt idx="10">
                  <c:v>0.37569060773480661</c:v>
                </c:pt>
              </c:numCache>
            </c:numRef>
          </c:val>
          <c:smooth val="0"/>
          <c:extLst>
            <c:ext xmlns:c16="http://schemas.microsoft.com/office/drawing/2014/chart" uri="{C3380CC4-5D6E-409C-BE32-E72D297353CC}">
              <c16:uniqueId val="{00000000-FB04-4B4C-8AAD-E4F4F2A7EC4D}"/>
            </c:ext>
          </c:extLst>
        </c:ser>
        <c:dLbls>
          <c:showLegendKey val="0"/>
          <c:showVal val="0"/>
          <c:showCatName val="0"/>
          <c:showSerName val="0"/>
          <c:showPercent val="0"/>
          <c:showBubbleSize val="0"/>
        </c:dLbls>
        <c:smooth val="0"/>
        <c:axId val="187405215"/>
        <c:axId val="191021039"/>
      </c:lineChart>
      <c:catAx>
        <c:axId val="18740521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91021039"/>
        <c:crosses val="autoZero"/>
        <c:auto val="1"/>
        <c:lblAlgn val="ctr"/>
        <c:lblOffset val="100"/>
        <c:noMultiLvlLbl val="0"/>
      </c:catAx>
      <c:valAx>
        <c:axId val="191021039"/>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740521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5391862955032118"/>
          <c:y val="7.202881152460984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LITTLE!$YE$192</c:f>
              <c:strCache>
                <c:ptCount val="1"/>
                <c:pt idx="0">
                  <c:v>ASSET UTILIZATION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LITTLE!$YD$193:$YD$203</c:f>
              <c:numCache>
                <c:formatCode>General</c:formatCode>
                <c:ptCount val="11"/>
                <c:pt idx="0">
                  <c:v>2011</c:v>
                </c:pt>
                <c:pt idx="1">
                  <c:v>2012</c:v>
                </c:pt>
                <c:pt idx="2">
                  <c:v>2013</c:v>
                </c:pt>
                <c:pt idx="3">
                  <c:v>2014</c:v>
                </c:pt>
                <c:pt idx="4">
                  <c:v>2015</c:v>
                </c:pt>
                <c:pt idx="5">
                  <c:v>2016</c:v>
                </c:pt>
                <c:pt idx="6">
                  <c:v>2017</c:v>
                </c:pt>
                <c:pt idx="7">
                  <c:v>2018</c:v>
                </c:pt>
                <c:pt idx="8">
                  <c:v>2019</c:v>
                </c:pt>
                <c:pt idx="9">
                  <c:v>2020</c:v>
                </c:pt>
              </c:numCache>
            </c:numRef>
          </c:cat>
          <c:val>
            <c:numRef>
              <c:f>LITTLE!$YE$193:$YE$203</c:f>
              <c:numCache>
                <c:formatCode>0.0</c:formatCode>
                <c:ptCount val="11"/>
                <c:pt idx="0">
                  <c:v>2.46061814556331</c:v>
                </c:pt>
                <c:pt idx="1">
                  <c:v>2.9506048387096775</c:v>
                </c:pt>
                <c:pt idx="2">
                  <c:v>2.675314465408805</c:v>
                </c:pt>
                <c:pt idx="3">
                  <c:v>2.75452016689847</c:v>
                </c:pt>
                <c:pt idx="4">
                  <c:v>2.8054089709762531</c:v>
                </c:pt>
                <c:pt idx="5">
                  <c:v>1.8115055079559363</c:v>
                </c:pt>
                <c:pt idx="6">
                  <c:v>2.4350436681222707</c:v>
                </c:pt>
                <c:pt idx="7">
                  <c:v>2.5083291267036851</c:v>
                </c:pt>
                <c:pt idx="8">
                  <c:v>2.6049210770659239</c:v>
                </c:pt>
                <c:pt idx="9">
                  <c:v>2.1418577535950254</c:v>
                </c:pt>
              </c:numCache>
            </c:numRef>
          </c:val>
          <c:smooth val="0"/>
          <c:extLst>
            <c:ext xmlns:c16="http://schemas.microsoft.com/office/drawing/2014/chart" uri="{C3380CC4-5D6E-409C-BE32-E72D297353CC}">
              <c16:uniqueId val="{00000000-DD4D-4656-8880-148D318A3DC9}"/>
            </c:ext>
          </c:extLst>
        </c:ser>
        <c:dLbls>
          <c:showLegendKey val="0"/>
          <c:showVal val="0"/>
          <c:showCatName val="0"/>
          <c:showSerName val="0"/>
          <c:showPercent val="0"/>
          <c:showBubbleSize val="0"/>
        </c:dLbls>
        <c:smooth val="0"/>
        <c:axId val="294967679"/>
        <c:axId val="294955199"/>
      </c:lineChart>
      <c:catAx>
        <c:axId val="294967679"/>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94955199"/>
        <c:crosses val="autoZero"/>
        <c:auto val="1"/>
        <c:lblAlgn val="ctr"/>
        <c:lblOffset val="100"/>
        <c:noMultiLvlLbl val="0"/>
      </c:catAx>
      <c:valAx>
        <c:axId val="294955199"/>
        <c:scaling>
          <c:orientation val="minMax"/>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9496767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LITTLE!$YJ$214</c:f>
              <c:strCache>
                <c:ptCount val="1"/>
                <c:pt idx="0">
                  <c:v>ASSET UTIL.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LITTLE!$YI$215:$YI$225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LITTLE!$YJ$215:$YJ$225</c:f>
              <c:numCache>
                <c:formatCode>0.00%</c:formatCode>
                <c:ptCount val="11"/>
                <c:pt idx="0">
                  <c:v>0.12439222042139383</c:v>
                </c:pt>
                <c:pt idx="1">
                  <c:v>0.14144174923129485</c:v>
                </c:pt>
                <c:pt idx="2">
                  <c:v>0.13517484572436086</c:v>
                </c:pt>
                <c:pt idx="3">
                  <c:v>0.12623074981065388</c:v>
                </c:pt>
                <c:pt idx="4">
                  <c:v>0.12602868563367034</c:v>
                </c:pt>
                <c:pt idx="5">
                  <c:v>0.12263513513513513</c:v>
                </c:pt>
                <c:pt idx="6">
                  <c:v>0.13875812598072182</c:v>
                </c:pt>
                <c:pt idx="7">
                  <c:v>0.12799356007244919</c:v>
                </c:pt>
                <c:pt idx="8">
                  <c:v>0.1252896096952415</c:v>
                </c:pt>
                <c:pt idx="9">
                  <c:v>0.1175830157866086</c:v>
                </c:pt>
                <c:pt idx="10">
                  <c:v>0.17114991348120182</c:v>
                </c:pt>
              </c:numCache>
            </c:numRef>
          </c:val>
          <c:smooth val="0"/>
          <c:extLst>
            <c:ext xmlns:c16="http://schemas.microsoft.com/office/drawing/2014/chart" uri="{C3380CC4-5D6E-409C-BE32-E72D297353CC}">
              <c16:uniqueId val="{00000000-B4A3-4D83-BFAC-CF778B9C6D93}"/>
            </c:ext>
          </c:extLst>
        </c:ser>
        <c:dLbls>
          <c:showLegendKey val="0"/>
          <c:showVal val="0"/>
          <c:showCatName val="0"/>
          <c:showSerName val="0"/>
          <c:showPercent val="0"/>
          <c:showBubbleSize val="0"/>
        </c:dLbls>
        <c:smooth val="0"/>
        <c:axId val="286688319"/>
        <c:axId val="286692479"/>
      </c:lineChart>
      <c:catAx>
        <c:axId val="286688319"/>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86692479"/>
        <c:crosses val="autoZero"/>
        <c:auto val="1"/>
        <c:lblAlgn val="ctr"/>
        <c:lblOffset val="100"/>
        <c:noMultiLvlLbl val="0"/>
      </c:catAx>
      <c:valAx>
        <c:axId val="286692479"/>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8668831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LITTLE!$YI$233</c:f>
              <c:strCache>
                <c:ptCount val="1"/>
                <c:pt idx="0">
                  <c:v>GROSS PROFIT MARGIN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LITTLE!$YH$234:$YH$244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LITTLE!$YI$234:$YI$244</c:f>
              <c:numCache>
                <c:formatCode>0.00%</c:formatCode>
                <c:ptCount val="11"/>
                <c:pt idx="0">
                  <c:v>0.14303079416531606</c:v>
                </c:pt>
                <c:pt idx="1">
                  <c:v>0.16125725999316706</c:v>
                </c:pt>
                <c:pt idx="2">
                  <c:v>0.15750808110490744</c:v>
                </c:pt>
                <c:pt idx="3">
                  <c:v>0.14869982327695028</c:v>
                </c:pt>
                <c:pt idx="4">
                  <c:v>0.15659534446273218</c:v>
                </c:pt>
                <c:pt idx="5">
                  <c:v>0.15608108108108107</c:v>
                </c:pt>
                <c:pt idx="6">
                  <c:v>0.17081371889710828</c:v>
                </c:pt>
                <c:pt idx="7">
                  <c:v>0.15838196820285771</c:v>
                </c:pt>
                <c:pt idx="8">
                  <c:v>0.13990376047050437</c:v>
                </c:pt>
                <c:pt idx="9">
                  <c:v>0.15151515151515152</c:v>
                </c:pt>
                <c:pt idx="10">
                  <c:v>0.20198206701274185</c:v>
                </c:pt>
              </c:numCache>
            </c:numRef>
          </c:val>
          <c:smooth val="0"/>
          <c:extLst>
            <c:ext xmlns:c16="http://schemas.microsoft.com/office/drawing/2014/chart" uri="{C3380CC4-5D6E-409C-BE32-E72D297353CC}">
              <c16:uniqueId val="{00000000-08B2-4062-B0EF-EC1EE59BD7EA}"/>
            </c:ext>
          </c:extLst>
        </c:ser>
        <c:dLbls>
          <c:showLegendKey val="0"/>
          <c:showVal val="0"/>
          <c:showCatName val="0"/>
          <c:showSerName val="0"/>
          <c:showPercent val="0"/>
          <c:showBubbleSize val="0"/>
        </c:dLbls>
        <c:smooth val="0"/>
        <c:axId val="732281295"/>
        <c:axId val="732287119"/>
      </c:lineChart>
      <c:catAx>
        <c:axId val="73228129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32287119"/>
        <c:crosses val="autoZero"/>
        <c:auto val="1"/>
        <c:lblAlgn val="ctr"/>
        <c:lblOffset val="100"/>
        <c:noMultiLvlLbl val="0"/>
      </c:catAx>
      <c:valAx>
        <c:axId val="732287119"/>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322812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LITTLE!$VU$253</c:f>
              <c:strCache>
                <c:ptCount val="1"/>
                <c:pt idx="0">
                  <c:v>INCOME GEARING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LITTLE!$VT$254:$VT$264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LITTLE!$VU$254:$VU$264</c:f>
              <c:numCache>
                <c:formatCode>0.0000</c:formatCode>
                <c:ptCount val="11"/>
                <c:pt idx="0">
                  <c:v>0.14332247557003258</c:v>
                </c:pt>
                <c:pt idx="1">
                  <c:v>0.14009661835748793</c:v>
                </c:pt>
                <c:pt idx="2">
                  <c:v>0.11956521739130435</c:v>
                </c:pt>
                <c:pt idx="3">
                  <c:v>0.158</c:v>
                </c:pt>
                <c:pt idx="4">
                  <c:v>0.11194029850746269</c:v>
                </c:pt>
                <c:pt idx="5">
                  <c:v>8.8154269972451793E-2</c:v>
                </c:pt>
                <c:pt idx="6">
                  <c:v>5.492730210016155E-2</c:v>
                </c:pt>
                <c:pt idx="7">
                  <c:v>3.3018867924528301E-2</c:v>
                </c:pt>
                <c:pt idx="8">
                  <c:v>3.6984352773826459E-2</c:v>
                </c:pt>
                <c:pt idx="9">
                  <c:v>3.0864197530864196E-2</c:v>
                </c:pt>
                <c:pt idx="10">
                  <c:v>9.1911764705882356E-3</c:v>
                </c:pt>
              </c:numCache>
            </c:numRef>
          </c:val>
          <c:smooth val="0"/>
          <c:extLst>
            <c:ext xmlns:c16="http://schemas.microsoft.com/office/drawing/2014/chart" uri="{C3380CC4-5D6E-409C-BE32-E72D297353CC}">
              <c16:uniqueId val="{00000000-DC8F-4600-B5B3-4158EE5778E7}"/>
            </c:ext>
          </c:extLst>
        </c:ser>
        <c:dLbls>
          <c:showLegendKey val="0"/>
          <c:showVal val="0"/>
          <c:showCatName val="0"/>
          <c:showSerName val="0"/>
          <c:showPercent val="0"/>
          <c:showBubbleSize val="0"/>
        </c:dLbls>
        <c:smooth val="0"/>
        <c:axId val="1328123167"/>
        <c:axId val="1328119839"/>
      </c:lineChart>
      <c:catAx>
        <c:axId val="1328123167"/>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28119839"/>
        <c:crosses val="autoZero"/>
        <c:auto val="1"/>
        <c:lblAlgn val="ctr"/>
        <c:lblOffset val="100"/>
        <c:noMultiLvlLbl val="0"/>
      </c:catAx>
      <c:valAx>
        <c:axId val="1328119839"/>
        <c:scaling>
          <c:orientation val="minMax"/>
        </c:scaling>
        <c:delete val="0"/>
        <c:axPos val="l"/>
        <c:majorGridlines>
          <c:spPr>
            <a:ln w="9525" cap="flat" cmpd="sng" algn="ctr">
              <a:solidFill>
                <a:schemeClr val="lt1">
                  <a:lumMod val="95000"/>
                  <a:alpha val="10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328123167"/>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LITTLE!$KD$260</c:f>
              <c:strCache>
                <c:ptCount val="1"/>
                <c:pt idx="0">
                  <c:v>ASSET GEARING RATIO</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LITTLE!$KC$261:$KC$271</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LITTLE!$KD$261:$KD$271</c:f>
              <c:numCache>
                <c:formatCode>0.00</c:formatCode>
                <c:ptCount val="11"/>
                <c:pt idx="0">
                  <c:v>0.50431034482758619</c:v>
                </c:pt>
                <c:pt idx="1">
                  <c:v>0.53469852104664395</c:v>
                </c:pt>
                <c:pt idx="2">
                  <c:v>0.45524542829643888</c:v>
                </c:pt>
                <c:pt idx="3">
                  <c:v>0.32452518579686207</c:v>
                </c:pt>
                <c:pt idx="4">
                  <c:v>0.31330798479087452</c:v>
                </c:pt>
                <c:pt idx="5">
                  <c:v>0.16460176991150444</c:v>
                </c:pt>
                <c:pt idx="6">
                  <c:v>0.13236903205145312</c:v>
                </c:pt>
                <c:pt idx="7">
                  <c:v>7.5929788380867558E-2</c:v>
                </c:pt>
                <c:pt idx="8">
                  <c:v>0.19695413335715242</c:v>
                </c:pt>
                <c:pt idx="9">
                  <c:v>8.5868849643644281E-3</c:v>
                </c:pt>
                <c:pt idx="10">
                  <c:v>9.5817711440325665E-3</c:v>
                </c:pt>
              </c:numCache>
            </c:numRef>
          </c:val>
          <c:smooth val="0"/>
          <c:extLst>
            <c:ext xmlns:c16="http://schemas.microsoft.com/office/drawing/2014/chart" uri="{C3380CC4-5D6E-409C-BE32-E72D297353CC}">
              <c16:uniqueId val="{00000000-C66C-4FCD-A6D4-D773D27224AB}"/>
            </c:ext>
          </c:extLst>
        </c:ser>
        <c:dLbls>
          <c:showLegendKey val="0"/>
          <c:showVal val="0"/>
          <c:showCatName val="0"/>
          <c:showSerName val="0"/>
          <c:showPercent val="0"/>
          <c:showBubbleSize val="0"/>
        </c:dLbls>
        <c:smooth val="0"/>
        <c:axId val="746049855"/>
        <c:axId val="746054431"/>
      </c:lineChart>
      <c:catAx>
        <c:axId val="74604985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54431"/>
        <c:crosses val="autoZero"/>
        <c:auto val="1"/>
        <c:lblAlgn val="ctr"/>
        <c:lblOffset val="100"/>
        <c:noMultiLvlLbl val="0"/>
      </c:catAx>
      <c:valAx>
        <c:axId val="746054431"/>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4985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strRef>
              <c:f>LITTLE!$KE$291</c:f>
              <c:strCache>
                <c:ptCount val="1"/>
                <c:pt idx="0">
                  <c:v>EPS</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LITTLE!$KD$292:$KD$302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LITTLE!$KE$292:$KE$302</c:f>
              <c:numCache>
                <c:formatCode>General</c:formatCode>
                <c:ptCount val="11"/>
                <c:pt idx="0">
                  <c:v>15.4298063079095</c:v>
                </c:pt>
                <c:pt idx="1">
                  <c:v>19.051087380173975</c:v>
                </c:pt>
                <c:pt idx="2">
                  <c:v>22.829815455580384</c:v>
                </c:pt>
                <c:pt idx="3">
                  <c:v>22.278750944583614</c:v>
                </c:pt>
                <c:pt idx="4">
                  <c:v>25.34896750585132</c:v>
                </c:pt>
                <c:pt idx="5">
                  <c:v>17.397893847183671</c:v>
                </c:pt>
                <c:pt idx="6">
                  <c:v>33.85110567551574</c:v>
                </c:pt>
                <c:pt idx="7">
                  <c:v>34.008552678657672</c:v>
                </c:pt>
                <c:pt idx="8">
                  <c:v>35.346852205364108</c:v>
                </c:pt>
                <c:pt idx="9">
                  <c:v>36.763875233641514</c:v>
                </c:pt>
                <c:pt idx="10">
                  <c:v>76.991584536405554</c:v>
                </c:pt>
              </c:numCache>
            </c:numRef>
          </c:val>
          <c:smooth val="0"/>
          <c:extLst>
            <c:ext xmlns:c16="http://schemas.microsoft.com/office/drawing/2014/chart" uri="{C3380CC4-5D6E-409C-BE32-E72D297353CC}">
              <c16:uniqueId val="{00000000-7067-4B50-AF7E-FCC0B19269DF}"/>
            </c:ext>
          </c:extLst>
        </c:ser>
        <c:dLbls>
          <c:showLegendKey val="0"/>
          <c:showVal val="0"/>
          <c:showCatName val="0"/>
          <c:showSerName val="0"/>
          <c:showPercent val="0"/>
          <c:showBubbleSize val="0"/>
        </c:dLbls>
        <c:smooth val="0"/>
        <c:axId val="746056095"/>
        <c:axId val="746050687"/>
      </c:lineChart>
      <c:catAx>
        <c:axId val="746056095"/>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50687"/>
        <c:crosses val="autoZero"/>
        <c:auto val="1"/>
        <c:lblAlgn val="ctr"/>
        <c:lblOffset val="100"/>
        <c:noMultiLvlLbl val="0"/>
      </c:catAx>
      <c:valAx>
        <c:axId val="74605068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7460560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236">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image" Target="../media/image1.png"/><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5" Type="http://schemas.openxmlformats.org/officeDocument/2006/relationships/chart" Target="../charts/chart2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 Id="rId14"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oneCellAnchor>
    <xdr:from>
      <xdr:col>1</xdr:col>
      <xdr:colOff>491546</xdr:colOff>
      <xdr:row>0</xdr:row>
      <xdr:rowOff>48710</xdr:rowOff>
    </xdr:from>
    <xdr:ext cx="9246762" cy="1031629"/>
    <xdr:sp macro="" textlink="">
      <xdr:nvSpPr>
        <xdr:cNvPr id="2" name="Rectangle 1">
          <a:extLst>
            <a:ext uri="{FF2B5EF4-FFF2-40B4-BE49-F238E27FC236}">
              <a16:creationId xmlns:a16="http://schemas.microsoft.com/office/drawing/2014/main" id="{50D6785A-421C-E6A5-A595-03858CD0E83B}"/>
            </a:ext>
          </a:extLst>
        </xdr:cNvPr>
        <xdr:cNvSpPr/>
      </xdr:nvSpPr>
      <xdr:spPr>
        <a:xfrm>
          <a:off x="1101146" y="48710"/>
          <a:ext cx="9246762" cy="1031629"/>
        </a:xfrm>
        <a:prstGeom prst="rect">
          <a:avLst/>
        </a:prstGeom>
        <a:noFill/>
      </xdr:spPr>
      <xdr:txBody>
        <a:bodyPr wrap="none" lIns="91440" tIns="45720" rIns="91440" bIns="45720">
          <a:spAutoFit/>
        </a:bodyPr>
        <a:lstStyle/>
        <a:p>
          <a:pPr algn="ctr"/>
          <a:r>
            <a:rPr lang="en-US" sz="6000" b="1" cap="none" spc="0">
              <a:ln w="22225">
                <a:solidFill>
                  <a:schemeClr val="accent2"/>
                </a:solidFill>
                <a:prstDash val="solid"/>
              </a:ln>
              <a:solidFill>
                <a:schemeClr val="accent2">
                  <a:lumMod val="40000"/>
                  <a:lumOff val="60000"/>
                </a:schemeClr>
              </a:solidFill>
              <a:effectLst/>
            </a:rPr>
            <a:t>BUSINESS</a:t>
          </a:r>
          <a:r>
            <a:rPr lang="en-US" sz="6000" b="1" cap="none" spc="0" baseline="0">
              <a:ln w="22225">
                <a:solidFill>
                  <a:schemeClr val="accent2"/>
                </a:solidFill>
                <a:prstDash val="solid"/>
              </a:ln>
              <a:solidFill>
                <a:schemeClr val="accent2">
                  <a:lumMod val="40000"/>
                  <a:lumOff val="60000"/>
                </a:schemeClr>
              </a:solidFill>
              <a:effectLst/>
            </a:rPr>
            <a:t> FINANCE PROJECT</a:t>
          </a:r>
          <a:endParaRPr lang="en-US" sz="60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62048</xdr:colOff>
      <xdr:row>0</xdr:row>
      <xdr:rowOff>50800</xdr:rowOff>
    </xdr:from>
    <xdr:ext cx="7845161" cy="986339"/>
    <xdr:sp macro="" textlink="">
      <xdr:nvSpPr>
        <xdr:cNvPr id="2" name="Rectangle 1">
          <a:extLst>
            <a:ext uri="{FF2B5EF4-FFF2-40B4-BE49-F238E27FC236}">
              <a16:creationId xmlns:a16="http://schemas.microsoft.com/office/drawing/2014/main" id="{71DDB3CE-6AAB-4AB5-AD6F-0533755765CC}"/>
            </a:ext>
          </a:extLst>
        </xdr:cNvPr>
        <xdr:cNvSpPr/>
      </xdr:nvSpPr>
      <xdr:spPr>
        <a:xfrm>
          <a:off x="1890848" y="50800"/>
          <a:ext cx="7845161" cy="986339"/>
        </a:xfrm>
        <a:prstGeom prst="rect">
          <a:avLst/>
        </a:prstGeom>
        <a:noFill/>
      </xdr:spPr>
      <xdr:txBody>
        <a:bodyPr wrap="none" lIns="91440" tIns="45720" rIns="91440" bIns="45720">
          <a:noAutofit/>
        </a:bodyPr>
        <a:lstStyle/>
        <a:p>
          <a:pPr algn="ctr"/>
          <a:r>
            <a:rPr lang="en-US" sz="6000" b="1" cap="none" spc="0">
              <a:ln w="22225">
                <a:solidFill>
                  <a:schemeClr val="accent2"/>
                </a:solidFill>
                <a:prstDash val="solid"/>
              </a:ln>
              <a:solidFill>
                <a:schemeClr val="accent2">
                  <a:lumMod val="40000"/>
                  <a:lumOff val="60000"/>
                </a:schemeClr>
              </a:solidFill>
              <a:effectLst/>
            </a:rPr>
            <a:t>BUSINESS</a:t>
          </a:r>
          <a:r>
            <a:rPr lang="en-US" sz="6000" b="1" cap="none" spc="0" baseline="0">
              <a:ln w="22225">
                <a:solidFill>
                  <a:schemeClr val="accent2"/>
                </a:solidFill>
                <a:prstDash val="solid"/>
              </a:ln>
              <a:solidFill>
                <a:schemeClr val="accent2">
                  <a:lumMod val="40000"/>
                  <a:lumOff val="60000"/>
                </a:schemeClr>
              </a:solidFill>
              <a:effectLst/>
            </a:rPr>
            <a:t> FINANCE PROJECT</a:t>
          </a:r>
          <a:endParaRPr lang="en-US" sz="6000" b="1" cap="none" spc="0">
            <a:ln w="22225">
              <a:solidFill>
                <a:schemeClr val="accent2"/>
              </a:solidFill>
              <a:prstDash val="solid"/>
            </a:ln>
            <a:solidFill>
              <a:schemeClr val="accent2">
                <a:lumMod val="40000"/>
                <a:lumOff val="60000"/>
              </a:schemeClr>
            </a:solidFill>
            <a:effectLst/>
          </a:endParaRPr>
        </a:p>
      </xdr:txBody>
    </xdr:sp>
    <xdr:clientData/>
  </xdr:oneCellAnchor>
  <xdr:oneCellAnchor>
    <xdr:from>
      <xdr:col>5</xdr:col>
      <xdr:colOff>117870</xdr:colOff>
      <xdr:row>6</xdr:row>
      <xdr:rowOff>124910</xdr:rowOff>
    </xdr:from>
    <xdr:ext cx="5257016" cy="655885"/>
    <xdr:sp macro="" textlink="">
      <xdr:nvSpPr>
        <xdr:cNvPr id="3" name="Rectangle 2">
          <a:extLst>
            <a:ext uri="{FF2B5EF4-FFF2-40B4-BE49-F238E27FC236}">
              <a16:creationId xmlns:a16="http://schemas.microsoft.com/office/drawing/2014/main" id="{B2DF73B4-3524-463D-A0B3-30EB6F34B664}"/>
            </a:ext>
          </a:extLst>
        </xdr:cNvPr>
        <xdr:cNvSpPr/>
      </xdr:nvSpPr>
      <xdr:spPr>
        <a:xfrm>
          <a:off x="3165870" y="1229810"/>
          <a:ext cx="5257016" cy="655885"/>
        </a:xfrm>
        <a:prstGeom prst="rect">
          <a:avLst/>
        </a:prstGeom>
        <a:noFill/>
      </xdr:spPr>
      <xdr:txBody>
        <a:bodyPr wrap="none" lIns="91440" tIns="45720" rIns="91440" bIns="45720">
          <a:spAutoFit/>
        </a:bodyPr>
        <a:lstStyle/>
        <a:p>
          <a:pPr algn="ctr"/>
          <a:r>
            <a:rPr lang="en-US" sz="36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SUPEREME</a:t>
          </a:r>
          <a:r>
            <a:rPr lang="en-US" sz="3600" b="1" cap="none" spc="0" baseline="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 INDUSTIES Ltd.</a:t>
          </a:r>
          <a:endParaRPr lang="en-US" sz="36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xdr:oneCellAnchor>
  <xdr:twoCellAnchor>
    <xdr:from>
      <xdr:col>1</xdr:col>
      <xdr:colOff>240031</xdr:colOff>
      <xdr:row>11</xdr:row>
      <xdr:rowOff>165100</xdr:rowOff>
    </xdr:from>
    <xdr:to>
      <xdr:col>11</xdr:col>
      <xdr:colOff>260350</xdr:colOff>
      <xdr:row>18</xdr:row>
      <xdr:rowOff>12700</xdr:rowOff>
    </xdr:to>
    <xdr:sp macro="" textlink="">
      <xdr:nvSpPr>
        <xdr:cNvPr id="4" name="TextBox 3">
          <a:extLst>
            <a:ext uri="{FF2B5EF4-FFF2-40B4-BE49-F238E27FC236}">
              <a16:creationId xmlns:a16="http://schemas.microsoft.com/office/drawing/2014/main" id="{C0C32C8D-BEAC-4A67-BE16-854939D02D1E}"/>
            </a:ext>
          </a:extLst>
        </xdr:cNvPr>
        <xdr:cNvSpPr txBox="1"/>
      </xdr:nvSpPr>
      <xdr:spPr>
        <a:xfrm>
          <a:off x="849631" y="2190750"/>
          <a:ext cx="6116319" cy="113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chemeClr val="dk1"/>
              </a:solidFill>
              <a:effectLst/>
              <a:latin typeface="+mn-lt"/>
              <a:ea typeface="+mn-ea"/>
              <a:cs typeface="+mn-cs"/>
            </a:rPr>
            <a:t>Liquidity ratios</a:t>
          </a:r>
          <a:endParaRPr lang="en-IN" sz="1100">
            <a:solidFill>
              <a:schemeClr val="dk1"/>
            </a:solidFill>
            <a:effectLst/>
            <a:latin typeface="+mn-lt"/>
            <a:ea typeface="+mn-ea"/>
            <a:cs typeface="+mn-cs"/>
          </a:endParaRPr>
        </a:p>
        <a:p>
          <a:r>
            <a:rPr lang="en-IN" sz="1100">
              <a:solidFill>
                <a:schemeClr val="dk1"/>
              </a:solidFill>
              <a:effectLst/>
              <a:latin typeface="+mn-lt"/>
              <a:ea typeface="+mn-ea"/>
              <a:cs typeface="+mn-cs"/>
            </a:rPr>
            <a:t>While it is important for a business to be profitable, profit is not sufficient on its own to guarantee survival. There must be sufficient liquid assets available to ensure that short term commitments can be met. Otherwise, the company could be forced into liquidation.</a:t>
          </a:r>
        </a:p>
        <a:p>
          <a:r>
            <a:rPr lang="en-IN" sz="1100">
              <a:solidFill>
                <a:schemeClr val="dk1"/>
              </a:solidFill>
              <a:effectLst/>
              <a:latin typeface="+mn-lt"/>
              <a:ea typeface="+mn-ea"/>
              <a:cs typeface="+mn-cs"/>
            </a:rPr>
            <a:t>1-</a:t>
          </a:r>
          <a:r>
            <a:rPr lang="en-IN" sz="1100" baseline="0">
              <a:solidFill>
                <a:schemeClr val="dk1"/>
              </a:solidFill>
              <a:effectLst/>
              <a:latin typeface="+mn-lt"/>
              <a:ea typeface="+mn-ea"/>
              <a:cs typeface="+mn-cs"/>
            </a:rPr>
            <a:t> CURRENT RATIO = CURRENT ASSET/CURRENT LIABILITY  (IDEAL=2:1)</a:t>
          </a:r>
        </a:p>
        <a:p>
          <a:r>
            <a:rPr lang="en-IN" sz="1100" baseline="0">
              <a:solidFill>
                <a:schemeClr val="dk1"/>
              </a:solidFill>
              <a:effectLst/>
              <a:latin typeface="+mn-lt"/>
              <a:ea typeface="+mn-ea"/>
              <a:cs typeface="+mn-cs"/>
            </a:rPr>
            <a:t>2-  QUICK RATIO     = QUICK ASSETS/CURRENT LIABILITY      (IDEAL=1:1)</a:t>
          </a:r>
          <a:endParaRPr lang="en-IN" sz="1100">
            <a:solidFill>
              <a:schemeClr val="dk1"/>
            </a:solidFill>
            <a:effectLst/>
            <a:latin typeface="+mn-lt"/>
            <a:ea typeface="+mn-ea"/>
            <a:cs typeface="+mn-cs"/>
          </a:endParaRPr>
        </a:p>
        <a:p>
          <a:endParaRPr lang="en-IN" sz="1100"/>
        </a:p>
      </xdr:txBody>
    </xdr:sp>
    <xdr:clientData/>
  </xdr:twoCellAnchor>
  <xdr:oneCellAnchor>
    <xdr:from>
      <xdr:col>1</xdr:col>
      <xdr:colOff>215900</xdr:colOff>
      <xdr:row>19</xdr:row>
      <xdr:rowOff>82550</xdr:rowOff>
    </xdr:from>
    <xdr:ext cx="3111500" cy="374141"/>
    <xdr:sp macro="" textlink="">
      <xdr:nvSpPr>
        <xdr:cNvPr id="5" name="Rectangle 4">
          <a:extLst>
            <a:ext uri="{FF2B5EF4-FFF2-40B4-BE49-F238E27FC236}">
              <a16:creationId xmlns:a16="http://schemas.microsoft.com/office/drawing/2014/main" id="{2FBF6A37-EECB-4F00-A689-D73DBBCB7B76}"/>
            </a:ext>
          </a:extLst>
        </xdr:cNvPr>
        <xdr:cNvSpPr/>
      </xdr:nvSpPr>
      <xdr:spPr>
        <a:xfrm>
          <a:off x="825500" y="3581400"/>
          <a:ext cx="3111500" cy="374141"/>
        </a:xfrm>
        <a:prstGeom prst="rect">
          <a:avLst/>
        </a:prstGeom>
        <a:noFill/>
      </xdr:spPr>
      <xdr:txBody>
        <a:bodyPr wrap="square" lIns="91440" tIns="45720" rIns="91440" bIns="45720">
          <a:spAutoFit/>
        </a:bodyPr>
        <a:lstStyle/>
        <a:p>
          <a:pPr algn="ctr"/>
          <a:r>
            <a:rPr lang="en-US" sz="1800" b="0" cap="none" spc="0">
              <a:ln w="0"/>
              <a:solidFill>
                <a:schemeClr val="tx1"/>
              </a:solidFill>
              <a:effectLst>
                <a:outerShdw blurRad="38100" dist="19050" dir="2700000" algn="tl" rotWithShape="0">
                  <a:schemeClr val="dk1">
                    <a:alpha val="40000"/>
                  </a:schemeClr>
                </a:outerShdw>
              </a:effectLst>
            </a:rPr>
            <a:t>CURRENT</a:t>
          </a:r>
          <a:r>
            <a:rPr lang="en-US" sz="1800" b="0" cap="none" spc="0" baseline="0">
              <a:ln w="0"/>
              <a:solidFill>
                <a:schemeClr val="tx1"/>
              </a:solidFill>
              <a:effectLst>
                <a:outerShdw blurRad="38100" dist="19050" dir="2700000" algn="tl" rotWithShape="0">
                  <a:schemeClr val="dk1">
                    <a:alpha val="40000"/>
                  </a:schemeClr>
                </a:outerShdw>
              </a:effectLst>
            </a:rPr>
            <a:t> RATIO  </a:t>
          </a:r>
          <a:endParaRPr lang="en-US" sz="18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31748</xdr:colOff>
      <xdr:row>425</xdr:row>
      <xdr:rowOff>54428</xdr:rowOff>
    </xdr:from>
    <xdr:to>
      <xdr:col>5</xdr:col>
      <xdr:colOff>1435099</xdr:colOff>
      <xdr:row>437</xdr:row>
      <xdr:rowOff>168729</xdr:rowOff>
    </xdr:to>
    <xdr:graphicFrame macro="">
      <xdr:nvGraphicFramePr>
        <xdr:cNvPr id="6" name="Chart 5">
          <a:extLst>
            <a:ext uri="{FF2B5EF4-FFF2-40B4-BE49-F238E27FC236}">
              <a16:creationId xmlns:a16="http://schemas.microsoft.com/office/drawing/2014/main" id="{3511E8F7-010A-4482-9FD7-1E8AAB15F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205699</xdr:colOff>
      <xdr:row>37</xdr:row>
      <xdr:rowOff>131260</xdr:rowOff>
    </xdr:from>
    <xdr:ext cx="1906356" cy="468013"/>
    <xdr:sp macro="" textlink="">
      <xdr:nvSpPr>
        <xdr:cNvPr id="7" name="Rectangle 6">
          <a:extLst>
            <a:ext uri="{FF2B5EF4-FFF2-40B4-BE49-F238E27FC236}">
              <a16:creationId xmlns:a16="http://schemas.microsoft.com/office/drawing/2014/main" id="{0FAEEE0E-B6E3-4826-A073-94DDDCDBFD28}"/>
            </a:ext>
          </a:extLst>
        </xdr:cNvPr>
        <xdr:cNvSpPr/>
      </xdr:nvSpPr>
      <xdr:spPr>
        <a:xfrm>
          <a:off x="1424899" y="6944810"/>
          <a:ext cx="1906356" cy="468013"/>
        </a:xfrm>
        <a:prstGeom prst="rect">
          <a:avLst/>
        </a:prstGeom>
        <a:noFill/>
      </xdr:spPr>
      <xdr:txBody>
        <a:bodyPr wrap="none" lIns="91440" tIns="45720" rIns="91440" bIns="45720">
          <a:spAutoFit/>
        </a:bodyPr>
        <a:lstStyle/>
        <a:p>
          <a:pPr algn="ctr"/>
          <a:r>
            <a:rPr lang="en-US" sz="2400" b="0" cap="none" spc="0">
              <a:ln w="0"/>
              <a:solidFill>
                <a:schemeClr val="tx1"/>
              </a:solidFill>
              <a:effectLst>
                <a:outerShdw blurRad="38100" dist="19050" dir="2700000" algn="tl" rotWithShape="0">
                  <a:schemeClr val="dk1">
                    <a:alpha val="40000"/>
                  </a:schemeClr>
                </a:outerShdw>
              </a:effectLst>
            </a:rPr>
            <a:t>QUICK</a:t>
          </a:r>
          <a:r>
            <a:rPr lang="en-US" sz="2400" b="0" cap="none" spc="0" baseline="0">
              <a:ln w="0"/>
              <a:solidFill>
                <a:schemeClr val="tx1"/>
              </a:solidFill>
              <a:effectLst>
                <a:outerShdw blurRad="38100" dist="19050" dir="2700000" algn="tl" rotWithShape="0">
                  <a:schemeClr val="dk1">
                    <a:alpha val="40000"/>
                  </a:schemeClr>
                </a:outerShdw>
              </a:effectLst>
            </a:rPr>
            <a:t> RATIO </a:t>
          </a:r>
          <a:endParaRPr lang="en-US" sz="2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72118</xdr:colOff>
      <xdr:row>425</xdr:row>
      <xdr:rowOff>36285</xdr:rowOff>
    </xdr:from>
    <xdr:to>
      <xdr:col>11</xdr:col>
      <xdr:colOff>45357</xdr:colOff>
      <xdr:row>438</xdr:row>
      <xdr:rowOff>18142</xdr:rowOff>
    </xdr:to>
    <xdr:graphicFrame macro="">
      <xdr:nvGraphicFramePr>
        <xdr:cNvPr id="8" name="Chart 7">
          <a:extLst>
            <a:ext uri="{FF2B5EF4-FFF2-40B4-BE49-F238E27FC236}">
              <a16:creationId xmlns:a16="http://schemas.microsoft.com/office/drawing/2014/main" id="{707727EB-8462-4CAA-831A-C1B3874B8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56</xdr:row>
      <xdr:rowOff>47626</xdr:rowOff>
    </xdr:from>
    <xdr:to>
      <xdr:col>9</xdr:col>
      <xdr:colOff>308428</xdr:colOff>
      <xdr:row>63</xdr:row>
      <xdr:rowOff>172358</xdr:rowOff>
    </xdr:to>
    <xdr:sp macro="" textlink="">
      <xdr:nvSpPr>
        <xdr:cNvPr id="9" name="TextBox 8">
          <a:extLst>
            <a:ext uri="{FF2B5EF4-FFF2-40B4-BE49-F238E27FC236}">
              <a16:creationId xmlns:a16="http://schemas.microsoft.com/office/drawing/2014/main" id="{2DFADC7A-A5CC-49F8-995B-4E29CF5BF4D6}"/>
            </a:ext>
          </a:extLst>
        </xdr:cNvPr>
        <xdr:cNvSpPr txBox="1"/>
      </xdr:nvSpPr>
      <xdr:spPr>
        <a:xfrm>
          <a:off x="609600" y="10360026"/>
          <a:ext cx="5185228" cy="1413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chemeClr val="dk1"/>
              </a:solidFill>
              <a:effectLst/>
              <a:latin typeface="+mn-lt"/>
              <a:ea typeface="+mn-ea"/>
              <a:cs typeface="+mn-cs"/>
            </a:rPr>
            <a:t>Profitability ratios</a:t>
          </a:r>
          <a:endParaRPr lang="en-IN" sz="1600">
            <a:solidFill>
              <a:schemeClr val="dk1"/>
            </a:solidFill>
            <a:effectLst/>
            <a:latin typeface="+mn-lt"/>
            <a:ea typeface="+mn-ea"/>
            <a:cs typeface="+mn-cs"/>
          </a:endParaRPr>
        </a:p>
        <a:p>
          <a:r>
            <a:rPr lang="en-IN" sz="1600">
              <a:solidFill>
                <a:schemeClr val="dk1"/>
              </a:solidFill>
              <a:effectLst/>
              <a:latin typeface="+mn-lt"/>
              <a:ea typeface="+mn-ea"/>
              <a:cs typeface="+mn-cs"/>
            </a:rPr>
            <a:t>→The profitability ratios are used to check that the company is generating an acceptable return for its owners.</a:t>
          </a:r>
        </a:p>
        <a:p>
          <a:r>
            <a:rPr lang="en-IN" sz="1600"/>
            <a:t> </a:t>
          </a:r>
        </a:p>
        <a:p>
          <a:r>
            <a:rPr lang="en-IN" sz="1600" b="1"/>
            <a:t>RETURN</a:t>
          </a:r>
          <a:r>
            <a:rPr lang="en-IN" sz="1600" b="1" baseline="0"/>
            <a:t> ON CAPITAL EMPLOYED= (EBIT/(SHARE CAPITAL + RESERVE +LONG TERM DEBT))*100</a:t>
          </a:r>
          <a:endParaRPr lang="en-IN" sz="1600" b="1"/>
        </a:p>
      </xdr:txBody>
    </xdr:sp>
    <xdr:clientData/>
  </xdr:twoCellAnchor>
  <xdr:oneCellAnchor>
    <xdr:from>
      <xdr:col>2</xdr:col>
      <xdr:colOff>295421</xdr:colOff>
      <xdr:row>66</xdr:row>
      <xdr:rowOff>11972</xdr:rowOff>
    </xdr:from>
    <xdr:ext cx="5615833" cy="593304"/>
    <xdr:sp macro="" textlink="">
      <xdr:nvSpPr>
        <xdr:cNvPr id="10" name="Rectangle 9">
          <a:extLst>
            <a:ext uri="{FF2B5EF4-FFF2-40B4-BE49-F238E27FC236}">
              <a16:creationId xmlns:a16="http://schemas.microsoft.com/office/drawing/2014/main" id="{AE80965D-80A0-4916-8EBB-8DBB408D39D1}"/>
            </a:ext>
          </a:extLst>
        </xdr:cNvPr>
        <xdr:cNvSpPr/>
      </xdr:nvSpPr>
      <xdr:spPr>
        <a:xfrm>
          <a:off x="1514621" y="12165872"/>
          <a:ext cx="5615833" cy="593304"/>
        </a:xfrm>
        <a:prstGeom prst="rect">
          <a:avLst/>
        </a:prstGeom>
        <a:noFill/>
      </xdr:spPr>
      <xdr:txBody>
        <a:bodyPr wrap="non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RETURN</a:t>
          </a:r>
          <a:r>
            <a:rPr lang="en-US" sz="3200" b="0" cap="none" spc="0" baseline="0">
              <a:ln w="0"/>
              <a:solidFill>
                <a:schemeClr val="tx1"/>
              </a:solidFill>
              <a:effectLst>
                <a:outerShdw blurRad="38100" dist="19050" dir="2700000" algn="tl" rotWithShape="0">
                  <a:schemeClr val="dk1">
                    <a:alpha val="40000"/>
                  </a:schemeClr>
                </a:outerShdw>
              </a:effectLst>
            </a:rPr>
            <a:t> ON CAPITAL EMPLOYED</a:t>
          </a:r>
          <a:endParaRPr lang="en-US"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199571</xdr:colOff>
      <xdr:row>425</xdr:row>
      <xdr:rowOff>18143</xdr:rowOff>
    </xdr:from>
    <xdr:to>
      <xdr:col>21</xdr:col>
      <xdr:colOff>328082</xdr:colOff>
      <xdr:row>437</xdr:row>
      <xdr:rowOff>172357</xdr:rowOff>
    </xdr:to>
    <xdr:graphicFrame macro="">
      <xdr:nvGraphicFramePr>
        <xdr:cNvPr id="11" name="Chart 10">
          <a:extLst>
            <a:ext uri="{FF2B5EF4-FFF2-40B4-BE49-F238E27FC236}">
              <a16:creationId xmlns:a16="http://schemas.microsoft.com/office/drawing/2014/main" id="{5CF98924-2390-41E0-AE24-2DA5273C9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263801</xdr:colOff>
      <xdr:row>87</xdr:row>
      <xdr:rowOff>86810</xdr:rowOff>
    </xdr:from>
    <xdr:ext cx="5180585" cy="655885"/>
    <xdr:sp macro="" textlink="">
      <xdr:nvSpPr>
        <xdr:cNvPr id="12" name="Rectangle 11">
          <a:extLst>
            <a:ext uri="{FF2B5EF4-FFF2-40B4-BE49-F238E27FC236}">
              <a16:creationId xmlns:a16="http://schemas.microsoft.com/office/drawing/2014/main" id="{F66F8770-383F-49B4-AF1C-47583403FD68}"/>
            </a:ext>
          </a:extLst>
        </xdr:cNvPr>
        <xdr:cNvSpPr/>
      </xdr:nvSpPr>
      <xdr:spPr>
        <a:xfrm>
          <a:off x="1483001" y="16107860"/>
          <a:ext cx="5180585" cy="655885"/>
        </a:xfrm>
        <a:prstGeom prst="rect">
          <a:avLst/>
        </a:prstGeom>
        <a:noFill/>
      </xdr:spPr>
      <xdr:txBody>
        <a:bodyPr wrap="non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ASSET</a:t>
          </a:r>
          <a:r>
            <a:rPr lang="en-US" sz="3600" b="0" cap="none" spc="0" baseline="0">
              <a:ln w="0"/>
              <a:solidFill>
                <a:schemeClr val="tx1"/>
              </a:solidFill>
              <a:effectLst>
                <a:outerShdw blurRad="38100" dist="19050" dir="2700000" algn="tl" rotWithShape="0">
                  <a:schemeClr val="dk1">
                    <a:alpha val="40000"/>
                  </a:schemeClr>
                </a:outerShdw>
              </a:effectLst>
            </a:rPr>
            <a:t> UTILIZATION RATIO </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-1</xdr:colOff>
      <xdr:row>444</xdr:row>
      <xdr:rowOff>161925</xdr:rowOff>
    </xdr:from>
    <xdr:to>
      <xdr:col>5</xdr:col>
      <xdr:colOff>1492250</xdr:colOff>
      <xdr:row>458</xdr:row>
      <xdr:rowOff>95250</xdr:rowOff>
    </xdr:to>
    <xdr:graphicFrame macro="">
      <xdr:nvGraphicFramePr>
        <xdr:cNvPr id="13" name="Chart 12">
          <a:extLst>
            <a:ext uri="{FF2B5EF4-FFF2-40B4-BE49-F238E27FC236}">
              <a16:creationId xmlns:a16="http://schemas.microsoft.com/office/drawing/2014/main" id="{268C925F-C0FC-4F0B-ACBF-B6D4F7848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6</xdr:col>
      <xdr:colOff>1034759</xdr:colOff>
      <xdr:row>107</xdr:row>
      <xdr:rowOff>36010</xdr:rowOff>
    </xdr:from>
    <xdr:ext cx="184731" cy="937629"/>
    <xdr:sp macro="" textlink="">
      <xdr:nvSpPr>
        <xdr:cNvPr id="14" name="Rectangle 13">
          <a:extLst>
            <a:ext uri="{FF2B5EF4-FFF2-40B4-BE49-F238E27FC236}">
              <a16:creationId xmlns:a16="http://schemas.microsoft.com/office/drawing/2014/main" id="{8BD16916-055C-44E4-8F40-DCFAD05ADD8F}"/>
            </a:ext>
          </a:extLst>
        </xdr:cNvPr>
        <xdr:cNvSpPr/>
      </xdr:nvSpPr>
      <xdr:spPr>
        <a:xfrm>
          <a:off x="4266909" y="19740060"/>
          <a:ext cx="184731" cy="937629"/>
        </a:xfrm>
        <a:prstGeom prst="rect">
          <a:avLst/>
        </a:prstGeom>
        <a:noFill/>
      </xdr:spPr>
      <xdr:txBody>
        <a:bodyPr wrap="none" lIns="91440" tIns="45720" rIns="91440" bIns="45720">
          <a:sp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190499</xdr:colOff>
      <xdr:row>107</xdr:row>
      <xdr:rowOff>112211</xdr:rowOff>
    </xdr:from>
    <xdr:ext cx="4502151" cy="655885"/>
    <xdr:sp macro="" textlink="">
      <xdr:nvSpPr>
        <xdr:cNvPr id="15" name="Rectangle 14">
          <a:extLst>
            <a:ext uri="{FF2B5EF4-FFF2-40B4-BE49-F238E27FC236}">
              <a16:creationId xmlns:a16="http://schemas.microsoft.com/office/drawing/2014/main" id="{C9A197F5-9BE0-4178-B935-2024953F7EB3}"/>
            </a:ext>
          </a:extLst>
        </xdr:cNvPr>
        <xdr:cNvSpPr/>
      </xdr:nvSpPr>
      <xdr:spPr>
        <a:xfrm>
          <a:off x="190499" y="19816261"/>
          <a:ext cx="4502151" cy="655885"/>
        </a:xfrm>
        <a:prstGeom prst="rect">
          <a:avLst/>
        </a:prstGeom>
        <a:noFill/>
      </xdr:spPr>
      <xdr:txBody>
        <a:bodyPr wrap="squar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PROFIT</a:t>
          </a:r>
          <a:r>
            <a:rPr lang="en-US" sz="3600" b="0" cap="none" spc="0" baseline="0">
              <a:ln w="0"/>
              <a:solidFill>
                <a:schemeClr val="tx1"/>
              </a:solidFill>
              <a:effectLst>
                <a:outerShdw blurRad="38100" dist="19050" dir="2700000" algn="tl" rotWithShape="0">
                  <a:schemeClr val="dk1">
                    <a:alpha val="40000"/>
                  </a:schemeClr>
                </a:outerShdw>
              </a:effectLst>
            </a:rPr>
            <a:t> MARGIN RATIO</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1363889</xdr:colOff>
      <xdr:row>444</xdr:row>
      <xdr:rowOff>137433</xdr:rowOff>
    </xdr:from>
    <xdr:to>
      <xdr:col>11</xdr:col>
      <xdr:colOff>58964</xdr:colOff>
      <xdr:row>458</xdr:row>
      <xdr:rowOff>140608</xdr:rowOff>
    </xdr:to>
    <xdr:graphicFrame macro="">
      <xdr:nvGraphicFramePr>
        <xdr:cNvPr id="16" name="Chart 15">
          <a:extLst>
            <a:ext uri="{FF2B5EF4-FFF2-40B4-BE49-F238E27FC236}">
              <a16:creationId xmlns:a16="http://schemas.microsoft.com/office/drawing/2014/main" id="{1CE467CB-0803-400A-A1C4-733BC7101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0</xdr:col>
      <xdr:colOff>114300</xdr:colOff>
      <xdr:row>128</xdr:row>
      <xdr:rowOff>158751</xdr:rowOff>
    </xdr:from>
    <xdr:ext cx="5181600" cy="654050"/>
    <xdr:sp macro="" textlink="">
      <xdr:nvSpPr>
        <xdr:cNvPr id="17" name="Rectangle 16">
          <a:extLst>
            <a:ext uri="{FF2B5EF4-FFF2-40B4-BE49-F238E27FC236}">
              <a16:creationId xmlns:a16="http://schemas.microsoft.com/office/drawing/2014/main" id="{6F50C9E1-5E25-4975-AA4F-46C3F2C6125D}"/>
            </a:ext>
          </a:extLst>
        </xdr:cNvPr>
        <xdr:cNvSpPr/>
      </xdr:nvSpPr>
      <xdr:spPr>
        <a:xfrm>
          <a:off x="114300" y="23729951"/>
          <a:ext cx="5181600" cy="654050"/>
        </a:xfrm>
        <a:prstGeom prst="rect">
          <a:avLst/>
        </a:prstGeom>
        <a:noFill/>
      </xdr:spPr>
      <xdr:txBody>
        <a:bodyPr wrap="squar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GROSS</a:t>
          </a:r>
          <a:r>
            <a:rPr lang="en-US" sz="3600" b="0" cap="none" spc="0" baseline="0">
              <a:ln w="0"/>
              <a:solidFill>
                <a:schemeClr val="tx1"/>
              </a:solidFill>
              <a:effectLst>
                <a:outerShdw blurRad="38100" dist="19050" dir="2700000" algn="tl" rotWithShape="0">
                  <a:schemeClr val="dk1">
                    <a:alpha val="40000"/>
                  </a:schemeClr>
                </a:outerShdw>
              </a:effectLst>
            </a:rPr>
            <a:t> PROFIT MARGIN</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166309</xdr:colOff>
      <xdr:row>444</xdr:row>
      <xdr:rowOff>127001</xdr:rowOff>
    </xdr:from>
    <xdr:to>
      <xdr:col>21</xdr:col>
      <xdr:colOff>219225</xdr:colOff>
      <xdr:row>459</xdr:row>
      <xdr:rowOff>31296</xdr:rowOff>
    </xdr:to>
    <xdr:graphicFrame macro="">
      <xdr:nvGraphicFramePr>
        <xdr:cNvPr id="18" name="Chart 17">
          <a:extLst>
            <a:ext uri="{FF2B5EF4-FFF2-40B4-BE49-F238E27FC236}">
              <a16:creationId xmlns:a16="http://schemas.microsoft.com/office/drawing/2014/main" id="{93B2B2F6-E97F-483D-BCC4-9BB261C49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496094</xdr:colOff>
      <xdr:row>148</xdr:row>
      <xdr:rowOff>178594</xdr:rowOff>
    </xdr:from>
    <xdr:to>
      <xdr:col>7</xdr:col>
      <xdr:colOff>965729</xdr:colOff>
      <xdr:row>153</xdr:row>
      <xdr:rowOff>112448</xdr:rowOff>
    </xdr:to>
    <xdr:sp macro="" textlink="">
      <xdr:nvSpPr>
        <xdr:cNvPr id="19" name="TextBox 18">
          <a:extLst>
            <a:ext uri="{FF2B5EF4-FFF2-40B4-BE49-F238E27FC236}">
              <a16:creationId xmlns:a16="http://schemas.microsoft.com/office/drawing/2014/main" id="{5DEE04E8-5FE3-4C5B-BE4E-C2FA84E28946}"/>
            </a:ext>
          </a:extLst>
        </xdr:cNvPr>
        <xdr:cNvSpPr txBox="1"/>
      </xdr:nvSpPr>
      <xdr:spPr>
        <a:xfrm>
          <a:off x="496094" y="27432794"/>
          <a:ext cx="4381235" cy="854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GEARING</a:t>
          </a:r>
          <a:r>
            <a:rPr lang="en-IN" sz="1400" b="1" baseline="0"/>
            <a:t> RATIOS = </a:t>
          </a:r>
          <a:r>
            <a:rPr lang="en-IN" sz="1100" b="0" i="0">
              <a:solidFill>
                <a:schemeClr val="dk1"/>
              </a:solidFill>
              <a:effectLst/>
              <a:latin typeface="+mn-lt"/>
              <a:ea typeface="+mn-ea"/>
              <a:cs typeface="+mn-cs"/>
            </a:rPr>
            <a:t>Gearing ratios are </a:t>
          </a:r>
          <a:r>
            <a:rPr lang="en-IN" sz="1100" b="1" i="0">
              <a:solidFill>
                <a:schemeClr val="dk1"/>
              </a:solidFill>
              <a:effectLst/>
              <a:latin typeface="+mn-lt"/>
              <a:ea typeface="+mn-ea"/>
              <a:cs typeface="+mn-cs"/>
            </a:rPr>
            <a:t>financial ratios that compare some form of owner's equity (or capital) to debt, or funds borrowed by the company</a:t>
          </a:r>
          <a:r>
            <a:rPr lang="en-IN" sz="1100" b="0" i="0">
              <a:solidFill>
                <a:schemeClr val="dk1"/>
              </a:solidFill>
              <a:effectLst/>
              <a:latin typeface="+mn-lt"/>
              <a:ea typeface="+mn-ea"/>
              <a:cs typeface="+mn-cs"/>
            </a:rPr>
            <a:t>. Gearing is a measurement of the entity's financial leverage, which demonstrates the degree to which a firm's activities are funded by shareholders' funds versus creditors' funds.</a:t>
          </a:r>
          <a:endParaRPr lang="en-IN" sz="1400" b="1"/>
        </a:p>
      </xdr:txBody>
    </xdr:sp>
    <xdr:clientData/>
  </xdr:twoCellAnchor>
  <xdr:oneCellAnchor>
    <xdr:from>
      <xdr:col>0</xdr:col>
      <xdr:colOff>279275</xdr:colOff>
      <xdr:row>155</xdr:row>
      <xdr:rowOff>80194</xdr:rowOff>
    </xdr:from>
    <xdr:ext cx="3840154" cy="530658"/>
    <xdr:sp macro="" textlink="">
      <xdr:nvSpPr>
        <xdr:cNvPr id="20" name="Rectangle 19">
          <a:extLst>
            <a:ext uri="{FF2B5EF4-FFF2-40B4-BE49-F238E27FC236}">
              <a16:creationId xmlns:a16="http://schemas.microsoft.com/office/drawing/2014/main" id="{5BDBBA90-3A30-4193-9329-F2D062754A93}"/>
            </a:ext>
          </a:extLst>
        </xdr:cNvPr>
        <xdr:cNvSpPr/>
      </xdr:nvSpPr>
      <xdr:spPr>
        <a:xfrm>
          <a:off x="279275" y="28623444"/>
          <a:ext cx="3840154" cy="530658"/>
        </a:xfrm>
        <a:prstGeom prst="rect">
          <a:avLst/>
        </a:prstGeom>
        <a:noFill/>
      </xdr:spPr>
      <xdr:txBody>
        <a:bodyPr wrap="none" lIns="91440" tIns="45720" rIns="91440" bIns="45720">
          <a:spAutoFit/>
        </a:bodyPr>
        <a:lstStyle/>
        <a:p>
          <a:pPr algn="ctr"/>
          <a:r>
            <a:rPr lang="en-US" sz="2800" b="0" cap="none" spc="0">
              <a:ln w="0"/>
              <a:solidFill>
                <a:schemeClr val="tx1"/>
              </a:solidFill>
              <a:effectLst>
                <a:outerShdw blurRad="38100" dist="19050" dir="2700000" algn="tl" rotWithShape="0">
                  <a:schemeClr val="dk1">
                    <a:alpha val="40000"/>
                  </a:schemeClr>
                </a:outerShdw>
              </a:effectLst>
            </a:rPr>
            <a:t>INCOME</a:t>
          </a:r>
          <a:r>
            <a:rPr lang="en-US" sz="2800" b="0" cap="none" spc="0" baseline="0">
              <a:ln w="0"/>
              <a:solidFill>
                <a:schemeClr val="tx1"/>
              </a:solidFill>
              <a:effectLst>
                <a:outerShdw blurRad="38100" dist="19050" dir="2700000" algn="tl" rotWithShape="0">
                  <a:schemeClr val="dk1">
                    <a:alpha val="40000"/>
                  </a:schemeClr>
                </a:outerShdw>
              </a:effectLst>
            </a:rPr>
            <a:t> GEARING RATIO</a:t>
          </a:r>
          <a:endParaRPr lang="en-US" sz="28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xdr:col>
      <xdr:colOff>470959</xdr:colOff>
      <xdr:row>466</xdr:row>
      <xdr:rowOff>168276</xdr:rowOff>
    </xdr:from>
    <xdr:to>
      <xdr:col>5</xdr:col>
      <xdr:colOff>1333501</xdr:colOff>
      <xdr:row>481</xdr:row>
      <xdr:rowOff>63500</xdr:rowOff>
    </xdr:to>
    <xdr:graphicFrame macro="">
      <xdr:nvGraphicFramePr>
        <xdr:cNvPr id="21" name="Chart 20">
          <a:extLst>
            <a:ext uri="{FF2B5EF4-FFF2-40B4-BE49-F238E27FC236}">
              <a16:creationId xmlns:a16="http://schemas.microsoft.com/office/drawing/2014/main" id="{4D8657B1-72DA-494F-B9DD-15E8D2A3C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294650</xdr:colOff>
      <xdr:row>175</xdr:row>
      <xdr:rowOff>76227</xdr:rowOff>
    </xdr:from>
    <xdr:ext cx="3967368" cy="593304"/>
    <xdr:sp macro="" textlink="">
      <xdr:nvSpPr>
        <xdr:cNvPr id="22" name="Rectangle 21">
          <a:extLst>
            <a:ext uri="{FF2B5EF4-FFF2-40B4-BE49-F238E27FC236}">
              <a16:creationId xmlns:a16="http://schemas.microsoft.com/office/drawing/2014/main" id="{75FC2AFE-13C3-4F28-B1EA-490509999196}"/>
            </a:ext>
          </a:extLst>
        </xdr:cNvPr>
        <xdr:cNvSpPr/>
      </xdr:nvSpPr>
      <xdr:spPr>
        <a:xfrm>
          <a:off x="294650" y="32302477"/>
          <a:ext cx="3967368" cy="593304"/>
        </a:xfrm>
        <a:prstGeom prst="rect">
          <a:avLst/>
        </a:prstGeom>
        <a:noFill/>
      </xdr:spPr>
      <xdr:txBody>
        <a:bodyPr wrap="none" lIns="91440" tIns="45720" rIns="91440" bIns="45720">
          <a:spAutoFit/>
        </a:bodyPr>
        <a:lstStyle/>
        <a:p>
          <a:pPr algn="ctr"/>
          <a:r>
            <a:rPr lang="en-US" sz="3200" b="0" cap="none" spc="0">
              <a:ln w="0"/>
              <a:solidFill>
                <a:schemeClr val="tx1"/>
              </a:solidFill>
              <a:effectLst>
                <a:outerShdw blurRad="38100" dist="19050" dir="2700000" algn="tl" rotWithShape="0">
                  <a:schemeClr val="dk1">
                    <a:alpha val="40000"/>
                  </a:schemeClr>
                </a:outerShdw>
              </a:effectLst>
            </a:rPr>
            <a:t>ASSET</a:t>
          </a:r>
          <a:r>
            <a:rPr lang="en-US" sz="3200" b="0" cap="none" spc="0" baseline="0">
              <a:ln w="0"/>
              <a:solidFill>
                <a:schemeClr val="tx1"/>
              </a:solidFill>
              <a:effectLst>
                <a:outerShdw blurRad="38100" dist="19050" dir="2700000" algn="tl" rotWithShape="0">
                  <a:schemeClr val="dk1">
                    <a:alpha val="40000"/>
                  </a:schemeClr>
                </a:outerShdw>
              </a:effectLst>
            </a:rPr>
            <a:t> GEARING RATIO</a:t>
          </a:r>
          <a:endParaRPr lang="en-US" sz="3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1222375</xdr:colOff>
      <xdr:row>466</xdr:row>
      <xdr:rowOff>183092</xdr:rowOff>
    </xdr:from>
    <xdr:to>
      <xdr:col>11</xdr:col>
      <xdr:colOff>227542</xdr:colOff>
      <xdr:row>482</xdr:row>
      <xdr:rowOff>11642</xdr:rowOff>
    </xdr:to>
    <xdr:graphicFrame macro="">
      <xdr:nvGraphicFramePr>
        <xdr:cNvPr id="23" name="Chart 22">
          <a:extLst>
            <a:ext uri="{FF2B5EF4-FFF2-40B4-BE49-F238E27FC236}">
              <a16:creationId xmlns:a16="http://schemas.microsoft.com/office/drawing/2014/main" id="{F5F4D316-3A59-4FC8-A2AA-DE0285CD8F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190501</xdr:colOff>
      <xdr:row>197</xdr:row>
      <xdr:rowOff>42333</xdr:rowOff>
    </xdr:from>
    <xdr:to>
      <xdr:col>8</xdr:col>
      <xdr:colOff>285751</xdr:colOff>
      <xdr:row>203</xdr:row>
      <xdr:rowOff>158750</xdr:rowOff>
    </xdr:to>
    <xdr:sp macro="" textlink="">
      <xdr:nvSpPr>
        <xdr:cNvPr id="24" name="TextBox 23">
          <a:extLst>
            <a:ext uri="{FF2B5EF4-FFF2-40B4-BE49-F238E27FC236}">
              <a16:creationId xmlns:a16="http://schemas.microsoft.com/office/drawing/2014/main" id="{D59A9C9A-3505-4A8C-B429-5EE70249862F}"/>
            </a:ext>
          </a:extLst>
        </xdr:cNvPr>
        <xdr:cNvSpPr txBox="1"/>
      </xdr:nvSpPr>
      <xdr:spPr>
        <a:xfrm>
          <a:off x="190501" y="36319883"/>
          <a:ext cx="4972050" cy="12213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t>INVESTORS</a:t>
          </a:r>
          <a:r>
            <a:rPr lang="en-IN" sz="1800" baseline="0"/>
            <a:t> RATIOS= </a:t>
          </a:r>
          <a:r>
            <a:rPr lang="en-IN" sz="1600" b="0" i="0">
              <a:solidFill>
                <a:schemeClr val="dk1"/>
              </a:solidFill>
              <a:effectLst/>
              <a:latin typeface="+mn-lt"/>
              <a:ea typeface="+mn-ea"/>
              <a:cs typeface="+mn-cs"/>
            </a:rPr>
            <a:t>Investor ratios are </a:t>
          </a:r>
          <a:r>
            <a:rPr lang="en-IN" sz="1600" b="1" i="0">
              <a:solidFill>
                <a:schemeClr val="dk1"/>
              </a:solidFill>
              <a:effectLst/>
              <a:latin typeface="+mn-lt"/>
              <a:ea typeface="+mn-ea"/>
              <a:cs typeface="+mn-cs"/>
            </a:rPr>
            <a:t>the financial ratios that the investors use in order to evaluate the company's ability to generate the return for their investment</a:t>
          </a:r>
          <a:r>
            <a:rPr lang="en-IN" sz="1600" b="0" i="0">
              <a:solidFill>
                <a:schemeClr val="dk1"/>
              </a:solidFill>
              <a:effectLst/>
              <a:latin typeface="+mn-lt"/>
              <a:ea typeface="+mn-ea"/>
              <a:cs typeface="+mn-cs"/>
            </a:rPr>
            <a:t>. In general, investors usually want to know which one is a good company to invest their money in, in accordance with their risk appetites.</a:t>
          </a:r>
          <a:endParaRPr lang="en-IN" sz="1800"/>
        </a:p>
      </xdr:txBody>
    </xdr:sp>
    <xdr:clientData/>
  </xdr:twoCellAnchor>
  <xdr:oneCellAnchor>
    <xdr:from>
      <xdr:col>0</xdr:col>
      <xdr:colOff>269330</xdr:colOff>
      <xdr:row>206</xdr:row>
      <xdr:rowOff>182061</xdr:rowOff>
    </xdr:from>
    <xdr:ext cx="4414349" cy="655885"/>
    <xdr:sp macro="" textlink="">
      <xdr:nvSpPr>
        <xdr:cNvPr id="25" name="Rectangle 24">
          <a:extLst>
            <a:ext uri="{FF2B5EF4-FFF2-40B4-BE49-F238E27FC236}">
              <a16:creationId xmlns:a16="http://schemas.microsoft.com/office/drawing/2014/main" id="{3A0ED2B9-B6C8-44E8-B8BE-3DC2F6BDCB02}"/>
            </a:ext>
          </a:extLst>
        </xdr:cNvPr>
        <xdr:cNvSpPr/>
      </xdr:nvSpPr>
      <xdr:spPr>
        <a:xfrm>
          <a:off x="269330" y="38116961"/>
          <a:ext cx="4414349" cy="655885"/>
        </a:xfrm>
        <a:prstGeom prst="rect">
          <a:avLst/>
        </a:prstGeom>
        <a:noFill/>
      </xdr:spPr>
      <xdr:txBody>
        <a:bodyPr wrap="non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EARNINGS</a:t>
          </a:r>
          <a:r>
            <a:rPr lang="en-US" sz="3600" b="0" cap="none" spc="0" baseline="0">
              <a:ln w="0"/>
              <a:solidFill>
                <a:schemeClr val="tx1"/>
              </a:solidFill>
              <a:effectLst>
                <a:outerShdw blurRad="38100" dist="19050" dir="2700000" algn="tl" rotWithShape="0">
                  <a:schemeClr val="dk1">
                    <a:alpha val="40000"/>
                  </a:schemeClr>
                </a:outerShdw>
              </a:effectLst>
            </a:rPr>
            <a:t> PER SHARE </a:t>
          </a:r>
          <a:endParaRPr lang="en-US" sz="36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182563</xdr:colOff>
      <xdr:row>467</xdr:row>
      <xdr:rowOff>63499</xdr:rowOff>
    </xdr:from>
    <xdr:to>
      <xdr:col>21</xdr:col>
      <xdr:colOff>63500</xdr:colOff>
      <xdr:row>481</xdr:row>
      <xdr:rowOff>117474</xdr:rowOff>
    </xdr:to>
    <xdr:graphicFrame macro="">
      <xdr:nvGraphicFramePr>
        <xdr:cNvPr id="26" name="Chart 25">
          <a:extLst>
            <a:ext uri="{FF2B5EF4-FFF2-40B4-BE49-F238E27FC236}">
              <a16:creationId xmlns:a16="http://schemas.microsoft.com/office/drawing/2014/main" id="{B1C93CE6-1FBB-452D-9083-90D82AE38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0</xdr:col>
      <xdr:colOff>0</xdr:colOff>
      <xdr:row>231</xdr:row>
      <xdr:rowOff>150310</xdr:rowOff>
    </xdr:from>
    <xdr:ext cx="4848570" cy="718466"/>
    <xdr:sp macro="" textlink="">
      <xdr:nvSpPr>
        <xdr:cNvPr id="27" name="Rectangle 26">
          <a:extLst>
            <a:ext uri="{FF2B5EF4-FFF2-40B4-BE49-F238E27FC236}">
              <a16:creationId xmlns:a16="http://schemas.microsoft.com/office/drawing/2014/main" id="{508EAA27-534B-47F7-93AD-699B1367DA41}"/>
            </a:ext>
          </a:extLst>
        </xdr:cNvPr>
        <xdr:cNvSpPr/>
      </xdr:nvSpPr>
      <xdr:spPr>
        <a:xfrm>
          <a:off x="0" y="42688960"/>
          <a:ext cx="4848570"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PRICE</a:t>
          </a:r>
          <a:r>
            <a:rPr lang="en-US" sz="4000" b="0" cap="none" spc="0" baseline="0">
              <a:ln w="0"/>
              <a:solidFill>
                <a:schemeClr val="tx1"/>
              </a:solidFill>
              <a:effectLst>
                <a:outerShdw blurRad="38100" dist="19050" dir="2700000" algn="tl" rotWithShape="0">
                  <a:schemeClr val="dk1">
                    <a:alpha val="40000"/>
                  </a:schemeClr>
                </a:outerShdw>
              </a:effectLst>
            </a:rPr>
            <a:t> EARNING RATIO</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0</xdr:colOff>
      <xdr:row>490</xdr:row>
      <xdr:rowOff>108858</xdr:rowOff>
    </xdr:from>
    <xdr:to>
      <xdr:col>5</xdr:col>
      <xdr:colOff>1478643</xdr:colOff>
      <xdr:row>505</xdr:row>
      <xdr:rowOff>19050</xdr:rowOff>
    </xdr:to>
    <xdr:graphicFrame macro="">
      <xdr:nvGraphicFramePr>
        <xdr:cNvPr id="28" name="Chart 27">
          <a:extLst>
            <a:ext uri="{FF2B5EF4-FFF2-40B4-BE49-F238E27FC236}">
              <a16:creationId xmlns:a16="http://schemas.microsoft.com/office/drawing/2014/main" id="{C31517E8-2D0A-4EA5-BE72-0E2B41B7B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xdr:col>
      <xdr:colOff>39159</xdr:colOff>
      <xdr:row>254</xdr:row>
      <xdr:rowOff>172535</xdr:rowOff>
    </xdr:from>
    <xdr:ext cx="3655488" cy="718466"/>
    <xdr:sp macro="" textlink="">
      <xdr:nvSpPr>
        <xdr:cNvPr id="29" name="Rectangle 28">
          <a:extLst>
            <a:ext uri="{FF2B5EF4-FFF2-40B4-BE49-F238E27FC236}">
              <a16:creationId xmlns:a16="http://schemas.microsoft.com/office/drawing/2014/main" id="{F5B4E26A-21B7-4AEB-91AC-691985354288}"/>
            </a:ext>
          </a:extLst>
        </xdr:cNvPr>
        <xdr:cNvSpPr/>
      </xdr:nvSpPr>
      <xdr:spPr>
        <a:xfrm>
          <a:off x="648759" y="46946635"/>
          <a:ext cx="3655488"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DIVIDEND</a:t>
          </a:r>
          <a:r>
            <a:rPr lang="en-US" sz="4000" b="0" cap="none" spc="0" baseline="0">
              <a:ln w="0"/>
              <a:solidFill>
                <a:schemeClr val="tx1"/>
              </a:solidFill>
              <a:effectLst>
                <a:outerShdw blurRad="38100" dist="19050" dir="2700000" algn="tl" rotWithShape="0">
                  <a:schemeClr val="dk1">
                    <a:alpha val="40000"/>
                  </a:schemeClr>
                </a:outerShdw>
              </a:effectLst>
            </a:rPr>
            <a:t> YIELD </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4535</xdr:colOff>
      <xdr:row>490</xdr:row>
      <xdr:rowOff>72571</xdr:rowOff>
    </xdr:from>
    <xdr:to>
      <xdr:col>11</xdr:col>
      <xdr:colOff>9072</xdr:colOff>
      <xdr:row>504</xdr:row>
      <xdr:rowOff>175078</xdr:rowOff>
    </xdr:to>
    <xdr:graphicFrame macro="">
      <xdr:nvGraphicFramePr>
        <xdr:cNvPr id="30" name="Chart 29">
          <a:extLst>
            <a:ext uri="{FF2B5EF4-FFF2-40B4-BE49-F238E27FC236}">
              <a16:creationId xmlns:a16="http://schemas.microsoft.com/office/drawing/2014/main" id="{FE0A349E-B5A6-41B1-8ACC-6507E132E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0</xdr:col>
      <xdr:colOff>215900</xdr:colOff>
      <xdr:row>276</xdr:row>
      <xdr:rowOff>172535</xdr:rowOff>
    </xdr:from>
    <xdr:ext cx="7418377" cy="718466"/>
    <xdr:sp macro="" textlink="">
      <xdr:nvSpPr>
        <xdr:cNvPr id="31" name="Rectangle 30">
          <a:extLst>
            <a:ext uri="{FF2B5EF4-FFF2-40B4-BE49-F238E27FC236}">
              <a16:creationId xmlns:a16="http://schemas.microsoft.com/office/drawing/2014/main" id="{9F819059-82A0-4DB8-BE01-C2805061854D}"/>
            </a:ext>
          </a:extLst>
        </xdr:cNvPr>
        <xdr:cNvSpPr/>
      </xdr:nvSpPr>
      <xdr:spPr>
        <a:xfrm>
          <a:off x="215900" y="50997935"/>
          <a:ext cx="7418377"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DIVIDEND</a:t>
          </a:r>
          <a:r>
            <a:rPr lang="en-US" sz="4000" b="0" cap="none" spc="0" baseline="0">
              <a:ln w="0"/>
              <a:solidFill>
                <a:schemeClr val="tx1"/>
              </a:solidFill>
              <a:effectLst>
                <a:outerShdw blurRad="38100" dist="19050" dir="2700000" algn="tl" rotWithShape="0">
                  <a:schemeClr val="dk1">
                    <a:alpha val="40000"/>
                  </a:schemeClr>
                </a:outerShdw>
              </a:effectLst>
            </a:rPr>
            <a:t> COVER &amp;PAYOUT RATIO</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9072</xdr:colOff>
      <xdr:row>490</xdr:row>
      <xdr:rowOff>72572</xdr:rowOff>
    </xdr:from>
    <xdr:to>
      <xdr:col>20</xdr:col>
      <xdr:colOff>344714</xdr:colOff>
      <xdr:row>504</xdr:row>
      <xdr:rowOff>90714</xdr:rowOff>
    </xdr:to>
    <xdr:graphicFrame macro="">
      <xdr:nvGraphicFramePr>
        <xdr:cNvPr id="32" name="Chart 31">
          <a:extLst>
            <a:ext uri="{FF2B5EF4-FFF2-40B4-BE49-F238E27FC236}">
              <a16:creationId xmlns:a16="http://schemas.microsoft.com/office/drawing/2014/main" id="{6AE283D9-54AD-4E25-BEAB-680AC3DB5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571500</xdr:colOff>
      <xdr:row>513</xdr:row>
      <xdr:rowOff>127000</xdr:rowOff>
    </xdr:from>
    <xdr:to>
      <xdr:col>5</xdr:col>
      <xdr:colOff>1460500</xdr:colOff>
      <xdr:row>527</xdr:row>
      <xdr:rowOff>120650</xdr:rowOff>
    </xdr:to>
    <xdr:graphicFrame macro="">
      <xdr:nvGraphicFramePr>
        <xdr:cNvPr id="33" name="Chart 32">
          <a:extLst>
            <a:ext uri="{FF2B5EF4-FFF2-40B4-BE49-F238E27FC236}">
              <a16:creationId xmlns:a16="http://schemas.microsoft.com/office/drawing/2014/main" id="{2D32CD36-9C6A-4205-B352-CFC68A67A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29887</xdr:colOff>
      <xdr:row>315</xdr:row>
      <xdr:rowOff>7435</xdr:rowOff>
    </xdr:from>
    <xdr:ext cx="6306918" cy="718466"/>
    <xdr:sp macro="" textlink="">
      <xdr:nvSpPr>
        <xdr:cNvPr id="34" name="Rectangle 33">
          <a:extLst>
            <a:ext uri="{FF2B5EF4-FFF2-40B4-BE49-F238E27FC236}">
              <a16:creationId xmlns:a16="http://schemas.microsoft.com/office/drawing/2014/main" id="{E4EC8EB1-555E-47D0-877F-8A8D8ABA454A}"/>
            </a:ext>
          </a:extLst>
        </xdr:cNvPr>
        <xdr:cNvSpPr/>
      </xdr:nvSpPr>
      <xdr:spPr>
        <a:xfrm>
          <a:off x="29887" y="58014685"/>
          <a:ext cx="6306918" cy="718466"/>
        </a:xfrm>
        <a:prstGeom prst="rect">
          <a:avLst/>
        </a:prstGeom>
        <a:noFill/>
      </xdr:spPr>
      <xdr:txBody>
        <a:bodyPr wrap="none" lIns="91440" tIns="45720" rIns="91440" bIns="45720">
          <a:spAutoFit/>
        </a:bodyPr>
        <a:lstStyle/>
        <a:p>
          <a:pPr algn="ctr"/>
          <a:r>
            <a:rPr lang="en-US" sz="4000" b="0" cap="none" spc="0">
              <a:ln w="0"/>
              <a:solidFill>
                <a:schemeClr val="tx1"/>
              </a:solidFill>
              <a:effectLst>
                <a:outerShdw blurRad="38100" dist="19050" dir="2700000" algn="tl" rotWithShape="0">
                  <a:schemeClr val="dk1">
                    <a:alpha val="40000"/>
                  </a:schemeClr>
                </a:outerShdw>
              </a:effectLst>
            </a:rPr>
            <a:t>NET</a:t>
          </a:r>
          <a:r>
            <a:rPr lang="en-US" sz="4000" b="0" cap="none" spc="0" baseline="0">
              <a:ln w="0"/>
              <a:solidFill>
                <a:schemeClr val="tx1"/>
              </a:solidFill>
              <a:effectLst>
                <a:outerShdw blurRad="38100" dist="19050" dir="2700000" algn="tl" rotWithShape="0">
                  <a:schemeClr val="dk1">
                    <a:alpha val="40000"/>
                  </a:schemeClr>
                </a:outerShdw>
              </a:effectLst>
            </a:rPr>
            <a:t> ASSET VALUE PER SHARE</a:t>
          </a:r>
          <a:endParaRPr lang="en-US" sz="40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181428</xdr:colOff>
      <xdr:row>513</xdr:row>
      <xdr:rowOff>45357</xdr:rowOff>
    </xdr:from>
    <xdr:to>
      <xdr:col>11</xdr:col>
      <xdr:colOff>127000</xdr:colOff>
      <xdr:row>527</xdr:row>
      <xdr:rowOff>58964</xdr:rowOff>
    </xdr:to>
    <xdr:graphicFrame macro="">
      <xdr:nvGraphicFramePr>
        <xdr:cNvPr id="35" name="Chart 34">
          <a:extLst>
            <a:ext uri="{FF2B5EF4-FFF2-40B4-BE49-F238E27FC236}">
              <a16:creationId xmlns:a16="http://schemas.microsoft.com/office/drawing/2014/main" id="{C9CF29F2-18EB-47BF-9EC7-3746CBF1E6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355600</xdr:colOff>
      <xdr:row>334</xdr:row>
      <xdr:rowOff>80819</xdr:rowOff>
    </xdr:from>
    <xdr:to>
      <xdr:col>8</xdr:col>
      <xdr:colOff>484909</xdr:colOff>
      <xdr:row>344</xdr:row>
      <xdr:rowOff>150090</xdr:rowOff>
    </xdr:to>
    <xdr:sp macro="" textlink="">
      <xdr:nvSpPr>
        <xdr:cNvPr id="36" name="TextBox 35">
          <a:extLst>
            <a:ext uri="{FF2B5EF4-FFF2-40B4-BE49-F238E27FC236}">
              <a16:creationId xmlns:a16="http://schemas.microsoft.com/office/drawing/2014/main" id="{BDDD6CE4-D202-43BE-AD5E-50B6D4E3CFAE}"/>
            </a:ext>
          </a:extLst>
        </xdr:cNvPr>
        <xdr:cNvSpPr txBox="1"/>
      </xdr:nvSpPr>
      <xdr:spPr>
        <a:xfrm>
          <a:off x="355600" y="61586919"/>
          <a:ext cx="5006109" cy="19107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What</a:t>
          </a:r>
          <a:r>
            <a:rPr lang="en-IN" sz="1800" b="1" baseline="0"/>
            <a:t> is dupont analysis?</a:t>
          </a:r>
        </a:p>
        <a:p>
          <a:r>
            <a:rPr lang="en-IN" sz="1600" b="0" i="0">
              <a:solidFill>
                <a:schemeClr val="dk1"/>
              </a:solidFill>
              <a:effectLst/>
              <a:latin typeface="+mn-lt"/>
              <a:ea typeface="+mn-ea"/>
              <a:cs typeface="+mn-cs"/>
            </a:rPr>
            <a:t>The DuPont analysis is a framework for analyzing fundamental performance originally popularized by the DuPont Corporation.</a:t>
          </a:r>
        </a:p>
        <a:p>
          <a:r>
            <a:rPr lang="en-IN" sz="1600" b="0" i="0">
              <a:solidFill>
                <a:schemeClr val="dk1"/>
              </a:solidFill>
              <a:effectLst/>
              <a:latin typeface="+mn-lt"/>
              <a:ea typeface="+mn-ea"/>
              <a:cs typeface="+mn-cs"/>
            </a:rPr>
            <a:t>DuPont analysis is a useful technique used to decompose the different drivers of return on equity (ROE). </a:t>
          </a:r>
        </a:p>
        <a:p>
          <a:r>
            <a:rPr lang="en-IN" sz="1600" b="0" i="0">
              <a:solidFill>
                <a:schemeClr val="dk1"/>
              </a:solidFill>
              <a:effectLst/>
              <a:latin typeface="+mn-lt"/>
              <a:ea typeface="+mn-ea"/>
              <a:cs typeface="+mn-cs"/>
            </a:rPr>
            <a:t>An investor can use analysis like this to compare the operational efficiency of two similar firms. Managers can use DuPont analysis to identify strengths or weaknesses that should be addressed.</a:t>
          </a:r>
        </a:p>
        <a:p>
          <a:endParaRPr lang="en-IN" sz="2000" b="1"/>
        </a:p>
      </xdr:txBody>
    </xdr:sp>
    <xdr:clientData/>
  </xdr:twoCellAnchor>
  <xdr:oneCellAnchor>
    <xdr:from>
      <xdr:col>8</xdr:col>
      <xdr:colOff>1088571</xdr:colOff>
      <xdr:row>334</xdr:row>
      <xdr:rowOff>99784</xdr:rowOff>
    </xdr:from>
    <xdr:ext cx="5160597" cy="3039756"/>
    <xdr:pic>
      <xdr:nvPicPr>
        <xdr:cNvPr id="37" name="Picture 36">
          <a:extLst>
            <a:ext uri="{FF2B5EF4-FFF2-40B4-BE49-F238E27FC236}">
              <a16:creationId xmlns:a16="http://schemas.microsoft.com/office/drawing/2014/main" id="{F5DDAA6F-4D6B-418D-A9CE-7E4FE23E7EB3}"/>
            </a:ext>
          </a:extLst>
        </xdr:cNvPr>
        <xdr:cNvPicPr>
          <a:picLocks noChangeAspect="1"/>
        </xdr:cNvPicPr>
      </xdr:nvPicPr>
      <xdr:blipFill>
        <a:blip xmlns:r="http://schemas.openxmlformats.org/officeDocument/2006/relationships" r:embed="rId15"/>
        <a:stretch>
          <a:fillRect/>
        </a:stretch>
      </xdr:blipFill>
      <xdr:spPr>
        <a:xfrm>
          <a:off x="5489121" y="61605884"/>
          <a:ext cx="5160597" cy="3039756"/>
        </a:xfrm>
        <a:prstGeom prst="rect">
          <a:avLst/>
        </a:prstGeom>
      </xdr:spPr>
    </xdr:pic>
    <xdr:clientData/>
  </xdr:oneCellAnchor>
  <xdr:oneCellAnchor>
    <xdr:from>
      <xdr:col>0</xdr:col>
      <xdr:colOff>274897</xdr:colOff>
      <xdr:row>388</xdr:row>
      <xdr:rowOff>96913</xdr:rowOff>
    </xdr:from>
    <xdr:ext cx="5405468" cy="843757"/>
    <xdr:sp macro="" textlink="">
      <xdr:nvSpPr>
        <xdr:cNvPr id="38" name="Rectangle 37">
          <a:extLst>
            <a:ext uri="{FF2B5EF4-FFF2-40B4-BE49-F238E27FC236}">
              <a16:creationId xmlns:a16="http://schemas.microsoft.com/office/drawing/2014/main" id="{849E29F2-6073-4157-B545-F8B34D7B38CA}"/>
            </a:ext>
          </a:extLst>
        </xdr:cNvPr>
        <xdr:cNvSpPr/>
      </xdr:nvSpPr>
      <xdr:spPr>
        <a:xfrm>
          <a:off x="274897" y="71547113"/>
          <a:ext cx="5405468" cy="843757"/>
        </a:xfrm>
        <a:prstGeom prst="rect">
          <a:avLst/>
        </a:prstGeom>
        <a:noFill/>
      </xdr:spPr>
      <xdr:txBody>
        <a:bodyPr wrap="square" lIns="91440" tIns="45720" rIns="91440" bIns="45720">
          <a:spAutoFit/>
        </a:bodyPr>
        <a:lstStyle/>
        <a:p>
          <a:pPr algn="ctr"/>
          <a:r>
            <a:rPr lang="en-US" sz="4800" b="0" cap="none" spc="0">
              <a:ln w="0"/>
              <a:solidFill>
                <a:schemeClr val="tx1"/>
              </a:solidFill>
              <a:effectLst>
                <a:outerShdw blurRad="38100" dist="19050" dir="2700000" algn="tl" rotWithShape="0">
                  <a:schemeClr val="dk1">
                    <a:alpha val="40000"/>
                  </a:schemeClr>
                </a:outerShdw>
              </a:effectLst>
            </a:rPr>
            <a:t>DUPONT</a:t>
          </a:r>
          <a:r>
            <a:rPr lang="en-US" sz="4800" b="0" cap="none" spc="0" baseline="0">
              <a:ln w="0"/>
              <a:solidFill>
                <a:schemeClr val="tx1"/>
              </a:solidFill>
              <a:effectLst>
                <a:outerShdw blurRad="38100" dist="19050" dir="2700000" algn="tl" rotWithShape="0">
                  <a:schemeClr val="dk1">
                    <a:alpha val="40000"/>
                  </a:schemeClr>
                </a:outerShdw>
              </a:effectLst>
            </a:rPr>
            <a:t> ANALYSIS</a:t>
          </a:r>
        </a:p>
      </xdr:txBody>
    </xdr:sp>
    <xdr:clientData/>
  </xdr:oneCellAnchor>
  <xdr:oneCellAnchor>
    <xdr:from>
      <xdr:col>6</xdr:col>
      <xdr:colOff>840289</xdr:colOff>
      <xdr:row>412</xdr:row>
      <xdr:rowOff>177730</xdr:rowOff>
    </xdr:from>
    <xdr:ext cx="5800883" cy="1595117"/>
    <xdr:sp macro="" textlink="">
      <xdr:nvSpPr>
        <xdr:cNvPr id="39" name="Rectangle 38">
          <a:extLst>
            <a:ext uri="{FF2B5EF4-FFF2-40B4-BE49-F238E27FC236}">
              <a16:creationId xmlns:a16="http://schemas.microsoft.com/office/drawing/2014/main" id="{3B01119E-A71A-4476-A2F7-B03E3EC45727}"/>
            </a:ext>
          </a:extLst>
        </xdr:cNvPr>
        <xdr:cNvSpPr/>
      </xdr:nvSpPr>
      <xdr:spPr>
        <a:xfrm>
          <a:off x="4269289" y="76047530"/>
          <a:ext cx="5800883" cy="1595117"/>
        </a:xfrm>
        <a:prstGeom prst="rect">
          <a:avLst/>
        </a:prstGeom>
        <a:noFill/>
      </xdr:spPr>
      <xdr:txBody>
        <a:bodyPr wrap="none" lIns="91440" tIns="45720" rIns="91440" bIns="45720">
          <a:spAutoFit/>
        </a:bodyPr>
        <a:lstStyle/>
        <a:p>
          <a:pPr algn="ctr"/>
          <a:r>
            <a:rPr lang="en-US" sz="9600" b="1" cap="none" spc="0">
              <a:ln w="0"/>
              <a:solidFill>
                <a:schemeClr val="tx1"/>
              </a:solidFill>
              <a:effectLst>
                <a:outerShdw blurRad="38100" dist="19050" dir="2700000" algn="tl" rotWithShape="0">
                  <a:schemeClr val="dk1">
                    <a:alpha val="40000"/>
                  </a:schemeClr>
                </a:outerShdw>
              </a:effectLst>
            </a:rPr>
            <a:t>SUMMARY</a:t>
          </a:r>
        </a:p>
      </xdr:txBody>
    </xdr:sp>
    <xdr:clientData/>
  </xdr:oneCellAnchor>
  <xdr:twoCellAnchor>
    <xdr:from>
      <xdr:col>14</xdr:col>
      <xdr:colOff>199572</xdr:colOff>
      <xdr:row>512</xdr:row>
      <xdr:rowOff>145142</xdr:rowOff>
    </xdr:from>
    <xdr:to>
      <xdr:col>21</xdr:col>
      <xdr:colOff>63500</xdr:colOff>
      <xdr:row>527</xdr:row>
      <xdr:rowOff>22224</xdr:rowOff>
    </xdr:to>
    <xdr:graphicFrame macro="">
      <xdr:nvGraphicFramePr>
        <xdr:cNvPr id="40" name="Chart 39">
          <a:extLst>
            <a:ext uri="{FF2B5EF4-FFF2-40B4-BE49-F238E27FC236}">
              <a16:creationId xmlns:a16="http://schemas.microsoft.com/office/drawing/2014/main" id="{829FE7AC-8A40-46FC-8993-26C39AE1A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10</xdr:col>
      <xdr:colOff>810984</xdr:colOff>
      <xdr:row>200</xdr:row>
      <xdr:rowOff>101683</xdr:rowOff>
    </xdr:from>
    <xdr:ext cx="4703991" cy="2339790"/>
    <xdr:pic>
      <xdr:nvPicPr>
        <xdr:cNvPr id="2" name="Picture 1">
          <a:extLst>
            <a:ext uri="{FF2B5EF4-FFF2-40B4-BE49-F238E27FC236}">
              <a16:creationId xmlns:a16="http://schemas.microsoft.com/office/drawing/2014/main" id="{8BAF75BB-14F9-4327-8681-57DD9B89531C}"/>
            </a:ext>
          </a:extLst>
        </xdr:cNvPr>
        <xdr:cNvPicPr>
          <a:picLocks noChangeAspect="1"/>
        </xdr:cNvPicPr>
      </xdr:nvPicPr>
      <xdr:blipFill>
        <a:blip xmlns:r="http://schemas.openxmlformats.org/officeDocument/2006/relationships" r:embed="rId1"/>
        <a:stretch>
          <a:fillRect/>
        </a:stretch>
      </xdr:blipFill>
      <xdr:spPr>
        <a:xfrm>
          <a:off x="6703784" y="36931683"/>
          <a:ext cx="4703991" cy="2339790"/>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oneCellAnchor>
  <xdr:oneCellAnchor>
    <xdr:from>
      <xdr:col>2</xdr:col>
      <xdr:colOff>634637</xdr:colOff>
      <xdr:row>202</xdr:row>
      <xdr:rowOff>87087</xdr:rowOff>
    </xdr:from>
    <xdr:ext cx="6640649" cy="1824341"/>
    <xdr:pic>
      <xdr:nvPicPr>
        <xdr:cNvPr id="3" name="Picture 2">
          <a:extLst>
            <a:ext uri="{FF2B5EF4-FFF2-40B4-BE49-F238E27FC236}">
              <a16:creationId xmlns:a16="http://schemas.microsoft.com/office/drawing/2014/main" id="{700D9863-48D7-4448-AFA2-0566E1DDFE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437" y="37285387"/>
          <a:ext cx="6640649" cy="1824341"/>
        </a:xfrm>
        <a:prstGeom prst="rect">
          <a:avLst/>
        </a:prstGeom>
        <a:ln w="228600" cap="sq" cmpd="thickThin">
          <a:solidFill>
            <a:srgbClr val="000000"/>
          </a:solidFill>
          <a:prstDash val="solid"/>
          <a:miter lim="800000"/>
        </a:ln>
        <a:effectLst>
          <a:innerShdw blurRad="76200">
            <a:srgbClr val="000000"/>
          </a:innerShdw>
        </a:effectLst>
      </xdr:spPr>
    </xdr:pic>
    <xdr:clientData/>
  </xdr:oneCellAnchor>
  <xdr:twoCellAnchor>
    <xdr:from>
      <xdr:col>6</xdr:col>
      <xdr:colOff>129716</xdr:colOff>
      <xdr:row>12</xdr:row>
      <xdr:rowOff>92091</xdr:rowOff>
    </xdr:from>
    <xdr:to>
      <xdr:col>9</xdr:col>
      <xdr:colOff>831272</xdr:colOff>
      <xdr:row>24</xdr:row>
      <xdr:rowOff>153939</xdr:rowOff>
    </xdr:to>
    <xdr:graphicFrame macro="">
      <xdr:nvGraphicFramePr>
        <xdr:cNvPr id="4" name="Chart 3">
          <a:extLst>
            <a:ext uri="{FF2B5EF4-FFF2-40B4-BE49-F238E27FC236}">
              <a16:creationId xmlns:a16="http://schemas.microsoft.com/office/drawing/2014/main" id="{D04CEE58-E0E2-4CF8-A54B-3C12E29FA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845806</xdr:colOff>
      <xdr:row>27</xdr:row>
      <xdr:rowOff>177029</xdr:rowOff>
    </xdr:from>
    <xdr:to>
      <xdr:col>12</xdr:col>
      <xdr:colOff>446424</xdr:colOff>
      <xdr:row>41</xdr:row>
      <xdr:rowOff>115455</xdr:rowOff>
    </xdr:to>
    <xdr:graphicFrame macro="">
      <xdr:nvGraphicFramePr>
        <xdr:cNvPr id="5" name="Chart 4">
          <a:extLst>
            <a:ext uri="{FF2B5EF4-FFF2-40B4-BE49-F238E27FC236}">
              <a16:creationId xmlns:a16="http://schemas.microsoft.com/office/drawing/2014/main" id="{4E6FC59B-9C1B-4473-AD35-1857CDF4D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177167</xdr:colOff>
      <xdr:row>60</xdr:row>
      <xdr:rowOff>52520</xdr:rowOff>
    </xdr:from>
    <xdr:to>
      <xdr:col>6</xdr:col>
      <xdr:colOff>809178</xdr:colOff>
      <xdr:row>71</xdr:row>
      <xdr:rowOff>70450</xdr:rowOff>
    </xdr:to>
    <xdr:graphicFrame macro="">
      <xdr:nvGraphicFramePr>
        <xdr:cNvPr id="6" name="Chart 5">
          <a:extLst>
            <a:ext uri="{FF2B5EF4-FFF2-40B4-BE49-F238E27FC236}">
              <a16:creationId xmlns:a16="http://schemas.microsoft.com/office/drawing/2014/main" id="{F0B66F07-A2CC-4BC0-8819-10C82C222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1120588</xdr:colOff>
      <xdr:row>60</xdr:row>
      <xdr:rowOff>8963</xdr:rowOff>
    </xdr:from>
    <xdr:to>
      <xdr:col>13</xdr:col>
      <xdr:colOff>61575</xdr:colOff>
      <xdr:row>71</xdr:row>
      <xdr:rowOff>7696</xdr:rowOff>
    </xdr:to>
    <xdr:graphicFrame macro="">
      <xdr:nvGraphicFramePr>
        <xdr:cNvPr id="7" name="Chart 6">
          <a:extLst>
            <a:ext uri="{FF2B5EF4-FFF2-40B4-BE49-F238E27FC236}">
              <a16:creationId xmlns:a16="http://schemas.microsoft.com/office/drawing/2014/main" id="{29C805E6-B0DE-49DC-A1C2-C0C571BF60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90611</xdr:colOff>
      <xdr:row>87</xdr:row>
      <xdr:rowOff>151040</xdr:rowOff>
    </xdr:from>
    <xdr:to>
      <xdr:col>4</xdr:col>
      <xdr:colOff>1089950</xdr:colOff>
      <xdr:row>98</xdr:row>
      <xdr:rowOff>106101</xdr:rowOff>
    </xdr:to>
    <xdr:graphicFrame macro="">
      <xdr:nvGraphicFramePr>
        <xdr:cNvPr id="8" name="Chart 7">
          <a:extLst>
            <a:ext uri="{FF2B5EF4-FFF2-40B4-BE49-F238E27FC236}">
              <a16:creationId xmlns:a16="http://schemas.microsoft.com/office/drawing/2014/main" id="{CAC4CFB0-285C-458E-83B6-AD1CE214F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351950</xdr:colOff>
      <xdr:row>87</xdr:row>
      <xdr:rowOff>105533</xdr:rowOff>
    </xdr:from>
    <xdr:to>
      <xdr:col>12</xdr:col>
      <xdr:colOff>356432</xdr:colOff>
      <xdr:row>99</xdr:row>
      <xdr:rowOff>42781</xdr:rowOff>
    </xdr:to>
    <xdr:graphicFrame macro="">
      <xdr:nvGraphicFramePr>
        <xdr:cNvPr id="9" name="Chart 8">
          <a:extLst>
            <a:ext uri="{FF2B5EF4-FFF2-40B4-BE49-F238E27FC236}">
              <a16:creationId xmlns:a16="http://schemas.microsoft.com/office/drawing/2014/main" id="{DCCF20AE-1EB6-4208-ADDB-9B585C388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26383</xdr:colOff>
      <xdr:row>115</xdr:row>
      <xdr:rowOff>131748</xdr:rowOff>
    </xdr:from>
    <xdr:to>
      <xdr:col>4</xdr:col>
      <xdr:colOff>1167114</xdr:colOff>
      <xdr:row>127</xdr:row>
      <xdr:rowOff>183265</xdr:rowOff>
    </xdr:to>
    <xdr:graphicFrame macro="">
      <xdr:nvGraphicFramePr>
        <xdr:cNvPr id="10" name="Chart 9">
          <a:extLst>
            <a:ext uri="{FF2B5EF4-FFF2-40B4-BE49-F238E27FC236}">
              <a16:creationId xmlns:a16="http://schemas.microsoft.com/office/drawing/2014/main" id="{C1E44C05-19D2-435D-B7ED-42D6D29BC9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61675</xdr:colOff>
      <xdr:row>115</xdr:row>
      <xdr:rowOff>124712</xdr:rowOff>
    </xdr:from>
    <xdr:to>
      <xdr:col>10</xdr:col>
      <xdr:colOff>1196051</xdr:colOff>
      <xdr:row>128</xdr:row>
      <xdr:rowOff>38582</xdr:rowOff>
    </xdr:to>
    <xdr:graphicFrame macro="">
      <xdr:nvGraphicFramePr>
        <xdr:cNvPr id="11" name="Chart 10">
          <a:extLst>
            <a:ext uri="{FF2B5EF4-FFF2-40B4-BE49-F238E27FC236}">
              <a16:creationId xmlns:a16="http://schemas.microsoft.com/office/drawing/2014/main" id="{6EE3887E-B238-4485-ACB7-2E829EADE1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1035423</xdr:colOff>
      <xdr:row>135</xdr:row>
      <xdr:rowOff>118584</xdr:rowOff>
    </xdr:from>
    <xdr:to>
      <xdr:col>13</xdr:col>
      <xdr:colOff>154330</xdr:colOff>
      <xdr:row>146</xdr:row>
      <xdr:rowOff>67519</xdr:rowOff>
    </xdr:to>
    <xdr:graphicFrame macro="">
      <xdr:nvGraphicFramePr>
        <xdr:cNvPr id="12" name="Chart 11">
          <a:extLst>
            <a:ext uri="{FF2B5EF4-FFF2-40B4-BE49-F238E27FC236}">
              <a16:creationId xmlns:a16="http://schemas.microsoft.com/office/drawing/2014/main" id="{BF4E4D46-4D85-40ED-84F8-6C5DCAFDE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761036</xdr:colOff>
      <xdr:row>149</xdr:row>
      <xdr:rowOff>186896</xdr:rowOff>
    </xdr:from>
    <xdr:to>
      <xdr:col>15</xdr:col>
      <xdr:colOff>173848</xdr:colOff>
      <xdr:row>160</xdr:row>
      <xdr:rowOff>52426</xdr:rowOff>
    </xdr:to>
    <xdr:graphicFrame macro="">
      <xdr:nvGraphicFramePr>
        <xdr:cNvPr id="13" name="Chart 12">
          <a:extLst>
            <a:ext uri="{FF2B5EF4-FFF2-40B4-BE49-F238E27FC236}">
              <a16:creationId xmlns:a16="http://schemas.microsoft.com/office/drawing/2014/main" id="{4D4497B1-3818-45C6-9EA7-65BC98543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653572</xdr:colOff>
      <xdr:row>163</xdr:row>
      <xdr:rowOff>144002</xdr:rowOff>
    </xdr:from>
    <xdr:to>
      <xdr:col>15</xdr:col>
      <xdr:colOff>48454</xdr:colOff>
      <xdr:row>174</xdr:row>
      <xdr:rowOff>13163</xdr:rowOff>
    </xdr:to>
    <xdr:graphicFrame macro="">
      <xdr:nvGraphicFramePr>
        <xdr:cNvPr id="14" name="Chart 13">
          <a:extLst>
            <a:ext uri="{FF2B5EF4-FFF2-40B4-BE49-F238E27FC236}">
              <a16:creationId xmlns:a16="http://schemas.microsoft.com/office/drawing/2014/main" id="{A7C50673-0DF6-45CD-801C-6282CBA1F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461682</xdr:colOff>
      <xdr:row>177</xdr:row>
      <xdr:rowOff>143435</xdr:rowOff>
    </xdr:from>
    <xdr:to>
      <xdr:col>10</xdr:col>
      <xdr:colOff>53788</xdr:colOff>
      <xdr:row>189</xdr:row>
      <xdr:rowOff>53787</xdr:rowOff>
    </xdr:to>
    <xdr:graphicFrame macro="">
      <xdr:nvGraphicFramePr>
        <xdr:cNvPr id="15" name="Chart 14">
          <a:extLst>
            <a:ext uri="{FF2B5EF4-FFF2-40B4-BE49-F238E27FC236}">
              <a16:creationId xmlns:a16="http://schemas.microsoft.com/office/drawing/2014/main" id="{5AD09C9C-BE12-4EC5-A3EA-6C5620625D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233366</xdr:colOff>
      <xdr:row>229</xdr:row>
      <xdr:rowOff>171691</xdr:rowOff>
    </xdr:from>
    <xdr:to>
      <xdr:col>14</xdr:col>
      <xdr:colOff>135038</xdr:colOff>
      <xdr:row>243</xdr:row>
      <xdr:rowOff>19290</xdr:rowOff>
    </xdr:to>
    <xdr:graphicFrame macro="">
      <xdr:nvGraphicFramePr>
        <xdr:cNvPr id="16" name="Chart 15">
          <a:extLst>
            <a:ext uri="{FF2B5EF4-FFF2-40B4-BE49-F238E27FC236}">
              <a16:creationId xmlns:a16="http://schemas.microsoft.com/office/drawing/2014/main" id="{D8553AFF-032E-4D33-B61F-32C61AAC5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9</xdr:col>
      <xdr:colOff>853440</xdr:colOff>
      <xdr:row>15</xdr:row>
      <xdr:rowOff>38100</xdr:rowOff>
    </xdr:from>
    <xdr:ext cx="3683000" cy="1894840"/>
    <xdr:pic>
      <xdr:nvPicPr>
        <xdr:cNvPr id="2" name="Picture 1" descr="Dupont Analysis formula - toolshero">
          <a:extLst>
            <a:ext uri="{FF2B5EF4-FFF2-40B4-BE49-F238E27FC236}">
              <a16:creationId xmlns:a16="http://schemas.microsoft.com/office/drawing/2014/main" id="{300FE448-2F59-4A0F-9443-3694A9822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8540" y="2800350"/>
          <a:ext cx="3683000" cy="18948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1150620</xdr:colOff>
      <xdr:row>15</xdr:row>
      <xdr:rowOff>167640</xdr:rowOff>
    </xdr:from>
    <xdr:ext cx="5057775" cy="1209675"/>
    <xdr:pic>
      <xdr:nvPicPr>
        <xdr:cNvPr id="3" name="image3.png">
          <a:extLst>
            <a:ext uri="{FF2B5EF4-FFF2-40B4-BE49-F238E27FC236}">
              <a16:creationId xmlns:a16="http://schemas.microsoft.com/office/drawing/2014/main" id="{6594184C-B13C-4D67-AE2B-6F87FBB189B9}"/>
            </a:ext>
          </a:extLst>
        </xdr:cNvPr>
        <xdr:cNvPicPr preferRelativeResize="0"/>
      </xdr:nvPicPr>
      <xdr:blipFill>
        <a:blip xmlns:r="http://schemas.openxmlformats.org/officeDocument/2006/relationships" r:embed="rId2" cstate="print"/>
        <a:stretch>
          <a:fillRect/>
        </a:stretch>
      </xdr:blipFill>
      <xdr:spPr>
        <a:xfrm>
          <a:off x="7926070" y="2929890"/>
          <a:ext cx="5057775" cy="1209675"/>
        </a:xfrm>
        <a:prstGeom prst="rect">
          <a:avLst/>
        </a:prstGeom>
        <a:noFill/>
      </xdr:spPr>
    </xdr:pic>
    <xdr:clientData fLocksWithSheet="0"/>
  </xdr:oneCellAnchor>
  <xdr:oneCellAnchor>
    <xdr:from>
      <xdr:col>17</xdr:col>
      <xdr:colOff>1638300</xdr:colOff>
      <xdr:row>16</xdr:row>
      <xdr:rowOff>68580</xdr:rowOff>
    </xdr:from>
    <xdr:ext cx="5019675" cy="1276350"/>
    <xdr:pic>
      <xdr:nvPicPr>
        <xdr:cNvPr id="4" name="image5.png">
          <a:extLst>
            <a:ext uri="{FF2B5EF4-FFF2-40B4-BE49-F238E27FC236}">
              <a16:creationId xmlns:a16="http://schemas.microsoft.com/office/drawing/2014/main" id="{16008496-755D-4DFB-8C14-070847A190FF}"/>
            </a:ext>
          </a:extLst>
        </xdr:cNvPr>
        <xdr:cNvPicPr preferRelativeResize="0"/>
      </xdr:nvPicPr>
      <xdr:blipFill>
        <a:blip xmlns:r="http://schemas.openxmlformats.org/officeDocument/2006/relationships" r:embed="rId3" cstate="print"/>
        <a:stretch>
          <a:fillRect/>
        </a:stretch>
      </xdr:blipFill>
      <xdr:spPr>
        <a:xfrm>
          <a:off x="10972800" y="3014980"/>
          <a:ext cx="5019675" cy="1276350"/>
        </a:xfrm>
        <a:prstGeom prst="rect">
          <a:avLst/>
        </a:prstGeom>
        <a:noFill/>
      </xdr:spPr>
    </xdr:pic>
    <xdr:clientData fLocksWithSheet="0"/>
  </xdr:oneCellAnchor>
  <xdr:twoCellAnchor>
    <xdr:from>
      <xdr:col>6</xdr:col>
      <xdr:colOff>876300</xdr:colOff>
      <xdr:row>46</xdr:row>
      <xdr:rowOff>114300</xdr:rowOff>
    </xdr:from>
    <xdr:to>
      <xdr:col>10</xdr:col>
      <xdr:colOff>1104900</xdr:colOff>
      <xdr:row>57</xdr:row>
      <xdr:rowOff>152400</xdr:rowOff>
    </xdr:to>
    <xdr:graphicFrame macro="">
      <xdr:nvGraphicFramePr>
        <xdr:cNvPr id="5" name="Chart 4">
          <a:extLst>
            <a:ext uri="{FF2B5EF4-FFF2-40B4-BE49-F238E27FC236}">
              <a16:creationId xmlns:a16="http://schemas.microsoft.com/office/drawing/2014/main" id="{23BF913A-F036-4F98-A69B-573469BA72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125f7fa3b843db2/Desktop/Business%20Finance%20Project%20Group%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Jainam Jain -1"/>
      <sheetName val="31-Jainam Jain -2"/>
      <sheetName val="33-Nehul jain-1"/>
      <sheetName val="33-Nehul Jain -2"/>
      <sheetName val="34-Rohit Jain -1"/>
      <sheetName val="34-Rohit Jain -2"/>
      <sheetName val="35 SANSKAR JAISWAL-1"/>
      <sheetName val="35-SANSKAR JAISWAL-2"/>
      <sheetName val="SUMMARY"/>
    </sheetNames>
    <sheetDataSet>
      <sheetData sheetId="0" refreshError="1"/>
      <sheetData sheetId="1" refreshError="1"/>
      <sheetData sheetId="2" refreshError="1"/>
      <sheetData sheetId="3" refreshError="1"/>
      <sheetData sheetId="4" refreshError="1"/>
      <sheetData sheetId="5" refreshError="1"/>
      <sheetData sheetId="6" refreshError="1">
        <row r="4">
          <cell r="B4">
            <v>0.44400000000000001</v>
          </cell>
          <cell r="C4">
            <v>3.5000000000000003E-2</v>
          </cell>
        </row>
        <row r="5">
          <cell r="B5">
            <v>0.44</v>
          </cell>
          <cell r="C5">
            <v>4.1000000000000002E-2</v>
          </cell>
        </row>
        <row r="6">
          <cell r="B6">
            <v>0.53</v>
          </cell>
          <cell r="C6">
            <v>1.6E-2</v>
          </cell>
        </row>
        <row r="7">
          <cell r="B7">
            <v>0.53</v>
          </cell>
          <cell r="C7">
            <v>8.0999999999999996E-3</v>
          </cell>
        </row>
        <row r="8">
          <cell r="B8">
            <v>0.53</v>
          </cell>
          <cell r="C8">
            <v>6.8999999999999999E-3</v>
          </cell>
        </row>
        <row r="9">
          <cell r="B9">
            <v>1.2</v>
          </cell>
          <cell r="C9">
            <v>1.2999999999999999E-2</v>
          </cell>
        </row>
        <row r="10">
          <cell r="B10">
            <v>1.2</v>
          </cell>
          <cell r="C10">
            <v>1.72E-2</v>
          </cell>
        </row>
        <row r="11">
          <cell r="B11">
            <v>1.2</v>
          </cell>
          <cell r="C11">
            <v>3.15E-2</v>
          </cell>
        </row>
        <row r="12">
          <cell r="B12">
            <v>0.4</v>
          </cell>
          <cell r="C12">
            <v>5.1000000000000004E-3</v>
          </cell>
        </row>
        <row r="13">
          <cell r="B13">
            <v>1.2</v>
          </cell>
          <cell r="C13">
            <v>7.6E-3</v>
          </cell>
        </row>
        <row r="19">
          <cell r="B19">
            <v>99</v>
          </cell>
        </row>
        <row r="20">
          <cell r="B20">
            <v>117</v>
          </cell>
        </row>
        <row r="21">
          <cell r="B21">
            <v>184</v>
          </cell>
        </row>
        <row r="22">
          <cell r="B22">
            <v>174</v>
          </cell>
        </row>
        <row r="23">
          <cell r="B23">
            <v>209</v>
          </cell>
        </row>
        <row r="24">
          <cell r="B24">
            <v>244</v>
          </cell>
        </row>
        <row r="25">
          <cell r="B25">
            <v>247</v>
          </cell>
        </row>
        <row r="26">
          <cell r="B26">
            <v>243</v>
          </cell>
        </row>
        <row r="27">
          <cell r="B27">
            <v>278</v>
          </cell>
        </row>
        <row r="28">
          <cell r="B28">
            <v>318</v>
          </cell>
        </row>
        <row r="29">
          <cell r="B29">
            <v>314</v>
          </cell>
        </row>
        <row r="30">
          <cell r="B30">
            <v>451</v>
          </cell>
        </row>
      </sheetData>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reener.in/company/KANPRPLA/" TargetMode="External"/><Relationship Id="rId1" Type="http://schemas.openxmlformats.org/officeDocument/2006/relationships/hyperlink" Target="https://www.tickertape.in/stocks/kanpur-plastipack-KANP/financials?checklist=basic&amp;statement=income&amp;view=normal&amp;period=annua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74BB0-DB99-475A-BBBD-A9208773DF94}">
  <dimension ref="B1:R15"/>
  <sheetViews>
    <sheetView tabSelected="1" workbookViewId="0">
      <selection activeCell="D11" sqref="D11"/>
    </sheetView>
  </sheetViews>
  <sheetFormatPr defaultRowHeight="15" x14ac:dyDescent="0.25"/>
  <cols>
    <col min="2" max="2" width="8.5703125" bestFit="1" customWidth="1"/>
    <col min="3" max="3" width="8.42578125" bestFit="1" customWidth="1"/>
    <col min="4" max="4" width="20.28515625" bestFit="1" customWidth="1"/>
  </cols>
  <sheetData>
    <row r="1" spans="2:18" x14ac:dyDescent="0.25">
      <c r="B1" s="178"/>
      <c r="C1" s="178"/>
      <c r="D1" s="178"/>
      <c r="E1" s="178"/>
      <c r="F1" s="178"/>
      <c r="G1" s="178"/>
      <c r="H1" s="178"/>
      <c r="I1" s="178"/>
      <c r="J1" s="178"/>
      <c r="K1" s="178"/>
      <c r="L1" s="178"/>
      <c r="M1" s="178"/>
      <c r="N1" s="178"/>
      <c r="O1" s="178"/>
      <c r="P1" s="178"/>
      <c r="Q1" s="178"/>
      <c r="R1" s="178"/>
    </row>
    <row r="2" spans="2:18" x14ac:dyDescent="0.25">
      <c r="B2" s="178"/>
      <c r="C2" s="178"/>
      <c r="D2" s="178"/>
      <c r="E2" s="178"/>
      <c r="F2" s="178"/>
      <c r="G2" s="178"/>
      <c r="H2" s="178"/>
      <c r="I2" s="178"/>
      <c r="J2" s="178"/>
      <c r="K2" s="178"/>
      <c r="L2" s="178"/>
      <c r="M2" s="178"/>
      <c r="N2" s="178"/>
      <c r="O2" s="178"/>
      <c r="P2" s="178"/>
      <c r="Q2" s="178"/>
      <c r="R2" s="178"/>
    </row>
    <row r="3" spans="2:18" x14ac:dyDescent="0.25">
      <c r="B3" s="178"/>
      <c r="C3" s="178"/>
      <c r="D3" s="178"/>
      <c r="E3" s="178"/>
      <c r="F3" s="178"/>
      <c r="G3" s="178"/>
      <c r="H3" s="178"/>
      <c r="I3" s="178"/>
      <c r="J3" s="178"/>
      <c r="K3" s="178"/>
      <c r="L3" s="178"/>
      <c r="M3" s="178"/>
      <c r="N3" s="178"/>
      <c r="O3" s="178"/>
      <c r="P3" s="178"/>
      <c r="Q3" s="178"/>
      <c r="R3" s="178"/>
    </row>
    <row r="4" spans="2:18" x14ac:dyDescent="0.25">
      <c r="B4" s="178"/>
      <c r="C4" s="178"/>
      <c r="D4" s="178"/>
      <c r="E4" s="178"/>
      <c r="F4" s="178"/>
      <c r="G4" s="178"/>
      <c r="H4" s="178"/>
      <c r="I4" s="178"/>
      <c r="J4" s="178"/>
      <c r="K4" s="178"/>
      <c r="L4" s="178"/>
      <c r="M4" s="178"/>
      <c r="N4" s="178"/>
      <c r="O4" s="178"/>
      <c r="P4" s="178"/>
      <c r="Q4" s="178"/>
      <c r="R4" s="178"/>
    </row>
    <row r="5" spans="2:18" x14ac:dyDescent="0.25">
      <c r="B5" s="178"/>
      <c r="C5" s="178"/>
      <c r="D5" s="178"/>
      <c r="E5" s="178"/>
      <c r="F5" s="178"/>
      <c r="G5" s="178"/>
      <c r="H5" s="178"/>
      <c r="I5" s="178"/>
      <c r="J5" s="178"/>
      <c r="K5" s="178"/>
      <c r="L5" s="178"/>
      <c r="M5" s="178"/>
      <c r="N5" s="178"/>
      <c r="O5" s="178"/>
      <c r="P5" s="178"/>
      <c r="Q5" s="178"/>
      <c r="R5" s="178"/>
    </row>
    <row r="6" spans="2:18" x14ac:dyDescent="0.25">
      <c r="B6" s="178"/>
      <c r="C6" s="178"/>
      <c r="D6" s="178"/>
      <c r="E6" s="178"/>
      <c r="F6" s="178"/>
      <c r="G6" s="178"/>
      <c r="H6" s="178"/>
      <c r="I6" s="178"/>
      <c r="J6" s="178"/>
      <c r="K6" s="178"/>
      <c r="L6" s="178"/>
      <c r="M6" s="178"/>
      <c r="N6" s="178"/>
      <c r="O6" s="178"/>
      <c r="P6" s="178"/>
      <c r="Q6" s="178"/>
      <c r="R6" s="178"/>
    </row>
    <row r="9" spans="2:18" ht="15.75" thickBot="1" x14ac:dyDescent="0.3"/>
    <row r="10" spans="2:18" x14ac:dyDescent="0.25">
      <c r="B10" s="2" t="s">
        <v>0</v>
      </c>
      <c r="C10" s="3" t="s">
        <v>1</v>
      </c>
      <c r="D10" s="4" t="s">
        <v>2</v>
      </c>
    </row>
    <row r="11" spans="2:18" x14ac:dyDescent="0.25">
      <c r="B11" s="5">
        <v>31</v>
      </c>
      <c r="C11" s="6" t="s">
        <v>3</v>
      </c>
      <c r="D11" s="7" t="s">
        <v>214</v>
      </c>
    </row>
    <row r="12" spans="2:18" x14ac:dyDescent="0.25">
      <c r="B12" s="5">
        <v>32</v>
      </c>
      <c r="C12" s="6" t="s">
        <v>4</v>
      </c>
      <c r="D12" s="7" t="s">
        <v>10</v>
      </c>
    </row>
    <row r="13" spans="2:18" x14ac:dyDescent="0.25">
      <c r="B13" s="5">
        <v>33</v>
      </c>
      <c r="C13" s="6" t="s">
        <v>5</v>
      </c>
      <c r="D13" s="7" t="s">
        <v>8</v>
      </c>
    </row>
    <row r="14" spans="2:18" x14ac:dyDescent="0.25">
      <c r="B14" s="5">
        <v>34</v>
      </c>
      <c r="C14" s="6" t="s">
        <v>6</v>
      </c>
      <c r="D14" s="7" t="s">
        <v>9</v>
      </c>
    </row>
    <row r="15" spans="2:18" ht="15.75" thickBot="1" x14ac:dyDescent="0.3">
      <c r="B15" s="8">
        <v>35</v>
      </c>
      <c r="C15" s="9" t="s">
        <v>7</v>
      </c>
      <c r="D15" s="10" t="s">
        <v>11</v>
      </c>
    </row>
  </sheetData>
  <mergeCells count="1">
    <mergeCell ref="B1:R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FAFC0-5F7A-4A2C-951A-D890F4AB5B05}">
  <dimension ref="A2:R62"/>
  <sheetViews>
    <sheetView zoomScaleNormal="100" workbookViewId="0">
      <selection activeCell="I46" sqref="I46:I47"/>
    </sheetView>
  </sheetViews>
  <sheetFormatPr defaultRowHeight="15" x14ac:dyDescent="0.25"/>
  <cols>
    <col min="1" max="1" width="23.5703125" customWidth="1"/>
    <col min="2" max="2" width="36.42578125" bestFit="1" customWidth="1"/>
    <col min="3" max="5" width="11.85546875" bestFit="1" customWidth="1"/>
    <col min="6" max="6" width="19" bestFit="1" customWidth="1"/>
    <col min="7" max="7" width="11.85546875" bestFit="1" customWidth="1"/>
    <col min="8" max="8" width="14.7109375" bestFit="1" customWidth="1"/>
    <col min="9" max="9" width="17.140625" bestFit="1" customWidth="1"/>
    <col min="10" max="10" width="18.85546875" bestFit="1" customWidth="1"/>
    <col min="11" max="11" width="16.85546875" bestFit="1" customWidth="1"/>
    <col min="12" max="12" width="12.5703125" bestFit="1" customWidth="1"/>
    <col min="13" max="13" width="13.5703125" bestFit="1" customWidth="1"/>
    <col min="14" max="14" width="15.28515625" bestFit="1" customWidth="1"/>
    <col min="17" max="17" width="10.42578125" customWidth="1"/>
  </cols>
  <sheetData>
    <row r="2" spans="1:7" ht="23.25" x14ac:dyDescent="0.35">
      <c r="A2" s="177" t="s">
        <v>244</v>
      </c>
    </row>
    <row r="3" spans="1:7" x14ac:dyDescent="0.25">
      <c r="A3" s="176" t="s">
        <v>213</v>
      </c>
      <c r="B3" s="172" t="s">
        <v>243</v>
      </c>
    </row>
    <row r="4" spans="1:7" ht="30" x14ac:dyDescent="0.25">
      <c r="A4" s="173" t="s">
        <v>212</v>
      </c>
      <c r="B4" s="172" t="s">
        <v>242</v>
      </c>
    </row>
    <row r="5" spans="1:7" x14ac:dyDescent="0.25">
      <c r="A5" s="174"/>
      <c r="B5" s="174"/>
    </row>
    <row r="6" spans="1:7" x14ac:dyDescent="0.25">
      <c r="A6" s="174"/>
      <c r="B6" s="174"/>
    </row>
    <row r="7" spans="1:7" ht="46.5" x14ac:dyDescent="0.25">
      <c r="A7" s="175" t="s">
        <v>241</v>
      </c>
      <c r="B7" s="174"/>
    </row>
    <row r="8" spans="1:7" ht="30" x14ac:dyDescent="0.25">
      <c r="A8" s="176" t="s">
        <v>240</v>
      </c>
      <c r="B8" s="172" t="s">
        <v>239</v>
      </c>
      <c r="C8" s="171"/>
      <c r="D8" s="171"/>
      <c r="E8" s="171"/>
      <c r="F8" s="171"/>
      <c r="G8" s="171"/>
    </row>
    <row r="9" spans="1:7" ht="30" x14ac:dyDescent="0.25">
      <c r="A9" s="173" t="s">
        <v>211</v>
      </c>
      <c r="B9" s="172" t="s">
        <v>238</v>
      </c>
      <c r="C9" s="171"/>
      <c r="D9" s="171"/>
      <c r="E9" s="171"/>
      <c r="F9" s="171"/>
      <c r="G9" s="171"/>
    </row>
    <row r="10" spans="1:7" x14ac:dyDescent="0.25">
      <c r="A10" s="173" t="s">
        <v>128</v>
      </c>
      <c r="B10" s="172" t="s">
        <v>237</v>
      </c>
      <c r="C10" s="171"/>
      <c r="D10" s="171"/>
      <c r="E10" s="171"/>
      <c r="F10" s="171"/>
      <c r="G10" s="171"/>
    </row>
    <row r="11" spans="1:7" x14ac:dyDescent="0.25">
      <c r="A11" s="173"/>
      <c r="B11" s="172"/>
      <c r="C11" s="171"/>
      <c r="D11" s="171"/>
      <c r="E11" s="171"/>
      <c r="F11" s="171"/>
      <c r="G11" s="171"/>
    </row>
    <row r="12" spans="1:7" ht="30" x14ac:dyDescent="0.25">
      <c r="A12" s="173" t="s">
        <v>236</v>
      </c>
      <c r="B12" s="172" t="s">
        <v>235</v>
      </c>
      <c r="C12" s="171"/>
      <c r="D12" s="171"/>
      <c r="E12" s="171"/>
      <c r="F12" s="171"/>
      <c r="G12" s="171"/>
    </row>
    <row r="13" spans="1:7" x14ac:dyDescent="0.25">
      <c r="A13" s="174"/>
      <c r="B13" s="174"/>
      <c r="C13" s="171"/>
      <c r="D13" s="171"/>
      <c r="E13" s="171"/>
      <c r="F13" s="171"/>
      <c r="G13" s="171"/>
    </row>
    <row r="14" spans="1:7" ht="23.25" x14ac:dyDescent="0.25">
      <c r="A14" s="175" t="s">
        <v>197</v>
      </c>
      <c r="B14" s="174"/>
      <c r="C14" s="171"/>
      <c r="D14" s="171"/>
      <c r="E14" s="171"/>
      <c r="F14" s="171"/>
      <c r="G14" s="171"/>
    </row>
    <row r="15" spans="1:7" x14ac:dyDescent="0.25">
      <c r="A15" s="176" t="s">
        <v>234</v>
      </c>
      <c r="B15" s="172" t="s">
        <v>233</v>
      </c>
      <c r="C15" s="171"/>
      <c r="D15" s="171"/>
      <c r="E15" s="171"/>
      <c r="F15" s="171"/>
      <c r="G15" s="171"/>
    </row>
    <row r="16" spans="1:7" ht="45" x14ac:dyDescent="0.25">
      <c r="A16" s="173" t="s">
        <v>232</v>
      </c>
      <c r="B16" s="172" t="s">
        <v>231</v>
      </c>
      <c r="C16" s="171"/>
      <c r="D16" s="171"/>
      <c r="E16" s="171"/>
      <c r="F16" s="171"/>
      <c r="G16" s="171"/>
    </row>
    <row r="17" spans="1:18" x14ac:dyDescent="0.25">
      <c r="A17" s="174"/>
      <c r="B17" s="174"/>
      <c r="C17" s="171"/>
      <c r="D17" s="171"/>
      <c r="E17" s="171"/>
      <c r="F17" s="171"/>
      <c r="G17" s="171"/>
    </row>
    <row r="18" spans="1:18" x14ac:dyDescent="0.25">
      <c r="A18" s="174"/>
      <c r="B18" s="174"/>
      <c r="C18" s="171"/>
      <c r="D18" s="171"/>
      <c r="E18" s="171"/>
      <c r="F18" s="171"/>
      <c r="G18" s="171"/>
    </row>
    <row r="19" spans="1:18" ht="23.25" x14ac:dyDescent="0.25">
      <c r="A19" s="175" t="s">
        <v>230</v>
      </c>
      <c r="B19" s="174"/>
      <c r="C19" s="171"/>
      <c r="D19" s="171"/>
      <c r="E19" s="171"/>
      <c r="F19" s="171"/>
      <c r="G19" s="171"/>
    </row>
    <row r="20" spans="1:18" x14ac:dyDescent="0.25">
      <c r="A20" s="174"/>
      <c r="B20" s="174"/>
      <c r="C20" s="171"/>
      <c r="D20" s="171"/>
      <c r="E20" s="171"/>
      <c r="F20" s="171"/>
      <c r="G20" s="171"/>
    </row>
    <row r="21" spans="1:18" ht="30" x14ac:dyDescent="0.25">
      <c r="A21" s="173" t="s">
        <v>229</v>
      </c>
      <c r="B21" s="172" t="s">
        <v>228</v>
      </c>
      <c r="C21" s="171"/>
      <c r="D21" s="171"/>
      <c r="E21" s="171"/>
      <c r="F21" s="171"/>
      <c r="G21" s="171"/>
    </row>
    <row r="22" spans="1:18" ht="30" x14ac:dyDescent="0.25">
      <c r="A22" s="173" t="s">
        <v>136</v>
      </c>
      <c r="B22" s="172" t="s">
        <v>227</v>
      </c>
      <c r="C22" s="171"/>
      <c r="D22" s="171"/>
      <c r="E22" s="171"/>
      <c r="F22" s="171"/>
      <c r="G22" s="171"/>
    </row>
    <row r="23" spans="1:18" x14ac:dyDescent="0.25">
      <c r="A23" s="173" t="s">
        <v>206</v>
      </c>
      <c r="B23" s="172" t="s">
        <v>226</v>
      </c>
      <c r="C23" s="171"/>
      <c r="D23" s="171"/>
      <c r="E23" s="171"/>
      <c r="F23" s="171"/>
      <c r="G23" s="171"/>
    </row>
    <row r="24" spans="1:18" x14ac:dyDescent="0.25">
      <c r="A24" s="173"/>
      <c r="B24" s="172"/>
      <c r="C24" s="171"/>
      <c r="D24" s="171"/>
      <c r="E24" s="171"/>
      <c r="F24" s="171"/>
      <c r="G24" s="171"/>
    </row>
    <row r="25" spans="1:18" x14ac:dyDescent="0.25">
      <c r="B25" s="171"/>
      <c r="C25" s="171"/>
      <c r="D25" s="171"/>
      <c r="E25" s="171"/>
      <c r="F25" s="171"/>
      <c r="G25" s="171"/>
    </row>
    <row r="28" spans="1:18" x14ac:dyDescent="0.25">
      <c r="F28" s="179" t="s">
        <v>214</v>
      </c>
      <c r="G28" s="179"/>
      <c r="H28" s="179"/>
      <c r="I28" s="179"/>
      <c r="J28" s="179"/>
      <c r="K28" s="179"/>
      <c r="L28" s="179"/>
      <c r="M28" s="179"/>
    </row>
    <row r="29" spans="1:18" x14ac:dyDescent="0.25">
      <c r="F29" s="179"/>
      <c r="G29" s="179"/>
      <c r="H29" s="179"/>
      <c r="I29" s="179"/>
      <c r="J29" s="179"/>
      <c r="K29" s="179"/>
      <c r="L29" s="179"/>
      <c r="M29" s="179"/>
    </row>
    <row r="30" spans="1:18" x14ac:dyDescent="0.25">
      <c r="F30" s="179"/>
      <c r="G30" s="179"/>
      <c r="H30" s="179"/>
      <c r="I30" s="179"/>
      <c r="J30" s="179"/>
      <c r="K30" s="179"/>
      <c r="L30" s="179"/>
      <c r="M30" s="179"/>
    </row>
    <row r="32" spans="1:18" ht="45" x14ac:dyDescent="0.25">
      <c r="B32" s="170" t="s">
        <v>65</v>
      </c>
      <c r="C32" s="170" t="s">
        <v>196</v>
      </c>
      <c r="D32" s="170" t="s">
        <v>225</v>
      </c>
      <c r="E32" s="170" t="s">
        <v>224</v>
      </c>
      <c r="F32" s="170" t="s">
        <v>40</v>
      </c>
      <c r="G32" s="170" t="s">
        <v>223</v>
      </c>
      <c r="H32" s="170" t="s">
        <v>222</v>
      </c>
      <c r="I32" s="170" t="s">
        <v>221</v>
      </c>
      <c r="J32" s="170" t="s">
        <v>172</v>
      </c>
      <c r="K32" s="170" t="s">
        <v>185</v>
      </c>
      <c r="L32" s="170" t="s">
        <v>167</v>
      </c>
      <c r="M32" s="170" t="s">
        <v>220</v>
      </c>
      <c r="N32" s="170" t="s">
        <v>219</v>
      </c>
      <c r="O32" s="170" t="s">
        <v>218</v>
      </c>
      <c r="P32" s="170" t="s">
        <v>217</v>
      </c>
      <c r="Q32" s="170" t="s">
        <v>216</v>
      </c>
      <c r="R32" s="169" t="s">
        <v>215</v>
      </c>
    </row>
    <row r="33" spans="2:18" x14ac:dyDescent="0.25">
      <c r="B33" s="167" t="s">
        <v>74</v>
      </c>
      <c r="C33" s="167">
        <v>125</v>
      </c>
      <c r="D33" s="167">
        <v>140</v>
      </c>
      <c r="E33" s="167">
        <v>45</v>
      </c>
      <c r="F33" s="167">
        <v>20</v>
      </c>
      <c r="G33" s="167">
        <v>9</v>
      </c>
      <c r="H33" s="167">
        <v>69</v>
      </c>
      <c r="I33" s="167">
        <v>373</v>
      </c>
      <c r="J33" s="167">
        <v>14</v>
      </c>
      <c r="K33" s="167">
        <v>153</v>
      </c>
      <c r="L33" s="167">
        <v>8.6999999999999993</v>
      </c>
      <c r="M33" s="167">
        <v>16</v>
      </c>
      <c r="N33" s="167">
        <v>66.25</v>
      </c>
      <c r="O33" s="167">
        <v>15.53</v>
      </c>
      <c r="P33" s="168">
        <v>2.65</v>
      </c>
      <c r="Q33" s="167">
        <v>0</v>
      </c>
      <c r="R33" s="167">
        <v>368</v>
      </c>
    </row>
    <row r="34" spans="2:18" x14ac:dyDescent="0.25">
      <c r="B34" s="167" t="s">
        <v>73</v>
      </c>
      <c r="C34" s="167">
        <v>129</v>
      </c>
      <c r="D34" s="167">
        <v>141</v>
      </c>
      <c r="E34" s="167">
        <v>47</v>
      </c>
      <c r="F34" s="167">
        <v>20</v>
      </c>
      <c r="G34" s="167">
        <v>9</v>
      </c>
      <c r="H34" s="167">
        <v>79</v>
      </c>
      <c r="I34" s="167">
        <v>395</v>
      </c>
      <c r="J34" s="167">
        <v>12</v>
      </c>
      <c r="K34" s="167">
        <v>158</v>
      </c>
      <c r="L34" s="167">
        <v>8.6999999999999993</v>
      </c>
      <c r="M34" s="167">
        <v>18</v>
      </c>
      <c r="N34" s="167">
        <v>108.7</v>
      </c>
      <c r="O34" s="167">
        <v>14.37</v>
      </c>
      <c r="P34" s="168">
        <v>2.5</v>
      </c>
      <c r="Q34" s="167">
        <v>0</v>
      </c>
      <c r="R34" s="167">
        <v>390</v>
      </c>
    </row>
    <row r="35" spans="2:18" x14ac:dyDescent="0.25">
      <c r="B35" s="167" t="s">
        <v>72</v>
      </c>
      <c r="C35" s="167">
        <v>156</v>
      </c>
      <c r="D35" s="167">
        <v>170</v>
      </c>
      <c r="E35" s="167">
        <v>59</v>
      </c>
      <c r="F35" s="167">
        <v>43</v>
      </c>
      <c r="G35" s="167">
        <v>9</v>
      </c>
      <c r="H35" s="167">
        <v>105</v>
      </c>
      <c r="I35" s="167">
        <v>498</v>
      </c>
      <c r="J35" s="167">
        <v>32</v>
      </c>
      <c r="K35" s="167">
        <v>180</v>
      </c>
      <c r="L35" s="167">
        <v>8.6999999999999993</v>
      </c>
      <c r="M35" s="167">
        <v>17</v>
      </c>
      <c r="N35" s="167">
        <v>600</v>
      </c>
      <c r="O35" s="167">
        <v>37</v>
      </c>
      <c r="P35" s="168">
        <v>6</v>
      </c>
      <c r="Q35" s="167">
        <v>0</v>
      </c>
      <c r="R35" s="167">
        <v>491</v>
      </c>
    </row>
    <row r="36" spans="2:18" x14ac:dyDescent="0.25">
      <c r="B36" s="167" t="s">
        <v>71</v>
      </c>
      <c r="C36" s="167">
        <v>180</v>
      </c>
      <c r="D36" s="167">
        <v>195</v>
      </c>
      <c r="E36" s="167">
        <v>67</v>
      </c>
      <c r="F36" s="167">
        <v>55</v>
      </c>
      <c r="G36" s="167">
        <v>9</v>
      </c>
      <c r="H36" s="167">
        <v>136</v>
      </c>
      <c r="I36" s="167">
        <v>593</v>
      </c>
      <c r="J36" s="167">
        <v>38</v>
      </c>
      <c r="K36" s="167">
        <v>235</v>
      </c>
      <c r="L36" s="167">
        <v>8.6999999999999993</v>
      </c>
      <c r="M36" s="167">
        <v>20</v>
      </c>
      <c r="N36" s="167">
        <v>612.5</v>
      </c>
      <c r="O36" s="167">
        <v>44</v>
      </c>
      <c r="P36" s="168">
        <v>7.35</v>
      </c>
      <c r="Q36" s="167">
        <v>0</v>
      </c>
      <c r="R36" s="167">
        <v>581</v>
      </c>
    </row>
    <row r="37" spans="2:18" x14ac:dyDescent="0.25">
      <c r="B37" s="167" t="s">
        <v>70</v>
      </c>
      <c r="C37" s="167">
        <v>225</v>
      </c>
      <c r="D37" s="167">
        <v>238</v>
      </c>
      <c r="E37" s="167">
        <v>96</v>
      </c>
      <c r="F37" s="167">
        <v>46</v>
      </c>
      <c r="G37" s="167">
        <v>9</v>
      </c>
      <c r="H37" s="167">
        <v>170</v>
      </c>
      <c r="I37" s="167">
        <v>613</v>
      </c>
      <c r="J37" s="167">
        <v>32</v>
      </c>
      <c r="K37" s="167">
        <v>303</v>
      </c>
      <c r="L37" s="167">
        <v>8.6999999999999993</v>
      </c>
      <c r="M37" s="167">
        <v>22</v>
      </c>
      <c r="N37" s="167">
        <v>625</v>
      </c>
      <c r="O37" s="167">
        <v>37.32</v>
      </c>
      <c r="P37" s="168">
        <v>6.25</v>
      </c>
      <c r="Q37" s="167">
        <v>0</v>
      </c>
      <c r="R37" s="167">
        <v>596</v>
      </c>
    </row>
    <row r="38" spans="2:18" x14ac:dyDescent="0.25">
      <c r="B38" s="167" t="s">
        <v>69</v>
      </c>
      <c r="C38" s="167">
        <v>267</v>
      </c>
      <c r="D38" s="167">
        <v>259</v>
      </c>
      <c r="E38" s="167">
        <v>109</v>
      </c>
      <c r="F38" s="167">
        <v>27</v>
      </c>
      <c r="G38" s="167">
        <v>9</v>
      </c>
      <c r="H38" s="167">
        <v>207</v>
      </c>
      <c r="I38" s="167">
        <v>698</v>
      </c>
      <c r="J38" s="167">
        <v>20</v>
      </c>
      <c r="K38" s="167">
        <v>298</v>
      </c>
      <c r="L38" s="167">
        <v>9.1</v>
      </c>
      <c r="M38" s="167">
        <v>25</v>
      </c>
      <c r="N38" s="167">
        <v>411.11</v>
      </c>
      <c r="O38" s="167">
        <v>22.22</v>
      </c>
      <c r="P38" s="168">
        <v>3.7</v>
      </c>
      <c r="Q38" s="167">
        <v>0</v>
      </c>
      <c r="R38" s="167">
        <v>680</v>
      </c>
    </row>
    <row r="39" spans="2:18" x14ac:dyDescent="0.25">
      <c r="B39" s="167" t="s">
        <v>68</v>
      </c>
      <c r="C39" s="167">
        <v>291</v>
      </c>
      <c r="D39" s="167">
        <v>303</v>
      </c>
      <c r="E39" s="167">
        <v>124</v>
      </c>
      <c r="F39" s="167">
        <v>42</v>
      </c>
      <c r="G39" s="167">
        <v>9</v>
      </c>
      <c r="H39" s="167">
        <v>232</v>
      </c>
      <c r="I39" s="167">
        <v>816</v>
      </c>
      <c r="J39" s="167">
        <v>29</v>
      </c>
      <c r="K39" s="167">
        <v>320</v>
      </c>
      <c r="L39" s="167">
        <v>9.1</v>
      </c>
      <c r="M39" s="167">
        <v>28</v>
      </c>
      <c r="N39" s="167">
        <v>250</v>
      </c>
      <c r="O39" s="167">
        <v>31.81</v>
      </c>
      <c r="P39" s="168">
        <v>5.25</v>
      </c>
      <c r="Q39" s="167">
        <v>0</v>
      </c>
      <c r="R39" s="167">
        <v>796</v>
      </c>
    </row>
    <row r="40" spans="2:18" x14ac:dyDescent="0.25">
      <c r="B40" s="167" t="s">
        <v>67</v>
      </c>
      <c r="C40" s="167">
        <v>330</v>
      </c>
      <c r="D40" s="167">
        <v>319</v>
      </c>
      <c r="E40" s="167">
        <v>134</v>
      </c>
      <c r="F40" s="167">
        <v>42</v>
      </c>
      <c r="G40" s="167">
        <v>9</v>
      </c>
      <c r="H40" s="167">
        <v>260</v>
      </c>
      <c r="I40" s="167">
        <v>890</v>
      </c>
      <c r="J40" s="167">
        <v>37</v>
      </c>
      <c r="K40" s="167">
        <v>356</v>
      </c>
      <c r="L40" s="167">
        <v>9.1</v>
      </c>
      <c r="M40" s="167">
        <v>37</v>
      </c>
      <c r="N40" s="167">
        <v>400</v>
      </c>
      <c r="O40" s="167">
        <v>40.130000000000003</v>
      </c>
      <c r="P40" s="168">
        <v>4</v>
      </c>
      <c r="Q40" s="167">
        <v>0</v>
      </c>
      <c r="R40" s="167">
        <v>870</v>
      </c>
    </row>
    <row r="41" spans="2:18" x14ac:dyDescent="0.25">
      <c r="B41" s="167" t="s">
        <v>66</v>
      </c>
      <c r="C41" s="167">
        <v>361</v>
      </c>
      <c r="D41" s="167">
        <v>348</v>
      </c>
      <c r="E41" s="167">
        <v>145</v>
      </c>
      <c r="F41" s="167">
        <v>48</v>
      </c>
      <c r="G41" s="167">
        <v>9</v>
      </c>
      <c r="H41" s="167">
        <v>292</v>
      </c>
      <c r="I41" s="167">
        <v>904</v>
      </c>
      <c r="J41" s="167">
        <v>34</v>
      </c>
      <c r="K41" s="167">
        <v>331</v>
      </c>
      <c r="L41" s="167">
        <v>9.1</v>
      </c>
      <c r="M41" s="167">
        <v>37</v>
      </c>
      <c r="N41" s="167">
        <v>525</v>
      </c>
      <c r="O41" s="167">
        <v>37.08</v>
      </c>
      <c r="P41" s="168">
        <v>7.35</v>
      </c>
      <c r="Q41" s="167">
        <v>0</v>
      </c>
      <c r="R41" s="167">
        <v>886</v>
      </c>
    </row>
    <row r="42" spans="2:18" x14ac:dyDescent="0.25">
      <c r="B42" s="167" t="s">
        <v>204</v>
      </c>
      <c r="C42" s="167">
        <v>446</v>
      </c>
      <c r="D42" s="167">
        <v>428</v>
      </c>
      <c r="E42" s="167">
        <v>174</v>
      </c>
      <c r="F42" s="167">
        <v>70</v>
      </c>
      <c r="G42" s="167">
        <v>9</v>
      </c>
      <c r="H42" s="167">
        <v>335</v>
      </c>
      <c r="I42" s="167">
        <v>1076</v>
      </c>
      <c r="J42" s="167">
        <v>49</v>
      </c>
      <c r="K42" s="167">
        <v>411</v>
      </c>
      <c r="L42" s="167">
        <v>9.1</v>
      </c>
      <c r="M42" s="167">
        <v>33</v>
      </c>
      <c r="N42" s="167">
        <v>721.75</v>
      </c>
      <c r="O42" s="167">
        <v>54.13</v>
      </c>
      <c r="P42" s="168">
        <v>10</v>
      </c>
      <c r="Q42" s="167">
        <v>1.58</v>
      </c>
      <c r="R42" s="167">
        <v>1056</v>
      </c>
    </row>
    <row r="49" spans="2:14" ht="33.75" x14ac:dyDescent="0.5">
      <c r="F49" s="333" t="s">
        <v>245</v>
      </c>
    </row>
    <row r="51" spans="2:14" ht="15.75" thickBot="1" x14ac:dyDescent="0.3">
      <c r="B51" s="1"/>
      <c r="C51" s="1"/>
      <c r="D51" s="1"/>
      <c r="E51" s="1"/>
      <c r="F51" s="1"/>
      <c r="G51" s="1"/>
      <c r="H51" s="1"/>
      <c r="I51" s="1"/>
      <c r="J51" s="1"/>
      <c r="K51" s="1"/>
      <c r="L51" s="1"/>
      <c r="M51" s="1"/>
      <c r="N51" s="1"/>
    </row>
    <row r="52" spans="2:14" ht="30" x14ac:dyDescent="0.25">
      <c r="B52" s="324" t="s">
        <v>65</v>
      </c>
      <c r="C52" s="325" t="s">
        <v>213</v>
      </c>
      <c r="D52" s="325" t="s">
        <v>212</v>
      </c>
      <c r="E52" s="325" t="s">
        <v>38</v>
      </c>
      <c r="F52" s="325" t="s">
        <v>211</v>
      </c>
      <c r="G52" s="325" t="s">
        <v>128</v>
      </c>
      <c r="H52" s="325" t="s">
        <v>210</v>
      </c>
      <c r="I52" s="325" t="s">
        <v>209</v>
      </c>
      <c r="J52" s="325" t="s">
        <v>208</v>
      </c>
      <c r="K52" s="325" t="s">
        <v>207</v>
      </c>
      <c r="L52" s="325" t="s">
        <v>136</v>
      </c>
      <c r="M52" s="325" t="s">
        <v>206</v>
      </c>
      <c r="N52" s="326" t="s">
        <v>205</v>
      </c>
    </row>
    <row r="53" spans="2:14" x14ac:dyDescent="0.25">
      <c r="B53" s="327" t="s">
        <v>74</v>
      </c>
      <c r="C53" s="328">
        <v>0.8928571428571429</v>
      </c>
      <c r="D53" s="328">
        <v>0.5714285714285714</v>
      </c>
      <c r="E53" s="328">
        <v>25.641025641025639</v>
      </c>
      <c r="F53" s="328">
        <v>4.7820512820512819</v>
      </c>
      <c r="G53" s="328">
        <v>5.3619302949061663E-2</v>
      </c>
      <c r="H53" s="328">
        <v>17.948717948717949</v>
      </c>
      <c r="I53" s="328">
        <v>17.586206896551726</v>
      </c>
      <c r="J53" s="328">
        <v>0.8</v>
      </c>
      <c r="K53" s="328">
        <v>4.2659368963296851</v>
      </c>
      <c r="L53" s="328">
        <v>0.04</v>
      </c>
      <c r="M53" s="328">
        <v>5.8603773584905658</v>
      </c>
      <c r="N53" s="329">
        <v>40.888888888888886</v>
      </c>
    </row>
    <row r="54" spans="2:14" x14ac:dyDescent="0.25">
      <c r="B54" s="327" t="s">
        <v>73</v>
      </c>
      <c r="C54" s="328">
        <v>0.91489361702127658</v>
      </c>
      <c r="D54" s="328">
        <v>0.58156028368794321</v>
      </c>
      <c r="E54" s="328">
        <v>22.727272727272727</v>
      </c>
      <c r="F54" s="328">
        <v>4.4886363636363633</v>
      </c>
      <c r="G54" s="328">
        <v>5.0632911392405063E-2</v>
      </c>
      <c r="H54" s="328">
        <v>13.636363636363635</v>
      </c>
      <c r="I54" s="328">
        <v>18.160919540229887</v>
      </c>
      <c r="J54" s="328">
        <v>0.9</v>
      </c>
      <c r="K54" s="328">
        <v>7.5643702157272097</v>
      </c>
      <c r="L54" s="328">
        <v>2.2999080036798528E-2</v>
      </c>
      <c r="M54" s="328">
        <v>5.7479999999999993</v>
      </c>
      <c r="N54" s="329">
        <v>43.333333333333336</v>
      </c>
    </row>
    <row r="55" spans="2:14" x14ac:dyDescent="0.25">
      <c r="B55" s="327" t="s">
        <v>72</v>
      </c>
      <c r="C55" s="328">
        <v>0.91764705882352937</v>
      </c>
      <c r="D55" s="328">
        <v>0.57058823529411762</v>
      </c>
      <c r="E55" s="328">
        <v>37.719298245614034</v>
      </c>
      <c r="F55" s="328">
        <v>4.3684210526315788</v>
      </c>
      <c r="G55" s="328">
        <v>8.6345381526104423E-2</v>
      </c>
      <c r="H55" s="328">
        <v>28.07017543859649</v>
      </c>
      <c r="I55" s="328">
        <v>20.689655172413794</v>
      </c>
      <c r="J55" s="328">
        <v>0.39534883720930231</v>
      </c>
      <c r="K55" s="328">
        <v>16.216216216216218</v>
      </c>
      <c r="L55" s="328">
        <v>0.01</v>
      </c>
      <c r="M55" s="328">
        <v>6.166666666666667</v>
      </c>
      <c r="N55" s="329">
        <v>54.555555555555557</v>
      </c>
    </row>
    <row r="56" spans="2:14" x14ac:dyDescent="0.25">
      <c r="B56" s="327" t="s">
        <v>71</v>
      </c>
      <c r="C56" s="328">
        <v>0.92307692307692313</v>
      </c>
      <c r="D56" s="328">
        <v>0.57948717948717954</v>
      </c>
      <c r="E56" s="328">
        <v>37.931034482758619</v>
      </c>
      <c r="F56" s="328">
        <v>4.0896551724137931</v>
      </c>
      <c r="G56" s="328">
        <v>9.274873524451939E-2</v>
      </c>
      <c r="H56" s="328">
        <v>26.206896551724139</v>
      </c>
      <c r="I56" s="328">
        <v>27.011494252873565</v>
      </c>
      <c r="J56" s="328">
        <v>0.36363636363636365</v>
      </c>
      <c r="K56" s="328">
        <v>13.920454545454545</v>
      </c>
      <c r="L56" s="328">
        <v>1.2E-2</v>
      </c>
      <c r="M56" s="328">
        <v>5.9863945578231297</v>
      </c>
      <c r="N56" s="329">
        <v>64.555555555555557</v>
      </c>
    </row>
    <row r="57" spans="2:14" x14ac:dyDescent="0.25">
      <c r="B57" s="327" t="s">
        <v>70</v>
      </c>
      <c r="C57" s="328">
        <v>0.94537815126050417</v>
      </c>
      <c r="D57" s="328">
        <v>0.54201680672268904</v>
      </c>
      <c r="E57" s="328">
        <v>25.69832402234637</v>
      </c>
      <c r="F57" s="328">
        <v>3.4245810055865924</v>
      </c>
      <c r="G57" s="328">
        <v>7.5040783034257749E-2</v>
      </c>
      <c r="H57" s="328">
        <v>17.877094972067038</v>
      </c>
      <c r="I57" s="328">
        <v>34.827586206896555</v>
      </c>
      <c r="J57" s="328">
        <v>0.47826086956521741</v>
      </c>
      <c r="K57" s="328">
        <v>16.7470525187567</v>
      </c>
      <c r="L57" s="328">
        <v>0.01</v>
      </c>
      <c r="M57" s="328">
        <v>5.9711999999999996</v>
      </c>
      <c r="N57" s="329">
        <v>66.222222222222229</v>
      </c>
    </row>
    <row r="58" spans="2:14" x14ac:dyDescent="0.25">
      <c r="B58" s="327" t="s">
        <v>69</v>
      </c>
      <c r="C58" s="328">
        <v>1.0308880308880308</v>
      </c>
      <c r="D58" s="328">
        <v>0.61003861003861004</v>
      </c>
      <c r="E58" s="328">
        <v>12.5</v>
      </c>
      <c r="F58" s="328">
        <v>3.2314814814814814</v>
      </c>
      <c r="G58" s="328">
        <v>3.8681948424068767E-2</v>
      </c>
      <c r="H58" s="328">
        <v>9.2592592592592595</v>
      </c>
      <c r="I58" s="328">
        <v>32.747252747252752</v>
      </c>
      <c r="J58" s="328">
        <v>0.92592592592592593</v>
      </c>
      <c r="K58" s="328">
        <v>18.501800180018002</v>
      </c>
      <c r="L58" s="328">
        <v>9.0000243243900657E-3</v>
      </c>
      <c r="M58" s="328">
        <v>6.0054054054054049</v>
      </c>
      <c r="N58" s="329">
        <v>75.555555555555557</v>
      </c>
    </row>
    <row r="59" spans="2:14" x14ac:dyDescent="0.25">
      <c r="B59" s="327" t="s">
        <v>68</v>
      </c>
      <c r="C59" s="328">
        <v>0.96039603960396036</v>
      </c>
      <c r="D59" s="328">
        <v>0.55115511551155116</v>
      </c>
      <c r="E59" s="328">
        <v>17.427385892116181</v>
      </c>
      <c r="F59" s="328">
        <v>3.3858921161825726</v>
      </c>
      <c r="G59" s="328">
        <v>5.1470588235294115E-2</v>
      </c>
      <c r="H59" s="328">
        <v>12.033195020746888</v>
      </c>
      <c r="I59" s="328">
        <v>35.164835164835168</v>
      </c>
      <c r="J59" s="328">
        <v>0.66666666666666663</v>
      </c>
      <c r="K59" s="328">
        <v>7.8591637849732789</v>
      </c>
      <c r="L59" s="328">
        <v>2.1000000000000001E-2</v>
      </c>
      <c r="M59" s="328">
        <v>6.059047619047619</v>
      </c>
      <c r="N59" s="329">
        <v>88.444444444444443</v>
      </c>
    </row>
    <row r="60" spans="2:14" x14ac:dyDescent="0.25">
      <c r="B60" s="327" t="s">
        <v>67</v>
      </c>
      <c r="C60" s="328">
        <v>1.0344827586206897</v>
      </c>
      <c r="D60" s="328">
        <v>0.61442006269592475</v>
      </c>
      <c r="E60" s="328">
        <v>15.613382899628252</v>
      </c>
      <c r="F60" s="328">
        <v>3.3085501858736062</v>
      </c>
      <c r="G60" s="328">
        <v>4.7191011235955059E-2</v>
      </c>
      <c r="H60" s="328">
        <v>13.754646840148698</v>
      </c>
      <c r="I60" s="328">
        <v>39.120879120879124</v>
      </c>
      <c r="J60" s="328">
        <v>0.88095238095238093</v>
      </c>
      <c r="K60" s="328">
        <v>9.9676052828307995</v>
      </c>
      <c r="L60" s="328">
        <v>0.01</v>
      </c>
      <c r="M60" s="328">
        <v>10.032500000000001</v>
      </c>
      <c r="N60" s="329">
        <v>96.666666666666671</v>
      </c>
    </row>
    <row r="61" spans="2:14" x14ac:dyDescent="0.25">
      <c r="B61" s="327" t="s">
        <v>66</v>
      </c>
      <c r="C61" s="328">
        <v>1.0373563218390804</v>
      </c>
      <c r="D61" s="328">
        <v>0.62068965517241381</v>
      </c>
      <c r="E61" s="328">
        <v>15.946843853820598</v>
      </c>
      <c r="F61" s="328">
        <v>3.0033222591362128</v>
      </c>
      <c r="G61" s="328">
        <v>5.3097345132743362E-2</v>
      </c>
      <c r="H61" s="328">
        <v>11.295681063122924</v>
      </c>
      <c r="I61" s="328">
        <v>36.373626373626372</v>
      </c>
      <c r="J61" s="328">
        <v>0.77083333333333337</v>
      </c>
      <c r="K61" s="328">
        <v>14.158576051779935</v>
      </c>
      <c r="L61" s="328">
        <v>1.3999999999999999E-2</v>
      </c>
      <c r="M61" s="328">
        <v>5.0448979591836736</v>
      </c>
      <c r="N61" s="329">
        <v>98.444444444444443</v>
      </c>
    </row>
    <row r="62" spans="2:14" ht="15.75" thickBot="1" x14ac:dyDescent="0.3">
      <c r="B62" s="330" t="s">
        <v>204</v>
      </c>
      <c r="C62" s="331">
        <v>1.0420560747663552</v>
      </c>
      <c r="D62" s="331">
        <v>0.63551401869158874</v>
      </c>
      <c r="E62" s="331">
        <v>20.348837209302324</v>
      </c>
      <c r="F62" s="331">
        <v>3.1279069767441858</v>
      </c>
      <c r="G62" s="331">
        <v>6.5055762081784388E-2</v>
      </c>
      <c r="H62" s="331">
        <v>14.244186046511627</v>
      </c>
      <c r="I62" s="331">
        <v>45.164835164835168</v>
      </c>
      <c r="J62" s="331">
        <v>0.47142857142857142</v>
      </c>
      <c r="K62" s="331">
        <v>13.333641234066137</v>
      </c>
      <c r="L62" s="331">
        <v>1.3855213023900243E-2</v>
      </c>
      <c r="M62" s="331">
        <v>5.4130000000000003</v>
      </c>
      <c r="N62" s="332">
        <v>117.33333333333333</v>
      </c>
    </row>
  </sheetData>
  <mergeCells count="1">
    <mergeCell ref="F28:M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A3046-EFC3-445C-BFB2-6177F509CF79}">
  <dimension ref="A1:YJ533"/>
  <sheetViews>
    <sheetView topLeftCell="A163" zoomScale="70" zoomScaleNormal="70" workbookViewId="0">
      <selection activeCell="E9" sqref="E9"/>
    </sheetView>
  </sheetViews>
  <sheetFormatPr defaultRowHeight="15" x14ac:dyDescent="0.25"/>
  <cols>
    <col min="5" max="5" width="22.5703125" bestFit="1" customWidth="1"/>
    <col min="6" max="6" width="24.42578125" customWidth="1"/>
    <col min="7" max="7" width="20.42578125" customWidth="1"/>
    <col min="8" max="8" width="18.85546875" customWidth="1"/>
    <col min="9" max="9" width="23.5703125" customWidth="1"/>
  </cols>
  <sheetData>
    <row r="1" spans="3:17" x14ac:dyDescent="0.25">
      <c r="C1" s="178"/>
      <c r="D1" s="178"/>
      <c r="E1" s="178"/>
      <c r="F1" s="178"/>
      <c r="G1" s="178"/>
      <c r="H1" s="178"/>
      <c r="I1" s="178"/>
      <c r="J1" s="178"/>
      <c r="K1" s="178"/>
      <c r="L1" s="178"/>
      <c r="M1" s="178"/>
      <c r="N1" s="178"/>
      <c r="O1" s="178"/>
      <c r="P1" s="178"/>
      <c r="Q1" s="178"/>
    </row>
    <row r="2" spans="3:17" x14ac:dyDescent="0.25">
      <c r="C2" s="178"/>
      <c r="D2" s="178"/>
      <c r="E2" s="178"/>
      <c r="F2" s="178"/>
      <c r="G2" s="178"/>
      <c r="H2" s="178"/>
      <c r="I2" s="178"/>
      <c r="J2" s="178"/>
      <c r="K2" s="178"/>
      <c r="L2" s="178"/>
      <c r="M2" s="178"/>
      <c r="N2" s="178"/>
      <c r="O2" s="178"/>
      <c r="P2" s="178"/>
      <c r="Q2" s="178"/>
    </row>
    <row r="3" spans="3:17" x14ac:dyDescent="0.25">
      <c r="C3" s="178"/>
      <c r="D3" s="178"/>
      <c r="E3" s="178"/>
      <c r="F3" s="178"/>
      <c r="G3" s="178"/>
      <c r="H3" s="178"/>
      <c r="I3" s="178"/>
      <c r="J3" s="178"/>
      <c r="K3" s="178"/>
      <c r="L3" s="178"/>
      <c r="M3" s="178"/>
      <c r="N3" s="178"/>
      <c r="O3" s="178"/>
      <c r="P3" s="178"/>
      <c r="Q3" s="178"/>
    </row>
    <row r="4" spans="3:17" x14ac:dyDescent="0.25">
      <c r="C4" s="178"/>
      <c r="D4" s="178"/>
      <c r="E4" s="178"/>
      <c r="F4" s="178"/>
      <c r="G4" s="178"/>
      <c r="H4" s="178"/>
      <c r="I4" s="178"/>
      <c r="J4" s="178"/>
      <c r="K4" s="178"/>
      <c r="L4" s="178"/>
      <c r="M4" s="178"/>
      <c r="N4" s="178"/>
      <c r="O4" s="178"/>
      <c r="P4" s="178"/>
      <c r="Q4" s="178"/>
    </row>
    <row r="5" spans="3:17" x14ac:dyDescent="0.25">
      <c r="C5" s="178"/>
      <c r="D5" s="178"/>
      <c r="E5" s="178"/>
      <c r="F5" s="178"/>
      <c r="G5" s="178"/>
      <c r="H5" s="178"/>
      <c r="I5" s="178"/>
      <c r="J5" s="178"/>
      <c r="K5" s="178"/>
      <c r="L5" s="178"/>
      <c r="M5" s="178"/>
      <c r="N5" s="178"/>
      <c r="O5" s="178"/>
      <c r="P5" s="178"/>
      <c r="Q5" s="178"/>
    </row>
    <row r="6" spans="3:17" x14ac:dyDescent="0.25">
      <c r="C6" s="178"/>
      <c r="D6" s="178"/>
      <c r="E6" s="178"/>
      <c r="F6" s="178"/>
      <c r="G6" s="178"/>
      <c r="H6" s="178"/>
      <c r="I6" s="178"/>
      <c r="J6" s="178"/>
      <c r="K6" s="178"/>
      <c r="L6" s="178"/>
      <c r="M6" s="178"/>
      <c r="N6" s="178"/>
      <c r="O6" s="178"/>
      <c r="P6" s="178"/>
      <c r="Q6" s="178"/>
    </row>
    <row r="7" spans="3:17" x14ac:dyDescent="0.25">
      <c r="F7" s="178"/>
      <c r="G7" s="178"/>
      <c r="H7" s="178"/>
      <c r="I7" s="178"/>
      <c r="J7" s="178"/>
      <c r="K7" s="178"/>
      <c r="L7" s="178"/>
      <c r="M7" s="178"/>
      <c r="N7" s="178"/>
    </row>
    <row r="8" spans="3:17" x14ac:dyDescent="0.25">
      <c r="F8" s="178"/>
      <c r="G8" s="178"/>
      <c r="H8" s="178"/>
      <c r="I8" s="178"/>
      <c r="J8" s="178"/>
      <c r="K8" s="178"/>
      <c r="L8" s="178"/>
      <c r="M8" s="178"/>
      <c r="N8" s="178"/>
    </row>
    <row r="9" spans="3:17" x14ac:dyDescent="0.25">
      <c r="F9" s="178"/>
      <c r="G9" s="178"/>
      <c r="H9" s="178"/>
      <c r="I9" s="178"/>
      <c r="J9" s="178"/>
      <c r="K9" s="178"/>
      <c r="L9" s="178"/>
      <c r="M9" s="178"/>
      <c r="N9" s="178"/>
    </row>
    <row r="10" spans="3:17" x14ac:dyDescent="0.25">
      <c r="F10" s="178"/>
      <c r="G10" s="178"/>
      <c r="H10" s="178"/>
      <c r="I10" s="178"/>
      <c r="J10" s="178"/>
      <c r="K10" s="178"/>
      <c r="L10" s="178"/>
      <c r="M10" s="178"/>
      <c r="N10" s="178"/>
    </row>
    <row r="11" spans="3:17" x14ac:dyDescent="0.25">
      <c r="C11" s="1"/>
      <c r="F11" s="178"/>
      <c r="G11" s="178"/>
      <c r="H11" s="178"/>
      <c r="I11" s="178"/>
      <c r="J11" s="178"/>
      <c r="K11" s="178"/>
      <c r="L11" s="178"/>
      <c r="M11" s="178"/>
      <c r="N11" s="178"/>
    </row>
    <row r="20" spans="2:7" x14ac:dyDescent="0.25">
      <c r="B20" s="178"/>
      <c r="C20" s="178"/>
      <c r="D20" s="178"/>
      <c r="E20" s="178"/>
      <c r="F20" s="178"/>
      <c r="G20" s="178"/>
    </row>
    <row r="21" spans="2:7" x14ac:dyDescent="0.25">
      <c r="B21" s="178"/>
      <c r="C21" s="178"/>
      <c r="D21" s="178"/>
      <c r="E21" s="178"/>
      <c r="F21" s="178"/>
      <c r="G21" s="178"/>
    </row>
    <row r="22" spans="2:7" x14ac:dyDescent="0.25">
      <c r="B22" s="178"/>
      <c r="C22" s="178"/>
      <c r="D22" s="178"/>
      <c r="E22" s="178"/>
      <c r="F22" s="178"/>
      <c r="G22" s="178"/>
    </row>
    <row r="24" spans="2:7" ht="15.75" thickBot="1" x14ac:dyDescent="0.3"/>
    <row r="25" spans="2:7" x14ac:dyDescent="0.25">
      <c r="D25" s="59" t="s">
        <v>13</v>
      </c>
      <c r="E25" s="58" t="s">
        <v>51</v>
      </c>
      <c r="F25" s="58" t="s">
        <v>48</v>
      </c>
      <c r="G25" s="57" t="s">
        <v>43</v>
      </c>
    </row>
    <row r="26" spans="2:7" x14ac:dyDescent="0.25">
      <c r="D26" s="5">
        <v>2011</v>
      </c>
      <c r="E26" s="6">
        <v>666</v>
      </c>
      <c r="F26" s="6">
        <v>463</v>
      </c>
      <c r="G26" s="56">
        <f t="shared" ref="G26:G36" si="0">E26/F26</f>
        <v>1.4384449244060475</v>
      </c>
    </row>
    <row r="27" spans="2:7" x14ac:dyDescent="0.25">
      <c r="D27" s="5">
        <v>2012</v>
      </c>
      <c r="E27" s="6">
        <v>670</v>
      </c>
      <c r="F27" s="6">
        <v>484</v>
      </c>
      <c r="G27" s="56">
        <f t="shared" si="0"/>
        <v>1.384297520661157</v>
      </c>
    </row>
    <row r="28" spans="2:7" x14ac:dyDescent="0.25">
      <c r="D28" s="5">
        <v>2013</v>
      </c>
      <c r="E28" s="6">
        <v>861</v>
      </c>
      <c r="F28" s="6">
        <v>683</v>
      </c>
      <c r="G28" s="56">
        <f t="shared" si="0"/>
        <v>1.2606149341142021</v>
      </c>
    </row>
    <row r="29" spans="2:7" x14ac:dyDescent="0.25">
      <c r="D29" s="5">
        <v>2014</v>
      </c>
      <c r="E29" s="6">
        <v>966</v>
      </c>
      <c r="F29" s="6">
        <v>668</v>
      </c>
      <c r="G29" s="56">
        <f t="shared" si="0"/>
        <v>1.4461077844311376</v>
      </c>
    </row>
    <row r="30" spans="2:7" x14ac:dyDescent="0.25">
      <c r="D30" s="5">
        <v>2015</v>
      </c>
      <c r="E30" s="6">
        <v>1103</v>
      </c>
      <c r="F30" s="6">
        <v>753</v>
      </c>
      <c r="G30" s="56">
        <f t="shared" si="0"/>
        <v>1.4648074369189907</v>
      </c>
    </row>
    <row r="31" spans="2:7" x14ac:dyDescent="0.25">
      <c r="D31" s="5">
        <v>2016</v>
      </c>
      <c r="E31" s="6">
        <v>1045</v>
      </c>
      <c r="F31" s="6">
        <v>698</v>
      </c>
      <c r="G31" s="56">
        <f t="shared" si="0"/>
        <v>1.497134670487106</v>
      </c>
    </row>
    <row r="32" spans="2:7" x14ac:dyDescent="0.25">
      <c r="D32" s="5">
        <v>2017</v>
      </c>
      <c r="E32" s="6">
        <v>1321</v>
      </c>
      <c r="F32" s="6">
        <v>832</v>
      </c>
      <c r="G32" s="56">
        <f t="shared" si="0"/>
        <v>1.5877403846153846</v>
      </c>
    </row>
    <row r="33" spans="1:9" x14ac:dyDescent="0.25">
      <c r="D33" s="5">
        <v>2018</v>
      </c>
      <c r="E33" s="6">
        <v>1312</v>
      </c>
      <c r="F33" s="6">
        <v>794</v>
      </c>
      <c r="G33" s="56">
        <f t="shared" si="0"/>
        <v>1.6523929471032746</v>
      </c>
    </row>
    <row r="34" spans="1:9" x14ac:dyDescent="0.25">
      <c r="D34" s="5">
        <v>2019</v>
      </c>
      <c r="E34" s="6">
        <v>1394</v>
      </c>
      <c r="F34" s="6">
        <v>914</v>
      </c>
      <c r="G34" s="56">
        <f t="shared" si="0"/>
        <v>1.5251641137855581</v>
      </c>
    </row>
    <row r="35" spans="1:9" x14ac:dyDescent="0.25">
      <c r="D35" s="5">
        <v>2020</v>
      </c>
      <c r="E35" s="6">
        <v>1709</v>
      </c>
      <c r="F35" s="6">
        <v>875</v>
      </c>
      <c r="G35" s="56">
        <f t="shared" si="0"/>
        <v>1.9531428571428571</v>
      </c>
    </row>
    <row r="36" spans="1:9" ht="15.75" thickBot="1" x14ac:dyDescent="0.3">
      <c r="D36" s="8">
        <v>2021</v>
      </c>
      <c r="E36" s="9">
        <v>2178</v>
      </c>
      <c r="F36" s="9">
        <v>1087</v>
      </c>
      <c r="G36" s="55">
        <f t="shared" si="0"/>
        <v>2.0036798528058877</v>
      </c>
    </row>
    <row r="38" spans="1:9" x14ac:dyDescent="0.25">
      <c r="A38" s="178"/>
      <c r="B38" s="178"/>
      <c r="C38" s="178"/>
      <c r="D38" s="178"/>
      <c r="E38" s="178"/>
      <c r="F38" s="178"/>
    </row>
    <row r="39" spans="1:9" x14ac:dyDescent="0.25">
      <c r="A39" s="178"/>
      <c r="B39" s="178"/>
      <c r="C39" s="178"/>
      <c r="D39" s="178"/>
      <c r="E39" s="178"/>
      <c r="F39" s="178"/>
    </row>
    <row r="40" spans="1:9" x14ac:dyDescent="0.25">
      <c r="A40" s="178"/>
      <c r="B40" s="178"/>
      <c r="C40" s="178"/>
      <c r="D40" s="178"/>
      <c r="E40" s="178"/>
      <c r="F40" s="178"/>
    </row>
    <row r="41" spans="1:9" x14ac:dyDescent="0.25">
      <c r="A41" s="178"/>
      <c r="B41" s="178"/>
      <c r="C41" s="178"/>
      <c r="D41" s="178"/>
      <c r="E41" s="178"/>
      <c r="F41" s="178"/>
    </row>
    <row r="42" spans="1:9" ht="15.75" thickBot="1" x14ac:dyDescent="0.3"/>
    <row r="43" spans="1:9" x14ac:dyDescent="0.25">
      <c r="D43" s="59" t="s">
        <v>13</v>
      </c>
      <c r="E43" s="58" t="s">
        <v>51</v>
      </c>
      <c r="F43" s="58" t="s">
        <v>50</v>
      </c>
      <c r="G43" s="58" t="s">
        <v>49</v>
      </c>
      <c r="H43" s="58" t="s">
        <v>48</v>
      </c>
      <c r="I43" s="57" t="s">
        <v>41</v>
      </c>
    </row>
    <row r="44" spans="1:9" x14ac:dyDescent="0.25">
      <c r="D44" s="5">
        <v>2011</v>
      </c>
      <c r="E44" s="6">
        <v>666</v>
      </c>
      <c r="F44" s="6">
        <v>345</v>
      </c>
      <c r="G44" s="6">
        <f t="shared" ref="G44:G54" si="1">E44-F44</f>
        <v>321</v>
      </c>
      <c r="H44" s="6">
        <v>463</v>
      </c>
      <c r="I44" s="56">
        <f t="shared" ref="I44:I54" si="2">G44/H44</f>
        <v>0.693304535637149</v>
      </c>
    </row>
    <row r="45" spans="1:9" x14ac:dyDescent="0.25">
      <c r="D45" s="5">
        <v>2012</v>
      </c>
      <c r="E45" s="6">
        <v>670</v>
      </c>
      <c r="F45" s="6">
        <v>314</v>
      </c>
      <c r="G45" s="6">
        <f t="shared" si="1"/>
        <v>356</v>
      </c>
      <c r="H45" s="6">
        <v>484</v>
      </c>
      <c r="I45" s="56">
        <f t="shared" si="2"/>
        <v>0.73553719008264462</v>
      </c>
    </row>
    <row r="46" spans="1:9" x14ac:dyDescent="0.25">
      <c r="D46" s="5">
        <v>2013</v>
      </c>
      <c r="E46" s="6">
        <v>861</v>
      </c>
      <c r="F46" s="6">
        <v>467</v>
      </c>
      <c r="G46" s="6">
        <f t="shared" si="1"/>
        <v>394</v>
      </c>
      <c r="H46" s="6">
        <v>683</v>
      </c>
      <c r="I46" s="56">
        <f t="shared" si="2"/>
        <v>0.57686676427525618</v>
      </c>
    </row>
    <row r="47" spans="1:9" x14ac:dyDescent="0.25">
      <c r="D47" s="5">
        <v>2014</v>
      </c>
      <c r="E47" s="6">
        <v>966</v>
      </c>
      <c r="F47" s="6">
        <v>498</v>
      </c>
      <c r="G47" s="6">
        <f t="shared" si="1"/>
        <v>468</v>
      </c>
      <c r="H47" s="6">
        <v>668</v>
      </c>
      <c r="I47" s="56">
        <f t="shared" si="2"/>
        <v>0.70059880239520955</v>
      </c>
    </row>
    <row r="48" spans="1:9" x14ac:dyDescent="0.25">
      <c r="D48" s="5">
        <v>2015</v>
      </c>
      <c r="E48" s="6">
        <v>1103</v>
      </c>
      <c r="F48" s="6">
        <v>465</v>
      </c>
      <c r="G48" s="6">
        <f t="shared" si="1"/>
        <v>638</v>
      </c>
      <c r="H48" s="6">
        <v>753</v>
      </c>
      <c r="I48" s="56">
        <f t="shared" si="2"/>
        <v>0.84727755644090308</v>
      </c>
    </row>
    <row r="49" spans="4:9" x14ac:dyDescent="0.25">
      <c r="D49" s="5">
        <v>2016</v>
      </c>
      <c r="E49" s="6">
        <v>1045</v>
      </c>
      <c r="F49" s="6">
        <v>558</v>
      </c>
      <c r="G49" s="6">
        <f t="shared" si="1"/>
        <v>487</v>
      </c>
      <c r="H49" s="6">
        <v>698</v>
      </c>
      <c r="I49" s="56">
        <f t="shared" si="2"/>
        <v>0.69770773638968486</v>
      </c>
    </row>
    <row r="50" spans="4:9" x14ac:dyDescent="0.25">
      <c r="D50" s="5">
        <v>2017</v>
      </c>
      <c r="E50" s="6">
        <v>1321</v>
      </c>
      <c r="F50" s="6">
        <v>777</v>
      </c>
      <c r="G50" s="6">
        <f t="shared" si="1"/>
        <v>544</v>
      </c>
      <c r="H50" s="6">
        <v>832</v>
      </c>
      <c r="I50" s="56">
        <f t="shared" si="2"/>
        <v>0.65384615384615385</v>
      </c>
    </row>
    <row r="51" spans="4:9" x14ac:dyDescent="0.25">
      <c r="D51" s="5">
        <v>2018</v>
      </c>
      <c r="E51" s="6">
        <v>1312</v>
      </c>
      <c r="F51" s="6">
        <v>697</v>
      </c>
      <c r="G51" s="6">
        <f t="shared" si="1"/>
        <v>615</v>
      </c>
      <c r="H51" s="6">
        <v>794</v>
      </c>
      <c r="I51" s="56">
        <f t="shared" si="2"/>
        <v>0.77455919395466</v>
      </c>
    </row>
    <row r="52" spans="4:9" x14ac:dyDescent="0.25">
      <c r="D52" s="5">
        <v>2019</v>
      </c>
      <c r="E52" s="6">
        <v>1394</v>
      </c>
      <c r="F52" s="6">
        <v>750</v>
      </c>
      <c r="G52" s="6">
        <f t="shared" si="1"/>
        <v>644</v>
      </c>
      <c r="H52" s="6">
        <v>914</v>
      </c>
      <c r="I52" s="56">
        <f t="shared" si="2"/>
        <v>0.70459518599562365</v>
      </c>
    </row>
    <row r="53" spans="4:9" x14ac:dyDescent="0.25">
      <c r="D53" s="5">
        <v>2020</v>
      </c>
      <c r="E53" s="6">
        <v>1709</v>
      </c>
      <c r="F53" s="6">
        <v>891</v>
      </c>
      <c r="G53" s="6">
        <f t="shared" si="1"/>
        <v>818</v>
      </c>
      <c r="H53" s="6">
        <v>875</v>
      </c>
      <c r="I53" s="56">
        <f t="shared" si="2"/>
        <v>0.93485714285714283</v>
      </c>
    </row>
    <row r="54" spans="4:9" ht="15.75" thickBot="1" x14ac:dyDescent="0.3">
      <c r="D54" s="8">
        <v>2021</v>
      </c>
      <c r="E54" s="9">
        <v>2178</v>
      </c>
      <c r="F54" s="9">
        <v>761</v>
      </c>
      <c r="G54" s="9">
        <f t="shared" si="1"/>
        <v>1417</v>
      </c>
      <c r="H54" s="9">
        <v>1087</v>
      </c>
      <c r="I54" s="55">
        <f t="shared" si="2"/>
        <v>1.3035878564857406</v>
      </c>
    </row>
    <row r="55" spans="4:9" x14ac:dyDescent="0.25">
      <c r="I55" s="54"/>
    </row>
    <row r="66" spans="1:10" x14ac:dyDescent="0.25">
      <c r="A66" s="178"/>
      <c r="B66" s="178"/>
      <c r="C66" s="178"/>
      <c r="D66" s="178"/>
      <c r="E66" s="178"/>
      <c r="F66" s="178"/>
      <c r="G66" s="178"/>
      <c r="H66" s="178"/>
      <c r="I66" s="178"/>
      <c r="J66" s="178"/>
    </row>
    <row r="67" spans="1:10" x14ac:dyDescent="0.25">
      <c r="A67" s="178"/>
      <c r="B67" s="178"/>
      <c r="C67" s="178"/>
      <c r="D67" s="178"/>
      <c r="E67" s="178"/>
      <c r="F67" s="178"/>
      <c r="G67" s="178"/>
      <c r="H67" s="178"/>
      <c r="I67" s="178"/>
      <c r="J67" s="178"/>
    </row>
    <row r="68" spans="1:10" x14ac:dyDescent="0.25">
      <c r="A68" s="178"/>
      <c r="B68" s="178"/>
      <c r="C68" s="178"/>
      <c r="D68" s="178"/>
      <c r="E68" s="178"/>
      <c r="F68" s="178"/>
      <c r="G68" s="178"/>
      <c r="H68" s="178"/>
      <c r="I68" s="178"/>
      <c r="J68" s="178"/>
    </row>
    <row r="69" spans="1:10" x14ac:dyDescent="0.25">
      <c r="A69" s="178"/>
      <c r="B69" s="178"/>
      <c r="C69" s="178"/>
      <c r="D69" s="178"/>
      <c r="E69" s="178"/>
      <c r="F69" s="178"/>
      <c r="G69" s="178"/>
      <c r="H69" s="178"/>
      <c r="I69" s="178"/>
      <c r="J69" s="178"/>
    </row>
    <row r="70" spans="1:10" x14ac:dyDescent="0.25">
      <c r="A70" s="178"/>
      <c r="B70" s="178"/>
      <c r="C70" s="178"/>
      <c r="D70" s="178"/>
      <c r="E70" s="178"/>
      <c r="F70" s="178"/>
      <c r="G70" s="178"/>
      <c r="H70" s="178"/>
      <c r="I70" s="178"/>
      <c r="J70" s="178"/>
    </row>
    <row r="73" spans="1:10" x14ac:dyDescent="0.25">
      <c r="D73" s="29" t="s">
        <v>13</v>
      </c>
      <c r="E73" s="29" t="s">
        <v>44</v>
      </c>
      <c r="F73" s="29" t="s">
        <v>47</v>
      </c>
      <c r="G73" s="29" t="s">
        <v>46</v>
      </c>
      <c r="H73" s="29" t="s">
        <v>45</v>
      </c>
      <c r="I73" s="29" t="s">
        <v>38</v>
      </c>
    </row>
    <row r="74" spans="1:10" x14ac:dyDescent="0.25">
      <c r="D74" s="6">
        <v>2011</v>
      </c>
      <c r="E74" s="6">
        <v>307</v>
      </c>
      <c r="F74" s="6">
        <v>25</v>
      </c>
      <c r="G74" s="6">
        <v>464</v>
      </c>
      <c r="H74" s="6">
        <v>514</v>
      </c>
      <c r="I74" s="45">
        <f t="shared" ref="I74:I84" si="3">(E74/(F74+G74+H74))</f>
        <v>0.30608175473579263</v>
      </c>
    </row>
    <row r="75" spans="1:10" x14ac:dyDescent="0.25">
      <c r="D75" s="6">
        <v>2012</v>
      </c>
      <c r="E75" s="6">
        <v>414</v>
      </c>
      <c r="F75" s="6">
        <v>25</v>
      </c>
      <c r="G75" s="6">
        <v>616</v>
      </c>
      <c r="H75" s="6">
        <v>351</v>
      </c>
      <c r="I75" s="45">
        <f t="shared" si="3"/>
        <v>0.41733870967741937</v>
      </c>
    </row>
    <row r="76" spans="1:10" x14ac:dyDescent="0.25">
      <c r="D76" s="6">
        <v>2013</v>
      </c>
      <c r="E76" s="6">
        <v>460</v>
      </c>
      <c r="F76" s="6">
        <v>25</v>
      </c>
      <c r="G76" s="6">
        <v>777</v>
      </c>
      <c r="H76" s="6">
        <v>470</v>
      </c>
      <c r="I76" s="45">
        <f t="shared" si="3"/>
        <v>0.36163522012578614</v>
      </c>
    </row>
    <row r="77" spans="1:10" x14ac:dyDescent="0.25">
      <c r="D77" s="6">
        <v>2014</v>
      </c>
      <c r="E77" s="6">
        <v>500</v>
      </c>
      <c r="F77" s="6">
        <v>25</v>
      </c>
      <c r="G77" s="6">
        <v>940</v>
      </c>
      <c r="H77" s="6">
        <v>473</v>
      </c>
      <c r="I77" s="45">
        <f t="shared" si="3"/>
        <v>0.34770514603616132</v>
      </c>
    </row>
    <row r="78" spans="1:10" x14ac:dyDescent="0.25">
      <c r="D78" s="6">
        <v>2015</v>
      </c>
      <c r="E78" s="6">
        <v>536</v>
      </c>
      <c r="F78" s="6">
        <v>25</v>
      </c>
      <c r="G78" s="6">
        <v>1098</v>
      </c>
      <c r="H78" s="6">
        <v>393</v>
      </c>
      <c r="I78" s="45">
        <f t="shared" si="3"/>
        <v>0.35356200527704484</v>
      </c>
    </row>
    <row r="79" spans="1:10" x14ac:dyDescent="0.25">
      <c r="D79" s="6">
        <v>2016</v>
      </c>
      <c r="E79" s="6">
        <v>363</v>
      </c>
      <c r="F79" s="6">
        <v>25</v>
      </c>
      <c r="G79" s="6">
        <v>1197</v>
      </c>
      <c r="H79" s="6">
        <v>412</v>
      </c>
      <c r="I79" s="45">
        <f t="shared" si="3"/>
        <v>0.22215422276621788</v>
      </c>
    </row>
    <row r="80" spans="1:10" x14ac:dyDescent="0.25">
      <c r="D80" s="6">
        <v>2017</v>
      </c>
      <c r="E80" s="6">
        <v>619</v>
      </c>
      <c r="F80" s="6">
        <v>25</v>
      </c>
      <c r="G80" s="6">
        <v>1528</v>
      </c>
      <c r="H80" s="6">
        <v>279</v>
      </c>
      <c r="I80" s="45">
        <f t="shared" si="3"/>
        <v>0.33788209606986902</v>
      </c>
    </row>
    <row r="81" spans="1:9" x14ac:dyDescent="0.25">
      <c r="D81" s="6">
        <v>2018</v>
      </c>
      <c r="E81" s="6">
        <v>636</v>
      </c>
      <c r="F81" s="6">
        <v>25</v>
      </c>
      <c r="G81" s="6">
        <v>1708</v>
      </c>
      <c r="H81" s="6">
        <v>248</v>
      </c>
      <c r="I81" s="45">
        <f t="shared" si="3"/>
        <v>0.32104997476022212</v>
      </c>
    </row>
    <row r="82" spans="1:9" x14ac:dyDescent="0.25">
      <c r="D82" s="6">
        <v>2019</v>
      </c>
      <c r="E82" s="6">
        <v>703</v>
      </c>
      <c r="F82" s="6">
        <v>25</v>
      </c>
      <c r="G82" s="6">
        <v>1967</v>
      </c>
      <c r="H82" s="6">
        <v>162</v>
      </c>
      <c r="I82" s="45">
        <f t="shared" si="3"/>
        <v>0.32636954503249765</v>
      </c>
    </row>
    <row r="83" spans="1:9" x14ac:dyDescent="0.25">
      <c r="D83" s="6">
        <v>2020</v>
      </c>
      <c r="E83" s="6">
        <v>648</v>
      </c>
      <c r="F83" s="6">
        <v>25</v>
      </c>
      <c r="G83" s="6">
        <v>2107</v>
      </c>
      <c r="H83" s="6">
        <v>441</v>
      </c>
      <c r="I83" s="45">
        <f t="shared" si="3"/>
        <v>0.2518460940536339</v>
      </c>
    </row>
    <row r="84" spans="1:9" x14ac:dyDescent="0.25">
      <c r="D84" s="6">
        <v>2021</v>
      </c>
      <c r="E84" s="6">
        <v>1088</v>
      </c>
      <c r="F84" s="6">
        <v>25</v>
      </c>
      <c r="G84" s="6">
        <v>2844</v>
      </c>
      <c r="H84" s="6">
        <v>27</v>
      </c>
      <c r="I84" s="45">
        <f t="shared" si="3"/>
        <v>0.37569060773480661</v>
      </c>
    </row>
    <row r="87" spans="1:9" x14ac:dyDescent="0.25">
      <c r="A87" s="178"/>
      <c r="B87" s="178"/>
      <c r="C87" s="178"/>
      <c r="D87" s="178"/>
      <c r="E87" s="178"/>
      <c r="F87" s="178"/>
      <c r="G87" s="178"/>
      <c r="H87" s="178"/>
      <c r="I87" s="178"/>
    </row>
    <row r="88" spans="1:9" x14ac:dyDescent="0.25">
      <c r="A88" s="178"/>
      <c r="B88" s="178"/>
      <c r="C88" s="178"/>
      <c r="D88" s="178"/>
      <c r="E88" s="178"/>
      <c r="F88" s="178"/>
      <c r="G88" s="178"/>
      <c r="H88" s="178"/>
      <c r="I88" s="178"/>
    </row>
    <row r="89" spans="1:9" x14ac:dyDescent="0.25">
      <c r="A89" s="178"/>
      <c r="B89" s="178"/>
      <c r="C89" s="178"/>
      <c r="D89" s="178"/>
      <c r="E89" s="178"/>
      <c r="F89" s="178"/>
      <c r="G89" s="178"/>
      <c r="H89" s="178"/>
      <c r="I89" s="178"/>
    </row>
    <row r="90" spans="1:9" x14ac:dyDescent="0.25">
      <c r="A90" s="178"/>
      <c r="B90" s="178"/>
      <c r="C90" s="178"/>
      <c r="D90" s="178"/>
      <c r="E90" s="178"/>
      <c r="F90" s="178"/>
      <c r="G90" s="178"/>
      <c r="H90" s="178"/>
      <c r="I90" s="178"/>
    </row>
    <row r="91" spans="1:9" x14ac:dyDescent="0.25">
      <c r="A91" s="178"/>
      <c r="B91" s="178"/>
      <c r="C91" s="178"/>
      <c r="D91" s="178"/>
      <c r="E91" s="178"/>
      <c r="F91" s="178"/>
      <c r="G91" s="178"/>
      <c r="H91" s="178"/>
      <c r="I91" s="178"/>
    </row>
    <row r="92" spans="1:9" x14ac:dyDescent="0.25">
      <c r="A92" s="178"/>
      <c r="B92" s="178"/>
      <c r="C92" s="178"/>
      <c r="D92" s="178"/>
      <c r="E92" s="178"/>
      <c r="F92" s="178"/>
      <c r="G92" s="178"/>
      <c r="H92" s="178"/>
      <c r="I92" s="178"/>
    </row>
    <row r="93" spans="1:9" ht="15.75" thickBot="1" x14ac:dyDescent="0.3"/>
    <row r="94" spans="1:9" x14ac:dyDescent="0.25">
      <c r="D94" s="2" t="s">
        <v>13</v>
      </c>
      <c r="E94" s="3" t="s">
        <v>47</v>
      </c>
      <c r="F94" s="3" t="s">
        <v>46</v>
      </c>
      <c r="G94" s="3" t="s">
        <v>45</v>
      </c>
      <c r="H94" s="3" t="s">
        <v>23</v>
      </c>
      <c r="I94" s="4" t="s">
        <v>16</v>
      </c>
    </row>
    <row r="95" spans="1:9" x14ac:dyDescent="0.25">
      <c r="D95" s="5">
        <v>2011</v>
      </c>
      <c r="E95" s="6">
        <v>25</v>
      </c>
      <c r="F95" s="6">
        <v>464</v>
      </c>
      <c r="G95" s="6">
        <v>514</v>
      </c>
      <c r="H95" s="6">
        <v>2468</v>
      </c>
      <c r="I95" s="53">
        <f t="shared" ref="I95:I105" si="4">(H95/(E95+F95+G95))</f>
        <v>2.46061814556331</v>
      </c>
    </row>
    <row r="96" spans="1:9" x14ac:dyDescent="0.25">
      <c r="D96" s="5">
        <v>2012</v>
      </c>
      <c r="E96" s="6">
        <v>25</v>
      </c>
      <c r="F96" s="6">
        <v>616</v>
      </c>
      <c r="G96" s="6">
        <v>351</v>
      </c>
      <c r="H96" s="6">
        <v>2927</v>
      </c>
      <c r="I96" s="53">
        <f t="shared" si="4"/>
        <v>2.9506048387096775</v>
      </c>
    </row>
    <row r="97" spans="1:9" x14ac:dyDescent="0.25">
      <c r="D97" s="5">
        <v>2013</v>
      </c>
      <c r="E97" s="6">
        <v>25</v>
      </c>
      <c r="F97" s="6">
        <v>777</v>
      </c>
      <c r="G97" s="6">
        <v>470</v>
      </c>
      <c r="H97" s="6">
        <v>3403</v>
      </c>
      <c r="I97" s="53">
        <f t="shared" si="4"/>
        <v>2.675314465408805</v>
      </c>
    </row>
    <row r="98" spans="1:9" x14ac:dyDescent="0.25">
      <c r="D98" s="5">
        <v>2014</v>
      </c>
      <c r="E98" s="6">
        <v>25</v>
      </c>
      <c r="F98" s="6">
        <v>940</v>
      </c>
      <c r="G98" s="6">
        <v>473</v>
      </c>
      <c r="H98" s="6">
        <v>3961</v>
      </c>
      <c r="I98" s="53">
        <f t="shared" si="4"/>
        <v>2.75452016689847</v>
      </c>
    </row>
    <row r="99" spans="1:9" x14ac:dyDescent="0.25">
      <c r="D99" s="5">
        <v>2015</v>
      </c>
      <c r="E99" s="6">
        <v>25</v>
      </c>
      <c r="F99" s="6">
        <v>1098</v>
      </c>
      <c r="G99" s="6">
        <v>393</v>
      </c>
      <c r="H99" s="6">
        <v>4253</v>
      </c>
      <c r="I99" s="53">
        <f t="shared" si="4"/>
        <v>2.8054089709762531</v>
      </c>
    </row>
    <row r="100" spans="1:9" x14ac:dyDescent="0.25">
      <c r="D100" s="5">
        <v>2016</v>
      </c>
      <c r="E100" s="6">
        <v>25</v>
      </c>
      <c r="F100" s="6">
        <v>1197</v>
      </c>
      <c r="G100" s="6">
        <v>412</v>
      </c>
      <c r="H100" s="6">
        <v>2960</v>
      </c>
      <c r="I100" s="53">
        <f t="shared" si="4"/>
        <v>1.8115055079559363</v>
      </c>
    </row>
    <row r="101" spans="1:9" x14ac:dyDescent="0.25">
      <c r="D101" s="5">
        <v>2017</v>
      </c>
      <c r="E101" s="6">
        <v>25</v>
      </c>
      <c r="F101" s="6">
        <v>1528</v>
      </c>
      <c r="G101" s="6">
        <v>279</v>
      </c>
      <c r="H101" s="6">
        <v>4461</v>
      </c>
      <c r="I101" s="53">
        <f t="shared" si="4"/>
        <v>2.4350436681222707</v>
      </c>
    </row>
    <row r="102" spans="1:9" x14ac:dyDescent="0.25">
      <c r="D102" s="5">
        <v>2018</v>
      </c>
      <c r="E102" s="6">
        <v>25</v>
      </c>
      <c r="F102" s="6">
        <v>1708</v>
      </c>
      <c r="G102" s="6">
        <v>248</v>
      </c>
      <c r="H102" s="6">
        <v>4969</v>
      </c>
      <c r="I102" s="53">
        <f t="shared" si="4"/>
        <v>2.5083291267036851</v>
      </c>
    </row>
    <row r="103" spans="1:9" x14ac:dyDescent="0.25">
      <c r="D103" s="5">
        <v>2019</v>
      </c>
      <c r="E103" s="6">
        <v>25</v>
      </c>
      <c r="F103" s="6">
        <v>1967</v>
      </c>
      <c r="G103" s="6">
        <v>162</v>
      </c>
      <c r="H103" s="6">
        <v>5611</v>
      </c>
      <c r="I103" s="53">
        <f t="shared" si="4"/>
        <v>2.6049210770659239</v>
      </c>
    </row>
    <row r="104" spans="1:9" x14ac:dyDescent="0.25">
      <c r="D104" s="5">
        <v>2020</v>
      </c>
      <c r="E104" s="6">
        <v>25</v>
      </c>
      <c r="F104" s="6">
        <v>2107</v>
      </c>
      <c r="G104" s="6">
        <v>441</v>
      </c>
      <c r="H104" s="6">
        <v>5511</v>
      </c>
      <c r="I104" s="53">
        <f t="shared" si="4"/>
        <v>2.1418577535950254</v>
      </c>
    </row>
    <row r="105" spans="1:9" ht="15.75" thickBot="1" x14ac:dyDescent="0.3">
      <c r="D105" s="8">
        <v>2021</v>
      </c>
      <c r="E105" s="9">
        <v>25</v>
      </c>
      <c r="F105" s="9">
        <v>2844</v>
      </c>
      <c r="G105" s="9">
        <v>27</v>
      </c>
      <c r="H105" s="9">
        <v>6357</v>
      </c>
      <c r="I105" s="52">
        <f t="shared" si="4"/>
        <v>2.195096685082873</v>
      </c>
    </row>
    <row r="108" spans="1:9" x14ac:dyDescent="0.25">
      <c r="A108" s="178"/>
      <c r="B108" s="178"/>
      <c r="C108" s="178"/>
      <c r="D108" s="178"/>
      <c r="E108" s="178"/>
      <c r="F108" s="178"/>
    </row>
    <row r="109" spans="1:9" x14ac:dyDescent="0.25">
      <c r="A109" s="178"/>
      <c r="B109" s="178"/>
      <c r="C109" s="178"/>
      <c r="D109" s="178"/>
      <c r="E109" s="178"/>
      <c r="F109" s="178"/>
    </row>
    <row r="110" spans="1:9" x14ac:dyDescent="0.25">
      <c r="A110" s="178"/>
      <c r="B110" s="178"/>
      <c r="C110" s="178"/>
      <c r="D110" s="178"/>
      <c r="E110" s="178"/>
      <c r="F110" s="178"/>
    </row>
    <row r="111" spans="1:9" x14ac:dyDescent="0.25">
      <c r="A111" s="178"/>
      <c r="B111" s="178"/>
      <c r="C111" s="178"/>
      <c r="D111" s="178"/>
      <c r="E111" s="178"/>
      <c r="F111" s="178"/>
    </row>
    <row r="112" spans="1:9" x14ac:dyDescent="0.25">
      <c r="A112" s="178"/>
      <c r="B112" s="178"/>
      <c r="C112" s="178"/>
      <c r="D112" s="178"/>
      <c r="E112" s="178"/>
      <c r="F112" s="178"/>
    </row>
    <row r="115" spans="4:657" x14ac:dyDescent="0.25">
      <c r="D115" s="29" t="s">
        <v>13</v>
      </c>
      <c r="E115" s="29" t="s">
        <v>44</v>
      </c>
      <c r="F115" s="29" t="s">
        <v>23</v>
      </c>
      <c r="G115" s="29" t="s">
        <v>35</v>
      </c>
    </row>
    <row r="116" spans="4:657" x14ac:dyDescent="0.25">
      <c r="D116" s="6">
        <v>2011</v>
      </c>
      <c r="E116" s="6">
        <v>307</v>
      </c>
      <c r="F116" s="6">
        <v>2468</v>
      </c>
      <c r="G116" s="45">
        <f t="shared" ref="G116:G126" si="5">E116/F116</f>
        <v>0.12439222042139383</v>
      </c>
    </row>
    <row r="117" spans="4:657" x14ac:dyDescent="0.25">
      <c r="D117" s="6">
        <v>2012</v>
      </c>
      <c r="E117" s="6">
        <v>414</v>
      </c>
      <c r="F117" s="6">
        <v>2927</v>
      </c>
      <c r="G117" s="45">
        <f t="shared" si="5"/>
        <v>0.14144174923129485</v>
      </c>
    </row>
    <row r="118" spans="4:657" x14ac:dyDescent="0.25">
      <c r="D118" s="6">
        <v>2013</v>
      </c>
      <c r="E118" s="6">
        <v>460</v>
      </c>
      <c r="F118" s="6">
        <v>3403</v>
      </c>
      <c r="G118" s="45">
        <f t="shared" si="5"/>
        <v>0.13517484572436086</v>
      </c>
    </row>
    <row r="119" spans="4:657" x14ac:dyDescent="0.25">
      <c r="D119" s="6">
        <v>2014</v>
      </c>
      <c r="E119" s="6">
        <v>500</v>
      </c>
      <c r="F119" s="6">
        <v>3961</v>
      </c>
      <c r="G119" s="45">
        <f t="shared" si="5"/>
        <v>0.12623074981065388</v>
      </c>
    </row>
    <row r="120" spans="4:657" x14ac:dyDescent="0.25">
      <c r="D120" s="6">
        <v>2015</v>
      </c>
      <c r="E120" s="6">
        <v>536</v>
      </c>
      <c r="F120" s="6">
        <v>4253</v>
      </c>
      <c r="G120" s="45">
        <f t="shared" si="5"/>
        <v>0.12602868563367034</v>
      </c>
    </row>
    <row r="121" spans="4:657" x14ac:dyDescent="0.25">
      <c r="D121" s="6">
        <v>2016</v>
      </c>
      <c r="E121" s="6">
        <v>363</v>
      </c>
      <c r="F121" s="6">
        <v>2960</v>
      </c>
      <c r="G121" s="45">
        <f t="shared" si="5"/>
        <v>0.12263513513513513</v>
      </c>
    </row>
    <row r="122" spans="4:657" ht="15.75" thickBot="1" x14ac:dyDescent="0.3">
      <c r="D122" s="6">
        <v>2017</v>
      </c>
      <c r="E122" s="6">
        <v>619</v>
      </c>
      <c r="F122" s="6">
        <v>4461</v>
      </c>
      <c r="G122" s="45">
        <f t="shared" si="5"/>
        <v>0.13875812598072182</v>
      </c>
    </row>
    <row r="123" spans="4:657" x14ac:dyDescent="0.25">
      <c r="D123" s="6">
        <v>2018</v>
      </c>
      <c r="E123" s="6">
        <v>636</v>
      </c>
      <c r="F123" s="6">
        <v>4969</v>
      </c>
      <c r="G123" s="45">
        <f t="shared" si="5"/>
        <v>0.12799356007244919</v>
      </c>
      <c r="YF123" s="51" t="s">
        <v>13</v>
      </c>
      <c r="YG123" s="50" t="s">
        <v>43</v>
      </c>
    </row>
    <row r="124" spans="4:657" x14ac:dyDescent="0.25">
      <c r="D124" s="6">
        <v>2019</v>
      </c>
      <c r="E124" s="6">
        <v>703</v>
      </c>
      <c r="F124" s="6">
        <v>5611</v>
      </c>
      <c r="G124" s="45">
        <f t="shared" si="5"/>
        <v>0.1252896096952415</v>
      </c>
      <c r="YF124" s="5">
        <v>2011</v>
      </c>
      <c r="YG124" s="37">
        <v>1.4384449244060475</v>
      </c>
    </row>
    <row r="125" spans="4:657" x14ac:dyDescent="0.25">
      <c r="D125" s="6">
        <v>2020</v>
      </c>
      <c r="E125" s="6">
        <v>648</v>
      </c>
      <c r="F125" s="6">
        <v>5511</v>
      </c>
      <c r="G125" s="45">
        <f t="shared" si="5"/>
        <v>0.1175830157866086</v>
      </c>
      <c r="YF125" s="5">
        <v>2012</v>
      </c>
      <c r="YG125" s="37">
        <v>1.384297520661157</v>
      </c>
    </row>
    <row r="126" spans="4:657" x14ac:dyDescent="0.25">
      <c r="D126" s="6">
        <v>2021</v>
      </c>
      <c r="E126" s="6">
        <v>1088</v>
      </c>
      <c r="F126" s="6">
        <v>6357</v>
      </c>
      <c r="G126" s="45">
        <f t="shared" si="5"/>
        <v>0.17114991348120182</v>
      </c>
      <c r="YF126" s="5">
        <v>2013</v>
      </c>
      <c r="YG126" s="37">
        <v>1.2606149341142021</v>
      </c>
    </row>
    <row r="127" spans="4:657" x14ac:dyDescent="0.25">
      <c r="D127" s="1"/>
      <c r="E127" s="1"/>
      <c r="F127" s="1"/>
      <c r="G127" s="1"/>
      <c r="YF127" s="5">
        <v>2014</v>
      </c>
      <c r="YG127" s="37">
        <v>1.4461077844311376</v>
      </c>
    </row>
    <row r="128" spans="4:657" x14ac:dyDescent="0.25">
      <c r="YF128" s="5">
        <v>2015</v>
      </c>
      <c r="YG128" s="37">
        <v>1.4648074369189907</v>
      </c>
    </row>
    <row r="129" spans="1:657" x14ac:dyDescent="0.25">
      <c r="A129" s="178"/>
      <c r="B129" s="178"/>
      <c r="C129" s="178"/>
      <c r="D129" s="178"/>
      <c r="E129" s="178"/>
      <c r="F129" s="178"/>
      <c r="G129" s="178"/>
      <c r="YF129" s="5">
        <v>2016</v>
      </c>
      <c r="YG129" s="37">
        <v>1.497134670487106</v>
      </c>
    </row>
    <row r="130" spans="1:657" x14ac:dyDescent="0.25">
      <c r="A130" s="178"/>
      <c r="B130" s="178"/>
      <c r="C130" s="178"/>
      <c r="D130" s="178"/>
      <c r="E130" s="178"/>
      <c r="F130" s="178"/>
      <c r="G130" s="178"/>
      <c r="YF130" s="5">
        <v>2017</v>
      </c>
      <c r="YG130" s="37">
        <v>1.5877403846153846</v>
      </c>
    </row>
    <row r="131" spans="1:657" x14ac:dyDescent="0.25">
      <c r="A131" s="178"/>
      <c r="B131" s="178"/>
      <c r="C131" s="178"/>
      <c r="D131" s="178"/>
      <c r="E131" s="178"/>
      <c r="F131" s="178"/>
      <c r="G131" s="178"/>
      <c r="YF131" s="5">
        <v>2018</v>
      </c>
      <c r="YG131" s="37">
        <v>1.6523929471032746</v>
      </c>
    </row>
    <row r="132" spans="1:657" x14ac:dyDescent="0.25">
      <c r="A132" s="178"/>
      <c r="B132" s="178"/>
      <c r="C132" s="178"/>
      <c r="D132" s="178"/>
      <c r="E132" s="178"/>
      <c r="F132" s="178"/>
      <c r="G132" s="178"/>
      <c r="YF132" s="5">
        <v>2019</v>
      </c>
      <c r="YG132" s="37">
        <v>1.5251641137855581</v>
      </c>
    </row>
    <row r="133" spans="1:657" x14ac:dyDescent="0.25">
      <c r="A133" s="178"/>
      <c r="B133" s="178"/>
      <c r="C133" s="178"/>
      <c r="D133" s="178"/>
      <c r="E133" s="178"/>
      <c r="F133" s="178"/>
      <c r="G133" s="178"/>
      <c r="YF133" s="5">
        <v>2020</v>
      </c>
      <c r="YG133" s="37">
        <v>1.9531428571428571</v>
      </c>
    </row>
    <row r="134" spans="1:657" ht="15.75" thickBot="1" x14ac:dyDescent="0.3">
      <c r="YF134" s="8">
        <v>2021</v>
      </c>
      <c r="YG134" s="36">
        <v>2.0036798528058877</v>
      </c>
    </row>
    <row r="135" spans="1:657" ht="15.75" thickBot="1" x14ac:dyDescent="0.3"/>
    <row r="136" spans="1:657" x14ac:dyDescent="0.25">
      <c r="D136" s="2" t="s">
        <v>13</v>
      </c>
      <c r="E136" s="3" t="s">
        <v>42</v>
      </c>
      <c r="F136" s="3" t="s">
        <v>23</v>
      </c>
      <c r="G136" s="4" t="s">
        <v>34</v>
      </c>
    </row>
    <row r="137" spans="1:657" x14ac:dyDescent="0.25">
      <c r="D137" s="5">
        <v>2011</v>
      </c>
      <c r="E137" s="6">
        <v>353</v>
      </c>
      <c r="F137" s="6">
        <v>2468</v>
      </c>
      <c r="G137" s="49">
        <f t="shared" ref="G137:G147" si="6">E137/F137</f>
        <v>0.14303079416531606</v>
      </c>
    </row>
    <row r="138" spans="1:657" x14ac:dyDescent="0.25">
      <c r="D138" s="5">
        <v>2012</v>
      </c>
      <c r="E138" s="6">
        <v>472</v>
      </c>
      <c r="F138" s="6">
        <v>2927</v>
      </c>
      <c r="G138" s="49">
        <f t="shared" si="6"/>
        <v>0.16125725999316706</v>
      </c>
      <c r="YF138" t="s">
        <v>13</v>
      </c>
      <c r="YG138" t="s">
        <v>41</v>
      </c>
    </row>
    <row r="139" spans="1:657" x14ac:dyDescent="0.25">
      <c r="D139" s="5">
        <v>2013</v>
      </c>
      <c r="E139" s="6">
        <v>536</v>
      </c>
      <c r="F139" s="6">
        <v>3403</v>
      </c>
      <c r="G139" s="49">
        <f t="shared" si="6"/>
        <v>0.15750808110490744</v>
      </c>
      <c r="YF139">
        <v>2011</v>
      </c>
      <c r="YG139">
        <v>0.693304535637149</v>
      </c>
    </row>
    <row r="140" spans="1:657" x14ac:dyDescent="0.25">
      <c r="D140" s="5">
        <v>2014</v>
      </c>
      <c r="E140" s="6">
        <v>589</v>
      </c>
      <c r="F140" s="6">
        <v>3961</v>
      </c>
      <c r="G140" s="49">
        <f t="shared" si="6"/>
        <v>0.14869982327695028</v>
      </c>
      <c r="YF140">
        <v>2012</v>
      </c>
      <c r="YG140">
        <v>0.73553719008264462</v>
      </c>
    </row>
    <row r="141" spans="1:657" x14ac:dyDescent="0.25">
      <c r="D141" s="5">
        <v>2015</v>
      </c>
      <c r="E141" s="6">
        <v>666</v>
      </c>
      <c r="F141" s="6">
        <v>4253</v>
      </c>
      <c r="G141" s="49">
        <f t="shared" si="6"/>
        <v>0.15659534446273218</v>
      </c>
      <c r="YF141">
        <v>2013</v>
      </c>
      <c r="YG141">
        <v>0.57686676427525618</v>
      </c>
    </row>
    <row r="142" spans="1:657" x14ac:dyDescent="0.25">
      <c r="D142" s="5">
        <v>2016</v>
      </c>
      <c r="E142" s="6">
        <v>462</v>
      </c>
      <c r="F142" s="6">
        <v>2960</v>
      </c>
      <c r="G142" s="49">
        <f t="shared" si="6"/>
        <v>0.15608108108108107</v>
      </c>
      <c r="YF142">
        <v>2014</v>
      </c>
      <c r="YG142">
        <v>0.70059880239520955</v>
      </c>
    </row>
    <row r="143" spans="1:657" x14ac:dyDescent="0.25">
      <c r="D143" s="5">
        <v>2017</v>
      </c>
      <c r="E143" s="6">
        <v>762</v>
      </c>
      <c r="F143" s="6">
        <v>4461</v>
      </c>
      <c r="G143" s="49">
        <f t="shared" si="6"/>
        <v>0.17081371889710828</v>
      </c>
      <c r="YF143">
        <v>2015</v>
      </c>
      <c r="YG143">
        <v>0.84727755644090308</v>
      </c>
    </row>
    <row r="144" spans="1:657" x14ac:dyDescent="0.25">
      <c r="D144" s="5">
        <v>2018</v>
      </c>
      <c r="E144" s="6">
        <v>787</v>
      </c>
      <c r="F144" s="6">
        <v>4969</v>
      </c>
      <c r="G144" s="49">
        <f t="shared" si="6"/>
        <v>0.15838196820285771</v>
      </c>
      <c r="YF144">
        <v>2016</v>
      </c>
      <c r="YG144">
        <v>0.69770773638968486</v>
      </c>
    </row>
    <row r="145" spans="1:657" x14ac:dyDescent="0.25">
      <c r="D145" s="5">
        <v>2019</v>
      </c>
      <c r="E145" s="6">
        <v>785</v>
      </c>
      <c r="F145" s="6">
        <v>5611</v>
      </c>
      <c r="G145" s="49">
        <f t="shared" si="6"/>
        <v>0.13990376047050437</v>
      </c>
      <c r="YF145">
        <v>2017</v>
      </c>
      <c r="YG145">
        <v>0.65384615384615385</v>
      </c>
    </row>
    <row r="146" spans="1:657" x14ac:dyDescent="0.25">
      <c r="D146" s="5">
        <v>2020</v>
      </c>
      <c r="E146" s="6">
        <v>835</v>
      </c>
      <c r="F146" s="6">
        <v>5511</v>
      </c>
      <c r="G146" s="49">
        <f t="shared" si="6"/>
        <v>0.15151515151515152</v>
      </c>
      <c r="YF146">
        <v>2018</v>
      </c>
      <c r="YG146">
        <v>0.77455919395466</v>
      </c>
    </row>
    <row r="147" spans="1:657" ht="15.75" thickBot="1" x14ac:dyDescent="0.3">
      <c r="D147" s="8">
        <v>2021</v>
      </c>
      <c r="E147" s="9">
        <v>1284</v>
      </c>
      <c r="F147" s="9">
        <v>6357</v>
      </c>
      <c r="G147" s="48">
        <f t="shared" si="6"/>
        <v>0.20198206701274185</v>
      </c>
      <c r="YF147">
        <v>2019</v>
      </c>
      <c r="YG147">
        <v>0.70459518599562365</v>
      </c>
    </row>
    <row r="148" spans="1:657" x14ac:dyDescent="0.25">
      <c r="YF148">
        <v>2020</v>
      </c>
      <c r="YG148">
        <v>0.93485714285714283</v>
      </c>
    </row>
    <row r="149" spans="1:657" x14ac:dyDescent="0.25">
      <c r="YF149">
        <v>2021</v>
      </c>
      <c r="YG149">
        <v>1.3035878564857406</v>
      </c>
    </row>
    <row r="156" spans="1:657" x14ac:dyDescent="0.25">
      <c r="A156" s="178"/>
      <c r="B156" s="178"/>
      <c r="C156" s="178"/>
      <c r="D156" s="178"/>
      <c r="E156" s="178"/>
      <c r="F156" s="178"/>
    </row>
    <row r="157" spans="1:657" x14ac:dyDescent="0.25">
      <c r="A157" s="178"/>
      <c r="B157" s="178"/>
      <c r="C157" s="178"/>
      <c r="D157" s="178"/>
      <c r="E157" s="178"/>
      <c r="F157" s="178"/>
    </row>
    <row r="158" spans="1:657" x14ac:dyDescent="0.25">
      <c r="A158" s="178"/>
      <c r="B158" s="178"/>
      <c r="C158" s="178"/>
      <c r="D158" s="178"/>
      <c r="E158" s="178"/>
      <c r="F158" s="178"/>
    </row>
    <row r="159" spans="1:657" x14ac:dyDescent="0.25">
      <c r="A159" s="178"/>
      <c r="B159" s="178"/>
      <c r="C159" s="178"/>
      <c r="D159" s="178"/>
      <c r="E159" s="178"/>
      <c r="F159" s="178"/>
    </row>
    <row r="161" spans="1:655" ht="15.75" thickBot="1" x14ac:dyDescent="0.3"/>
    <row r="162" spans="1:655" x14ac:dyDescent="0.25">
      <c r="D162" s="2" t="s">
        <v>13</v>
      </c>
      <c r="E162" s="3" t="s">
        <v>40</v>
      </c>
      <c r="F162" s="3" t="s">
        <v>39</v>
      </c>
      <c r="G162" s="4" t="s">
        <v>33</v>
      </c>
    </row>
    <row r="163" spans="1:655" x14ac:dyDescent="0.25">
      <c r="D163" s="5">
        <v>2011</v>
      </c>
      <c r="E163" s="6">
        <v>307</v>
      </c>
      <c r="F163" s="6">
        <v>44</v>
      </c>
      <c r="G163" s="47">
        <f t="shared" ref="G163:G173" si="7">F163/E163</f>
        <v>0.14332247557003258</v>
      </c>
    </row>
    <row r="164" spans="1:655" x14ac:dyDescent="0.25">
      <c r="D164" s="5">
        <v>2012</v>
      </c>
      <c r="E164" s="6">
        <v>414</v>
      </c>
      <c r="F164" s="6">
        <v>58</v>
      </c>
      <c r="G164" s="47">
        <f t="shared" si="7"/>
        <v>0.14009661835748793</v>
      </c>
    </row>
    <row r="165" spans="1:655" x14ac:dyDescent="0.25">
      <c r="D165" s="5">
        <v>2013</v>
      </c>
      <c r="E165" s="6">
        <v>460</v>
      </c>
      <c r="F165" s="6">
        <v>55</v>
      </c>
      <c r="G165" s="47">
        <f t="shared" si="7"/>
        <v>0.11956521739130435</v>
      </c>
    </row>
    <row r="166" spans="1:655" x14ac:dyDescent="0.25">
      <c r="D166" s="5">
        <v>2014</v>
      </c>
      <c r="E166" s="6">
        <v>500</v>
      </c>
      <c r="F166" s="6">
        <v>79</v>
      </c>
      <c r="G166" s="47">
        <f t="shared" si="7"/>
        <v>0.158</v>
      </c>
    </row>
    <row r="167" spans="1:655" x14ac:dyDescent="0.25">
      <c r="D167" s="5">
        <v>2015</v>
      </c>
      <c r="E167" s="6">
        <v>536</v>
      </c>
      <c r="F167" s="6">
        <v>60</v>
      </c>
      <c r="G167" s="47">
        <f t="shared" si="7"/>
        <v>0.11194029850746269</v>
      </c>
    </row>
    <row r="168" spans="1:655" x14ac:dyDescent="0.25">
      <c r="D168" s="5">
        <v>2016</v>
      </c>
      <c r="E168" s="6">
        <v>363</v>
      </c>
      <c r="F168" s="6">
        <v>32</v>
      </c>
      <c r="G168" s="47">
        <f t="shared" si="7"/>
        <v>8.8154269972451793E-2</v>
      </c>
    </row>
    <row r="169" spans="1:655" x14ac:dyDescent="0.25">
      <c r="D169" s="5">
        <v>2017</v>
      </c>
      <c r="E169" s="6">
        <v>619</v>
      </c>
      <c r="F169" s="6">
        <v>34</v>
      </c>
      <c r="G169" s="47">
        <f t="shared" si="7"/>
        <v>5.492730210016155E-2</v>
      </c>
    </row>
    <row r="170" spans="1:655" x14ac:dyDescent="0.25">
      <c r="D170" s="5">
        <v>2018</v>
      </c>
      <c r="E170" s="6">
        <v>636</v>
      </c>
      <c r="F170" s="6">
        <v>21</v>
      </c>
      <c r="G170" s="47">
        <f t="shared" si="7"/>
        <v>3.3018867924528301E-2</v>
      </c>
    </row>
    <row r="171" spans="1:655" x14ac:dyDescent="0.25">
      <c r="D171" s="5">
        <v>2019</v>
      </c>
      <c r="E171" s="6">
        <v>703</v>
      </c>
      <c r="F171" s="6">
        <v>26</v>
      </c>
      <c r="G171" s="47">
        <f t="shared" si="7"/>
        <v>3.6984352773826459E-2</v>
      </c>
    </row>
    <row r="172" spans="1:655" x14ac:dyDescent="0.25">
      <c r="D172" s="5">
        <v>2020</v>
      </c>
      <c r="E172" s="6">
        <v>648</v>
      </c>
      <c r="F172" s="6">
        <v>20</v>
      </c>
      <c r="G172" s="47">
        <f t="shared" si="7"/>
        <v>3.0864197530864196E-2</v>
      </c>
      <c r="YD172" s="29" t="s">
        <v>13</v>
      </c>
      <c r="YE172" s="29" t="s">
        <v>38</v>
      </c>
    </row>
    <row r="173" spans="1:655" ht="15.75" thickBot="1" x14ac:dyDescent="0.3">
      <c r="D173" s="8">
        <v>2021</v>
      </c>
      <c r="E173" s="9">
        <v>1088</v>
      </c>
      <c r="F173" s="9">
        <v>10</v>
      </c>
      <c r="G173" s="46">
        <f t="shared" si="7"/>
        <v>9.1911764705882356E-3</v>
      </c>
      <c r="YD173" s="6">
        <v>2011</v>
      </c>
      <c r="YE173" s="45">
        <v>0.30608175473579263</v>
      </c>
    </row>
    <row r="174" spans="1:655" x14ac:dyDescent="0.25">
      <c r="D174" s="1"/>
      <c r="E174" s="1"/>
      <c r="F174" s="1"/>
      <c r="G174" s="1"/>
      <c r="YD174" s="6">
        <v>2012</v>
      </c>
      <c r="YE174" s="45">
        <v>0.41733870967741937</v>
      </c>
    </row>
    <row r="175" spans="1:655" x14ac:dyDescent="0.25">
      <c r="YD175" s="6">
        <v>2013</v>
      </c>
      <c r="YE175" s="45">
        <v>0.36163522012578614</v>
      </c>
    </row>
    <row r="176" spans="1:655" x14ac:dyDescent="0.25">
      <c r="A176" s="178"/>
      <c r="B176" s="178"/>
      <c r="C176" s="178"/>
      <c r="D176" s="178"/>
      <c r="E176" s="178"/>
      <c r="F176" s="178"/>
      <c r="YD176" s="6">
        <v>2014</v>
      </c>
      <c r="YE176" s="45">
        <v>0.34770514603616132</v>
      </c>
    </row>
    <row r="177" spans="1:655" x14ac:dyDescent="0.25">
      <c r="A177" s="178"/>
      <c r="B177" s="178"/>
      <c r="C177" s="178"/>
      <c r="D177" s="178"/>
      <c r="E177" s="178"/>
      <c r="F177" s="178"/>
      <c r="YD177" s="6">
        <v>2015</v>
      </c>
      <c r="YE177" s="45">
        <v>0.35356200527704484</v>
      </c>
    </row>
    <row r="178" spans="1:655" x14ac:dyDescent="0.25">
      <c r="A178" s="178"/>
      <c r="B178" s="178"/>
      <c r="C178" s="178"/>
      <c r="D178" s="178"/>
      <c r="E178" s="178"/>
      <c r="F178" s="178"/>
      <c r="YD178" s="6">
        <v>2016</v>
      </c>
      <c r="YE178" s="45">
        <v>0.22215422276621788</v>
      </c>
    </row>
    <row r="179" spans="1:655" x14ac:dyDescent="0.25">
      <c r="A179" s="178"/>
      <c r="B179" s="178"/>
      <c r="C179" s="178"/>
      <c r="D179" s="178"/>
      <c r="E179" s="178"/>
      <c r="F179" s="178"/>
      <c r="YD179" s="6">
        <v>2017</v>
      </c>
      <c r="YE179" s="45">
        <v>0.33788209606986902</v>
      </c>
    </row>
    <row r="180" spans="1:655" x14ac:dyDescent="0.25">
      <c r="A180" s="178"/>
      <c r="B180" s="178"/>
      <c r="C180" s="178"/>
      <c r="D180" s="178"/>
      <c r="E180" s="178"/>
      <c r="F180" s="178"/>
      <c r="YD180" s="6">
        <v>2018</v>
      </c>
      <c r="YE180" s="45">
        <v>0.32104997476022212</v>
      </c>
    </row>
    <row r="181" spans="1:655" x14ac:dyDescent="0.25">
      <c r="YD181" s="6">
        <v>2019</v>
      </c>
      <c r="YE181" s="45">
        <v>0.32636954503249765</v>
      </c>
    </row>
    <row r="182" spans="1:655" ht="15.75" thickBot="1" x14ac:dyDescent="0.3">
      <c r="C182" s="1"/>
      <c r="D182" s="1"/>
      <c r="E182" s="1"/>
      <c r="F182" s="1"/>
      <c r="G182" s="1"/>
      <c r="H182" s="1"/>
      <c r="I182" s="1"/>
      <c r="J182" s="1"/>
      <c r="YD182" s="6">
        <v>2020</v>
      </c>
      <c r="YE182" s="45">
        <v>0.2518460940536339</v>
      </c>
    </row>
    <row r="183" spans="1:655" x14ac:dyDescent="0.25">
      <c r="C183" s="1"/>
      <c r="D183" s="2" t="s">
        <v>13</v>
      </c>
      <c r="E183" s="3" t="s">
        <v>37</v>
      </c>
      <c r="F183" s="3" t="s">
        <v>18</v>
      </c>
      <c r="G183" s="3" t="s">
        <v>36</v>
      </c>
      <c r="H183" s="3" t="s">
        <v>27</v>
      </c>
      <c r="I183" s="4" t="s">
        <v>32</v>
      </c>
      <c r="J183" s="1"/>
      <c r="YD183" s="6">
        <v>2021</v>
      </c>
      <c r="YE183" s="45">
        <v>0.37569060773480661</v>
      </c>
    </row>
    <row r="184" spans="1:655" x14ac:dyDescent="0.25">
      <c r="C184" s="1"/>
      <c r="D184" s="5">
        <v>2011</v>
      </c>
      <c r="E184" s="6">
        <v>351</v>
      </c>
      <c r="F184" s="6">
        <v>25</v>
      </c>
      <c r="G184" s="6">
        <v>671</v>
      </c>
      <c r="H184" s="6">
        <v>0</v>
      </c>
      <c r="I184" s="27">
        <f t="shared" ref="I184:I194" si="8">E184/(F184+G184-H184)</f>
        <v>0.50431034482758619</v>
      </c>
      <c r="J184" s="1"/>
      <c r="K184">
        <f t="shared" ref="K184:K194" si="9">F184+G184</f>
        <v>696</v>
      </c>
    </row>
    <row r="185" spans="1:655" x14ac:dyDescent="0.25">
      <c r="C185" s="1"/>
      <c r="D185" s="5">
        <v>2012</v>
      </c>
      <c r="E185" s="6">
        <v>470</v>
      </c>
      <c r="F185" s="6">
        <v>25</v>
      </c>
      <c r="G185" s="6">
        <v>854</v>
      </c>
      <c r="H185" s="6">
        <v>0</v>
      </c>
      <c r="I185" s="27">
        <f t="shared" si="8"/>
        <v>0.53469852104664395</v>
      </c>
      <c r="J185" s="1"/>
      <c r="K185">
        <f t="shared" si="9"/>
        <v>879</v>
      </c>
    </row>
    <row r="186" spans="1:655" x14ac:dyDescent="0.25">
      <c r="C186" s="1"/>
      <c r="D186" s="5">
        <v>2013</v>
      </c>
      <c r="E186" s="6">
        <v>473</v>
      </c>
      <c r="F186" s="6">
        <v>25</v>
      </c>
      <c r="G186" s="6">
        <v>1014</v>
      </c>
      <c r="H186" s="6">
        <v>0</v>
      </c>
      <c r="I186" s="27">
        <f t="shared" si="8"/>
        <v>0.45524542829643888</v>
      </c>
      <c r="J186" s="1"/>
      <c r="K186">
        <f t="shared" si="9"/>
        <v>1039</v>
      </c>
    </row>
    <row r="187" spans="1:655" x14ac:dyDescent="0.25">
      <c r="C187" s="1"/>
      <c r="D187" s="5">
        <v>2014</v>
      </c>
      <c r="E187" s="6">
        <v>393</v>
      </c>
      <c r="F187" s="6">
        <v>25</v>
      </c>
      <c r="G187" s="6">
        <v>1186</v>
      </c>
      <c r="H187" s="6">
        <v>0</v>
      </c>
      <c r="I187" s="27">
        <f t="shared" si="8"/>
        <v>0.32452518579686207</v>
      </c>
      <c r="J187" s="1"/>
      <c r="K187">
        <f t="shared" si="9"/>
        <v>1211</v>
      </c>
    </row>
    <row r="188" spans="1:655" x14ac:dyDescent="0.25">
      <c r="C188" s="1"/>
      <c r="D188" s="5">
        <v>2015</v>
      </c>
      <c r="E188" s="6">
        <v>412</v>
      </c>
      <c r="F188" s="6">
        <v>25</v>
      </c>
      <c r="G188" s="6">
        <v>1290</v>
      </c>
      <c r="H188" s="6">
        <v>0</v>
      </c>
      <c r="I188" s="27">
        <f t="shared" si="8"/>
        <v>0.31330798479087452</v>
      </c>
      <c r="J188" s="1"/>
      <c r="K188">
        <f t="shared" si="9"/>
        <v>1315</v>
      </c>
    </row>
    <row r="189" spans="1:655" x14ac:dyDescent="0.25">
      <c r="C189" s="1"/>
      <c r="D189" s="5">
        <v>2016</v>
      </c>
      <c r="E189" s="6">
        <v>279</v>
      </c>
      <c r="F189" s="6">
        <v>25</v>
      </c>
      <c r="G189" s="6">
        <v>1670</v>
      </c>
      <c r="H189" s="6">
        <v>0</v>
      </c>
      <c r="I189" s="27">
        <f t="shared" si="8"/>
        <v>0.16460176991150444</v>
      </c>
      <c r="J189" s="1"/>
      <c r="K189">
        <f t="shared" si="9"/>
        <v>1695</v>
      </c>
    </row>
    <row r="190" spans="1:655" x14ac:dyDescent="0.25">
      <c r="C190" s="1"/>
      <c r="D190" s="5">
        <v>2017</v>
      </c>
      <c r="E190" s="6">
        <v>248</v>
      </c>
      <c r="F190" s="6">
        <v>25</v>
      </c>
      <c r="G190" s="6">
        <v>1869</v>
      </c>
      <c r="H190" s="6">
        <v>20.45</v>
      </c>
      <c r="I190" s="27">
        <f t="shared" si="8"/>
        <v>0.13236903205145312</v>
      </c>
      <c r="J190" s="1"/>
      <c r="K190">
        <f t="shared" si="9"/>
        <v>1894</v>
      </c>
    </row>
    <row r="191" spans="1:655" ht="15.75" thickBot="1" x14ac:dyDescent="0.3">
      <c r="C191" s="1"/>
      <c r="D191" s="5">
        <v>2018</v>
      </c>
      <c r="E191" s="6">
        <v>162</v>
      </c>
      <c r="F191" s="6">
        <v>25</v>
      </c>
      <c r="G191" s="6">
        <v>2129</v>
      </c>
      <c r="H191" s="6">
        <v>20.45</v>
      </c>
      <c r="I191" s="27">
        <f t="shared" si="8"/>
        <v>7.5929788380867558E-2</v>
      </c>
      <c r="J191" s="1"/>
      <c r="K191">
        <f t="shared" si="9"/>
        <v>2154</v>
      </c>
    </row>
    <row r="192" spans="1:655" x14ac:dyDescent="0.25">
      <c r="C192" s="1"/>
      <c r="D192" s="5">
        <v>2019</v>
      </c>
      <c r="E192" s="6">
        <v>441</v>
      </c>
      <c r="F192" s="6">
        <v>25</v>
      </c>
      <c r="G192" s="6">
        <v>2236</v>
      </c>
      <c r="H192" s="6">
        <v>21.9</v>
      </c>
      <c r="I192" s="27">
        <f t="shared" si="8"/>
        <v>0.19695413335715242</v>
      </c>
      <c r="J192" s="1"/>
      <c r="K192">
        <f t="shared" si="9"/>
        <v>2261</v>
      </c>
      <c r="YD192" s="2" t="s">
        <v>13</v>
      </c>
      <c r="YE192" s="4" t="s">
        <v>16</v>
      </c>
    </row>
    <row r="193" spans="1:658" x14ac:dyDescent="0.25">
      <c r="C193" s="1"/>
      <c r="D193" s="5">
        <v>2020</v>
      </c>
      <c r="E193" s="6">
        <v>27</v>
      </c>
      <c r="F193" s="6">
        <v>25</v>
      </c>
      <c r="G193" s="6">
        <v>3144</v>
      </c>
      <c r="H193" s="6">
        <v>24.67</v>
      </c>
      <c r="I193" s="27">
        <f t="shared" si="8"/>
        <v>8.5868849643644281E-3</v>
      </c>
      <c r="J193" s="1"/>
      <c r="K193">
        <f t="shared" si="9"/>
        <v>3169</v>
      </c>
      <c r="YD193" s="5">
        <v>2011</v>
      </c>
      <c r="YE193" s="44">
        <v>2.46061814556331</v>
      </c>
    </row>
    <row r="194" spans="1:658" ht="15.75" thickBot="1" x14ac:dyDescent="0.3">
      <c r="C194" s="1"/>
      <c r="D194" s="8">
        <v>2021</v>
      </c>
      <c r="E194" s="9">
        <v>31</v>
      </c>
      <c r="F194" s="9">
        <v>25</v>
      </c>
      <c r="G194" s="9">
        <v>3236</v>
      </c>
      <c r="H194" s="9">
        <v>25.69</v>
      </c>
      <c r="I194" s="26">
        <f t="shared" si="8"/>
        <v>9.5817711440325665E-3</v>
      </c>
      <c r="J194" s="1"/>
      <c r="K194">
        <f t="shared" si="9"/>
        <v>3261</v>
      </c>
      <c r="YD194" s="5">
        <v>2012</v>
      </c>
      <c r="YE194" s="44">
        <v>2.9506048387096775</v>
      </c>
    </row>
    <row r="195" spans="1:658" x14ac:dyDescent="0.25">
      <c r="C195" s="1"/>
      <c r="D195" s="1"/>
      <c r="E195" s="1"/>
      <c r="F195" s="1"/>
      <c r="G195" s="1"/>
      <c r="H195" s="1"/>
      <c r="I195" s="1"/>
      <c r="J195" s="1"/>
      <c r="YD195" s="5">
        <v>2013</v>
      </c>
      <c r="YE195" s="44">
        <v>2.675314465408805</v>
      </c>
    </row>
    <row r="196" spans="1:658" x14ac:dyDescent="0.25">
      <c r="YD196" s="5">
        <v>2014</v>
      </c>
      <c r="YE196" s="44">
        <v>2.75452016689847</v>
      </c>
    </row>
    <row r="197" spans="1:658" x14ac:dyDescent="0.25">
      <c r="YD197" s="5">
        <v>2015</v>
      </c>
      <c r="YE197" s="44">
        <v>2.8054089709762531</v>
      </c>
    </row>
    <row r="198" spans="1:658" x14ac:dyDescent="0.25">
      <c r="YD198" s="5">
        <v>2016</v>
      </c>
      <c r="YE198" s="44">
        <v>1.8115055079559363</v>
      </c>
    </row>
    <row r="199" spans="1:658" x14ac:dyDescent="0.25">
      <c r="YD199" s="5">
        <v>2017</v>
      </c>
      <c r="YE199" s="44">
        <v>2.4350436681222707</v>
      </c>
    </row>
    <row r="200" spans="1:658" x14ac:dyDescent="0.25">
      <c r="YD200" s="5">
        <v>2018</v>
      </c>
      <c r="YE200" s="44">
        <v>2.5083291267036851</v>
      </c>
    </row>
    <row r="201" spans="1:658" x14ac:dyDescent="0.25">
      <c r="YD201" s="5">
        <v>2019</v>
      </c>
      <c r="YE201" s="44">
        <v>2.6049210770659239</v>
      </c>
    </row>
    <row r="202" spans="1:658" x14ac:dyDescent="0.25">
      <c r="YD202" s="5">
        <v>2020</v>
      </c>
      <c r="YE202" s="44">
        <v>2.1418577535950254</v>
      </c>
    </row>
    <row r="203" spans="1:658" ht="15.75" thickBot="1" x14ac:dyDescent="0.3">
      <c r="YG203" s="8">
        <v>2021</v>
      </c>
      <c r="YH203" s="43">
        <v>2.195096685082873</v>
      </c>
    </row>
    <row r="207" spans="1:658" x14ac:dyDescent="0.25">
      <c r="A207" s="178"/>
      <c r="B207" s="178"/>
      <c r="C207" s="178"/>
      <c r="D207" s="178"/>
      <c r="E207" s="178"/>
      <c r="F207" s="178"/>
    </row>
    <row r="208" spans="1:658" x14ac:dyDescent="0.25">
      <c r="A208" s="178"/>
      <c r="B208" s="178"/>
      <c r="C208" s="178"/>
      <c r="D208" s="178"/>
      <c r="E208" s="178"/>
      <c r="F208" s="178"/>
    </row>
    <row r="209" spans="1:660" x14ac:dyDescent="0.25">
      <c r="A209" s="178"/>
      <c r="B209" s="178"/>
      <c r="C209" s="178"/>
      <c r="D209" s="178"/>
      <c r="E209" s="178"/>
      <c r="F209" s="178"/>
    </row>
    <row r="210" spans="1:660" x14ac:dyDescent="0.25">
      <c r="A210" s="178"/>
      <c r="B210" s="178"/>
      <c r="C210" s="178"/>
      <c r="D210" s="178"/>
      <c r="E210" s="178"/>
      <c r="F210" s="178"/>
    </row>
    <row r="211" spans="1:660" x14ac:dyDescent="0.25">
      <c r="A211" s="178"/>
      <c r="B211" s="178"/>
      <c r="C211" s="178"/>
      <c r="D211" s="178"/>
      <c r="E211" s="178"/>
      <c r="F211" s="178"/>
    </row>
    <row r="212" spans="1:660" x14ac:dyDescent="0.25">
      <c r="A212" s="178"/>
      <c r="B212" s="178"/>
      <c r="C212" s="178"/>
      <c r="D212" s="178"/>
      <c r="E212" s="178"/>
      <c r="F212" s="178"/>
    </row>
    <row r="214" spans="1:660" x14ac:dyDescent="0.25">
      <c r="YI214" s="29" t="s">
        <v>13</v>
      </c>
      <c r="YJ214" s="29" t="s">
        <v>35</v>
      </c>
    </row>
    <row r="215" spans="1:660" x14ac:dyDescent="0.25">
      <c r="YI215" s="6">
        <v>2011</v>
      </c>
      <c r="YJ215" s="28">
        <v>0.12439222042139383</v>
      </c>
    </row>
    <row r="216" spans="1:660" x14ac:dyDescent="0.25">
      <c r="D216" s="29" t="s">
        <v>13</v>
      </c>
      <c r="E216" s="29" t="s">
        <v>24</v>
      </c>
      <c r="F216" s="29" t="s">
        <v>26</v>
      </c>
      <c r="G216" s="29" t="s">
        <v>29</v>
      </c>
      <c r="YI216" s="6">
        <v>2012</v>
      </c>
      <c r="YJ216" s="28">
        <v>0.14144174923129485</v>
      </c>
    </row>
    <row r="217" spans="1:660" x14ac:dyDescent="0.25">
      <c r="D217" s="6">
        <v>2011</v>
      </c>
      <c r="E217" s="6">
        <v>196</v>
      </c>
      <c r="F217" s="6">
        <v>127026870</v>
      </c>
      <c r="G217" s="40">
        <f t="shared" ref="G217:G227" si="10">(E217/F217)*10000000</f>
        <v>15.4298063079095</v>
      </c>
      <c r="YI217" s="6">
        <v>2013</v>
      </c>
      <c r="YJ217" s="28">
        <v>0.13517484572436086</v>
      </c>
    </row>
    <row r="218" spans="1:660" x14ac:dyDescent="0.25">
      <c r="D218" s="6">
        <v>2012</v>
      </c>
      <c r="E218" s="6">
        <v>242</v>
      </c>
      <c r="F218" s="6">
        <v>127026870</v>
      </c>
      <c r="G218" s="40">
        <f t="shared" si="10"/>
        <v>19.051087380173975</v>
      </c>
      <c r="YI218" s="6">
        <v>2014</v>
      </c>
      <c r="YJ218" s="28">
        <v>0.12623074981065388</v>
      </c>
    </row>
    <row r="219" spans="1:660" x14ac:dyDescent="0.25">
      <c r="D219" s="6">
        <v>2013</v>
      </c>
      <c r="E219" s="6">
        <v>290</v>
      </c>
      <c r="F219" s="6">
        <v>127026870</v>
      </c>
      <c r="G219" s="40">
        <f t="shared" si="10"/>
        <v>22.829815455580384</v>
      </c>
      <c r="YI219" s="6">
        <v>2015</v>
      </c>
      <c r="YJ219" s="28">
        <v>0.12602868563367034</v>
      </c>
    </row>
    <row r="220" spans="1:660" x14ac:dyDescent="0.25">
      <c r="D220" s="6">
        <v>2014</v>
      </c>
      <c r="E220" s="6">
        <v>283</v>
      </c>
      <c r="F220" s="6">
        <v>127026870</v>
      </c>
      <c r="G220" s="40">
        <f t="shared" si="10"/>
        <v>22.278750944583614</v>
      </c>
      <c r="YI220" s="6">
        <v>2016</v>
      </c>
      <c r="YJ220" s="28">
        <v>0.12263513513513513</v>
      </c>
    </row>
    <row r="221" spans="1:660" x14ac:dyDescent="0.25">
      <c r="D221" s="6">
        <v>2015</v>
      </c>
      <c r="E221" s="6">
        <v>322</v>
      </c>
      <c r="F221" s="6">
        <v>127026870</v>
      </c>
      <c r="G221" s="40">
        <f t="shared" si="10"/>
        <v>25.34896750585132</v>
      </c>
      <c r="YI221" s="6">
        <v>2017</v>
      </c>
      <c r="YJ221" s="28">
        <v>0.13875812598072182</v>
      </c>
    </row>
    <row r="222" spans="1:660" x14ac:dyDescent="0.25">
      <c r="D222" s="6">
        <v>2016</v>
      </c>
      <c r="E222" s="6">
        <v>221</v>
      </c>
      <c r="F222" s="6">
        <v>127026870</v>
      </c>
      <c r="G222" s="40">
        <f t="shared" si="10"/>
        <v>17.397893847183671</v>
      </c>
      <c r="YI222" s="6">
        <v>2018</v>
      </c>
      <c r="YJ222" s="28">
        <v>0.12799356007244919</v>
      </c>
    </row>
    <row r="223" spans="1:660" x14ac:dyDescent="0.25">
      <c r="D223" s="6">
        <v>2017</v>
      </c>
      <c r="E223" s="6">
        <v>430</v>
      </c>
      <c r="F223" s="6">
        <v>127026870</v>
      </c>
      <c r="G223" s="40">
        <f t="shared" si="10"/>
        <v>33.85110567551574</v>
      </c>
      <c r="YI223" s="6">
        <v>2019</v>
      </c>
      <c r="YJ223" s="28">
        <v>0.1252896096952415</v>
      </c>
    </row>
    <row r="224" spans="1:660" x14ac:dyDescent="0.25">
      <c r="D224" s="6">
        <v>2018</v>
      </c>
      <c r="E224" s="6">
        <v>432</v>
      </c>
      <c r="F224" s="6">
        <v>127026870</v>
      </c>
      <c r="G224" s="40">
        <f t="shared" si="10"/>
        <v>34.008552678657672</v>
      </c>
      <c r="YI224" s="6">
        <v>2020</v>
      </c>
      <c r="YJ224" s="28">
        <v>0.1175830157866086</v>
      </c>
    </row>
    <row r="225" spans="1:660" x14ac:dyDescent="0.25">
      <c r="D225" s="6">
        <v>2019</v>
      </c>
      <c r="E225" s="6">
        <v>449</v>
      </c>
      <c r="F225" s="6">
        <v>127026870</v>
      </c>
      <c r="G225" s="40">
        <f t="shared" si="10"/>
        <v>35.346852205364108</v>
      </c>
      <c r="YI225" s="6">
        <v>2021</v>
      </c>
      <c r="YJ225" s="28">
        <v>0.17114991348120182</v>
      </c>
    </row>
    <row r="226" spans="1:660" x14ac:dyDescent="0.25">
      <c r="D226" s="6">
        <v>2020</v>
      </c>
      <c r="E226" s="6">
        <v>467</v>
      </c>
      <c r="F226" s="6">
        <v>127026870</v>
      </c>
      <c r="G226" s="40">
        <f t="shared" si="10"/>
        <v>36.763875233641514</v>
      </c>
    </row>
    <row r="227" spans="1:660" x14ac:dyDescent="0.25">
      <c r="D227" s="6">
        <v>2021</v>
      </c>
      <c r="E227" s="6">
        <v>978</v>
      </c>
      <c r="F227" s="6">
        <v>127026870</v>
      </c>
      <c r="G227" s="40">
        <f t="shared" si="10"/>
        <v>76.991584536405554</v>
      </c>
    </row>
    <row r="232" spans="1:660" ht="15.75" thickBot="1" x14ac:dyDescent="0.3">
      <c r="A232" s="178"/>
      <c r="B232" s="178"/>
      <c r="C232" s="178"/>
      <c r="D232" s="178"/>
      <c r="E232" s="178"/>
      <c r="F232" s="178"/>
    </row>
    <row r="233" spans="1:660" x14ac:dyDescent="0.25">
      <c r="A233" s="178"/>
      <c r="B233" s="178"/>
      <c r="C233" s="178"/>
      <c r="D233" s="178"/>
      <c r="E233" s="178"/>
      <c r="F233" s="178"/>
      <c r="YH233" s="2" t="s">
        <v>13</v>
      </c>
      <c r="YI233" s="4" t="s">
        <v>34</v>
      </c>
    </row>
    <row r="234" spans="1:660" x14ac:dyDescent="0.25">
      <c r="A234" s="178"/>
      <c r="B234" s="178"/>
      <c r="C234" s="178"/>
      <c r="D234" s="178"/>
      <c r="E234" s="178"/>
      <c r="F234" s="178"/>
      <c r="YH234" s="5">
        <v>2011</v>
      </c>
      <c r="YI234" s="42">
        <v>0.14303079416531606</v>
      </c>
    </row>
    <row r="235" spans="1:660" x14ac:dyDescent="0.25">
      <c r="A235" s="178"/>
      <c r="B235" s="178"/>
      <c r="C235" s="178"/>
      <c r="D235" s="178"/>
      <c r="E235" s="178"/>
      <c r="F235" s="178"/>
      <c r="YH235" s="5">
        <v>2012</v>
      </c>
      <c r="YI235" s="42">
        <v>0.16125725999316706</v>
      </c>
    </row>
    <row r="236" spans="1:660" x14ac:dyDescent="0.25">
      <c r="A236" s="178"/>
      <c r="B236" s="178"/>
      <c r="C236" s="178"/>
      <c r="D236" s="178"/>
      <c r="E236" s="178"/>
      <c r="F236" s="178"/>
      <c r="YH236" s="5">
        <v>2013</v>
      </c>
      <c r="YI236" s="42">
        <v>0.15750808110490744</v>
      </c>
    </row>
    <row r="237" spans="1:660" x14ac:dyDescent="0.25">
      <c r="A237" s="178"/>
      <c r="B237" s="178"/>
      <c r="C237" s="178"/>
      <c r="D237" s="178"/>
      <c r="E237" s="178"/>
      <c r="F237" s="178"/>
      <c r="YH237" s="5">
        <v>2014</v>
      </c>
      <c r="YI237" s="42">
        <v>0.14869982327695028</v>
      </c>
    </row>
    <row r="238" spans="1:660" x14ac:dyDescent="0.25">
      <c r="YH238" s="5">
        <v>2015</v>
      </c>
      <c r="YI238" s="42">
        <v>0.15659534446273218</v>
      </c>
    </row>
    <row r="239" spans="1:660" x14ac:dyDescent="0.25">
      <c r="YH239" s="5">
        <v>2016</v>
      </c>
      <c r="YI239" s="42">
        <v>0.15608108108108107</v>
      </c>
    </row>
    <row r="240" spans="1:660" x14ac:dyDescent="0.25">
      <c r="YH240" s="5">
        <v>2017</v>
      </c>
      <c r="YI240" s="42">
        <v>0.17081371889710828</v>
      </c>
    </row>
    <row r="241" spans="1:659" x14ac:dyDescent="0.25">
      <c r="D241" s="29" t="s">
        <v>13</v>
      </c>
      <c r="E241" s="29" t="s">
        <v>29</v>
      </c>
      <c r="F241" s="29" t="s">
        <v>31</v>
      </c>
      <c r="G241" s="29" t="s">
        <v>28</v>
      </c>
      <c r="YH241" s="5">
        <v>2018</v>
      </c>
      <c r="YI241" s="42">
        <v>0.15838196820285771</v>
      </c>
    </row>
    <row r="242" spans="1:659" x14ac:dyDescent="0.25">
      <c r="D242" s="6">
        <v>2011</v>
      </c>
      <c r="E242" s="6">
        <v>15.4298063079095</v>
      </c>
      <c r="F242" s="6">
        <v>148</v>
      </c>
      <c r="G242" s="40">
        <f t="shared" ref="G242:G252" si="11">F242/E242</f>
        <v>9.5918248775510211</v>
      </c>
      <c r="YH242" s="5">
        <v>2019</v>
      </c>
      <c r="YI242" s="42">
        <v>0.13990376047050437</v>
      </c>
    </row>
    <row r="243" spans="1:659" x14ac:dyDescent="0.25">
      <c r="D243" s="6">
        <v>2012</v>
      </c>
      <c r="E243" s="6">
        <v>19.051087380173975</v>
      </c>
      <c r="F243" s="6">
        <v>164.25</v>
      </c>
      <c r="G243" s="40">
        <f t="shared" si="11"/>
        <v>8.6215551229338843</v>
      </c>
      <c r="YH243" s="5">
        <v>2020</v>
      </c>
      <c r="YI243" s="42">
        <v>0.15151515151515152</v>
      </c>
    </row>
    <row r="244" spans="1:659" ht="15.75" thickBot="1" x14ac:dyDescent="0.3">
      <c r="D244" s="6">
        <v>2013</v>
      </c>
      <c r="E244" s="6">
        <v>22.829815455580384</v>
      </c>
      <c r="F244" s="6">
        <v>287</v>
      </c>
      <c r="G244" s="40">
        <f t="shared" si="11"/>
        <v>12.571279893103448</v>
      </c>
      <c r="YH244" s="8">
        <v>2021</v>
      </c>
      <c r="YI244" s="41">
        <v>0.20198206701274185</v>
      </c>
    </row>
    <row r="245" spans="1:659" x14ac:dyDescent="0.25">
      <c r="D245" s="6">
        <v>2014</v>
      </c>
      <c r="E245" s="6">
        <v>22.278750944583614</v>
      </c>
      <c r="F245" s="6">
        <v>400</v>
      </c>
      <c r="G245" s="40">
        <f t="shared" si="11"/>
        <v>17.954327915194348</v>
      </c>
    </row>
    <row r="246" spans="1:659" x14ac:dyDescent="0.25">
      <c r="D246" s="6">
        <v>2015</v>
      </c>
      <c r="E246" s="6">
        <v>25.34896750585132</v>
      </c>
      <c r="F246" s="6">
        <v>565</v>
      </c>
      <c r="G246" s="40">
        <f t="shared" si="11"/>
        <v>22.288876257763977</v>
      </c>
    </row>
    <row r="247" spans="1:659" x14ac:dyDescent="0.25">
      <c r="D247" s="6">
        <v>2016</v>
      </c>
      <c r="E247" s="6">
        <v>17.397893847183671</v>
      </c>
      <c r="F247" s="6">
        <v>680</v>
      </c>
      <c r="G247" s="40">
        <f t="shared" si="11"/>
        <v>39.085190769230771</v>
      </c>
    </row>
    <row r="248" spans="1:659" x14ac:dyDescent="0.25">
      <c r="D248" s="6">
        <v>2017</v>
      </c>
      <c r="E248" s="6">
        <v>33.85110567551574</v>
      </c>
      <c r="F248" s="6">
        <v>850</v>
      </c>
      <c r="G248" s="40">
        <f t="shared" si="11"/>
        <v>25.109962674418604</v>
      </c>
    </row>
    <row r="249" spans="1:659" x14ac:dyDescent="0.25">
      <c r="D249" s="6">
        <v>2018</v>
      </c>
      <c r="E249" s="6">
        <v>34.008552678657672</v>
      </c>
      <c r="F249" s="6">
        <v>981</v>
      </c>
      <c r="G249" s="40">
        <f t="shared" si="11"/>
        <v>28.845685062499999</v>
      </c>
    </row>
    <row r="250" spans="1:659" x14ac:dyDescent="0.25">
      <c r="D250" s="6">
        <v>2019</v>
      </c>
      <c r="E250" s="6">
        <v>35.346852205364108</v>
      </c>
      <c r="F250" s="6">
        <v>1382</v>
      </c>
      <c r="G250" s="40">
        <f t="shared" si="11"/>
        <v>39.098248182628062</v>
      </c>
    </row>
    <row r="251" spans="1:659" x14ac:dyDescent="0.25">
      <c r="D251" s="6">
        <v>2020</v>
      </c>
      <c r="E251" s="6">
        <v>36.763875233641514</v>
      </c>
      <c r="F251" s="6">
        <v>1717</v>
      </c>
      <c r="G251" s="40">
        <f t="shared" si="11"/>
        <v>46.703455201284797</v>
      </c>
    </row>
    <row r="252" spans="1:659" ht="15.75" thickBot="1" x14ac:dyDescent="0.3">
      <c r="D252" s="6">
        <v>2021</v>
      </c>
      <c r="E252" s="6">
        <v>76.991584536405554</v>
      </c>
      <c r="F252" s="6">
        <v>1947</v>
      </c>
      <c r="G252" s="40">
        <f t="shared" si="11"/>
        <v>25.288478107361968</v>
      </c>
    </row>
    <row r="253" spans="1:659" x14ac:dyDescent="0.25">
      <c r="VT253" s="2" t="s">
        <v>13</v>
      </c>
      <c r="VU253" s="4" t="s">
        <v>33</v>
      </c>
    </row>
    <row r="254" spans="1:659" x14ac:dyDescent="0.25">
      <c r="VT254" s="5">
        <v>2011</v>
      </c>
      <c r="VU254" s="39">
        <v>0.14332247557003258</v>
      </c>
    </row>
    <row r="255" spans="1:659" x14ac:dyDescent="0.25">
      <c r="A255" s="178"/>
      <c r="B255" s="178"/>
      <c r="C255" s="178"/>
      <c r="D255" s="178"/>
      <c r="E255" s="178"/>
      <c r="F255" s="178"/>
      <c r="VT255" s="5">
        <v>2012</v>
      </c>
      <c r="VU255" s="39">
        <v>0.14009661835748793</v>
      </c>
    </row>
    <row r="256" spans="1:659" x14ac:dyDescent="0.25">
      <c r="A256" s="178"/>
      <c r="B256" s="178"/>
      <c r="C256" s="178"/>
      <c r="D256" s="178"/>
      <c r="E256" s="178"/>
      <c r="F256" s="178"/>
      <c r="VT256" s="5">
        <v>2013</v>
      </c>
      <c r="VU256" s="39">
        <v>0.11956521739130435</v>
      </c>
    </row>
    <row r="257" spans="1:593" x14ac:dyDescent="0.25">
      <c r="A257" s="178"/>
      <c r="B257" s="178"/>
      <c r="C257" s="178"/>
      <c r="D257" s="178"/>
      <c r="E257" s="178"/>
      <c r="F257" s="178"/>
      <c r="VT257" s="5">
        <v>2014</v>
      </c>
      <c r="VU257" s="39">
        <v>0.158</v>
      </c>
    </row>
    <row r="258" spans="1:593" x14ac:dyDescent="0.25">
      <c r="A258" s="178"/>
      <c r="B258" s="178"/>
      <c r="C258" s="178"/>
      <c r="D258" s="178"/>
      <c r="E258" s="178"/>
      <c r="F258" s="178"/>
      <c r="VT258" s="5">
        <v>2015</v>
      </c>
      <c r="VU258" s="39">
        <v>0.11194029850746269</v>
      </c>
    </row>
    <row r="259" spans="1:593" ht="15.75" thickBot="1" x14ac:dyDescent="0.3">
      <c r="A259" s="178"/>
      <c r="B259" s="178"/>
      <c r="C259" s="178"/>
      <c r="D259" s="178"/>
      <c r="E259" s="178"/>
      <c r="F259" s="178"/>
      <c r="VT259" s="5">
        <v>2016</v>
      </c>
      <c r="VU259" s="39">
        <v>8.8154269972451793E-2</v>
      </c>
    </row>
    <row r="260" spans="1:593" x14ac:dyDescent="0.25">
      <c r="A260" s="178"/>
      <c r="B260" s="178"/>
      <c r="C260" s="178"/>
      <c r="D260" s="178"/>
      <c r="E260" s="178"/>
      <c r="F260" s="178"/>
      <c r="KC260" s="2" t="s">
        <v>13</v>
      </c>
      <c r="KD260" s="4" t="s">
        <v>32</v>
      </c>
      <c r="VT260" s="5">
        <v>2017</v>
      </c>
      <c r="VU260" s="39">
        <v>5.492730210016155E-2</v>
      </c>
    </row>
    <row r="261" spans="1:593" x14ac:dyDescent="0.25">
      <c r="KC261" s="5">
        <v>2011</v>
      </c>
      <c r="KD261" s="37">
        <v>0.50431034482758619</v>
      </c>
      <c r="VT261" s="5">
        <v>2018</v>
      </c>
      <c r="VU261" s="39">
        <v>3.3018867924528301E-2</v>
      </c>
    </row>
    <row r="262" spans="1:593" x14ac:dyDescent="0.25">
      <c r="KC262" s="5">
        <v>2012</v>
      </c>
      <c r="KD262" s="37">
        <v>0.53469852104664395</v>
      </c>
      <c r="VT262" s="5">
        <v>2019</v>
      </c>
      <c r="VU262" s="39">
        <v>3.6984352773826459E-2</v>
      </c>
    </row>
    <row r="263" spans="1:593" x14ac:dyDescent="0.25">
      <c r="D263" s="29" t="s">
        <v>13</v>
      </c>
      <c r="E263" s="29" t="s">
        <v>30</v>
      </c>
      <c r="F263" s="29" t="s">
        <v>31</v>
      </c>
      <c r="G263" s="29" t="s">
        <v>25</v>
      </c>
      <c r="KC263" s="5">
        <v>2013</v>
      </c>
      <c r="KD263" s="37">
        <v>0.45524542829643888</v>
      </c>
      <c r="VT263" s="5">
        <v>2020</v>
      </c>
      <c r="VU263" s="39">
        <v>3.0864197530864196E-2</v>
      </c>
    </row>
    <row r="264" spans="1:593" ht="15.75" thickBot="1" x14ac:dyDescent="0.3">
      <c r="D264" s="6">
        <v>2011</v>
      </c>
      <c r="E264" s="6">
        <v>0</v>
      </c>
      <c r="F264" s="6">
        <v>148</v>
      </c>
      <c r="G264" s="35">
        <f t="shared" ref="G264:G274" si="12">E264/F264</f>
        <v>0</v>
      </c>
      <c r="KC264" s="5">
        <v>2014</v>
      </c>
      <c r="KD264" s="37">
        <v>0.32452518579686207</v>
      </c>
      <c r="VT264" s="8">
        <v>2021</v>
      </c>
      <c r="VU264" s="38">
        <v>9.1911764705882356E-3</v>
      </c>
    </row>
    <row r="265" spans="1:593" x14ac:dyDescent="0.25">
      <c r="D265" s="6">
        <v>2012</v>
      </c>
      <c r="E265" s="6">
        <v>4.5</v>
      </c>
      <c r="F265" s="6">
        <v>164.25</v>
      </c>
      <c r="G265" s="35">
        <f t="shared" si="12"/>
        <v>2.7397260273972601E-2</v>
      </c>
      <c r="KC265" s="5">
        <v>2015</v>
      </c>
      <c r="KD265" s="37">
        <v>0.31330798479087452</v>
      </c>
    </row>
    <row r="266" spans="1:593" x14ac:dyDescent="0.25">
      <c r="D266" s="6">
        <v>2013</v>
      </c>
      <c r="E266" s="6">
        <v>7.5</v>
      </c>
      <c r="F266" s="6">
        <v>287</v>
      </c>
      <c r="G266" s="35">
        <f t="shared" si="12"/>
        <v>2.6132404181184669E-2</v>
      </c>
      <c r="KC266" s="5">
        <v>2016</v>
      </c>
      <c r="KD266" s="37">
        <v>0.16460176991150444</v>
      </c>
    </row>
    <row r="267" spans="1:593" x14ac:dyDescent="0.25">
      <c r="D267" s="6">
        <v>2014</v>
      </c>
      <c r="E267" s="6">
        <v>8</v>
      </c>
      <c r="F267" s="6">
        <v>400</v>
      </c>
      <c r="G267" s="35">
        <f t="shared" si="12"/>
        <v>0.02</v>
      </c>
      <c r="KC267" s="5">
        <v>2017</v>
      </c>
      <c r="KD267" s="37">
        <v>0.13236903205145312</v>
      </c>
    </row>
    <row r="268" spans="1:593" x14ac:dyDescent="0.25">
      <c r="D268" s="6">
        <v>2015</v>
      </c>
      <c r="E268" s="6">
        <v>9</v>
      </c>
      <c r="F268" s="6">
        <v>565</v>
      </c>
      <c r="G268" s="35">
        <f t="shared" si="12"/>
        <v>1.5929203539823009E-2</v>
      </c>
      <c r="KC268" s="5">
        <v>2018</v>
      </c>
      <c r="KD268" s="37">
        <v>7.5929788380867558E-2</v>
      </c>
    </row>
    <row r="269" spans="1:593" x14ac:dyDescent="0.25">
      <c r="D269" s="6">
        <v>2016</v>
      </c>
      <c r="E269" s="6">
        <v>8</v>
      </c>
      <c r="F269" s="6">
        <v>680</v>
      </c>
      <c r="G269" s="35">
        <f t="shared" si="12"/>
        <v>1.1764705882352941E-2</v>
      </c>
      <c r="KC269" s="5">
        <v>2019</v>
      </c>
      <c r="KD269" s="37">
        <v>0.19695413335715242</v>
      </c>
    </row>
    <row r="270" spans="1:593" x14ac:dyDescent="0.25">
      <c r="D270" s="6">
        <v>2017</v>
      </c>
      <c r="E270" s="6">
        <v>10</v>
      </c>
      <c r="F270" s="6">
        <v>850</v>
      </c>
      <c r="G270" s="35">
        <f t="shared" si="12"/>
        <v>1.1764705882352941E-2</v>
      </c>
      <c r="KC270" s="5">
        <v>2020</v>
      </c>
      <c r="KD270" s="37">
        <v>8.5868849643644281E-3</v>
      </c>
    </row>
    <row r="271" spans="1:593" ht="15.75" thickBot="1" x14ac:dyDescent="0.3">
      <c r="D271" s="6">
        <v>2018</v>
      </c>
      <c r="E271" s="6">
        <v>13</v>
      </c>
      <c r="F271" s="6">
        <v>981</v>
      </c>
      <c r="G271" s="35">
        <f t="shared" si="12"/>
        <v>1.3251783893985729E-2</v>
      </c>
      <c r="KC271" s="8">
        <v>2021</v>
      </c>
      <c r="KD271" s="36">
        <v>9.5817711440325665E-3</v>
      </c>
    </row>
    <row r="272" spans="1:593" x14ac:dyDescent="0.25">
      <c r="D272" s="6">
        <v>2019</v>
      </c>
      <c r="E272" s="6">
        <v>13</v>
      </c>
      <c r="F272" s="6">
        <v>1382</v>
      </c>
      <c r="G272" s="35">
        <f t="shared" si="12"/>
        <v>9.4066570188133143E-3</v>
      </c>
    </row>
    <row r="273" spans="1:8" x14ac:dyDescent="0.25">
      <c r="D273" s="6">
        <v>2020</v>
      </c>
      <c r="E273" s="6">
        <v>14</v>
      </c>
      <c r="F273" s="6">
        <v>1717</v>
      </c>
      <c r="G273" s="35">
        <f t="shared" si="12"/>
        <v>8.1537565521258015E-3</v>
      </c>
    </row>
    <row r="274" spans="1:8" x14ac:dyDescent="0.25">
      <c r="D274" s="6">
        <v>2021</v>
      </c>
      <c r="E274" s="6">
        <v>23</v>
      </c>
      <c r="F274" s="6">
        <v>1947</v>
      </c>
      <c r="G274" s="35">
        <f t="shared" si="12"/>
        <v>1.1813045711350795E-2</v>
      </c>
    </row>
    <row r="277" spans="1:8" x14ac:dyDescent="0.25">
      <c r="A277" s="178"/>
      <c r="B277" s="178"/>
      <c r="C277" s="178"/>
      <c r="D277" s="178"/>
      <c r="E277" s="178"/>
      <c r="F277" s="178"/>
      <c r="G277" s="178"/>
      <c r="H277" s="178"/>
    </row>
    <row r="278" spans="1:8" x14ac:dyDescent="0.25">
      <c r="A278" s="178"/>
      <c r="B278" s="178"/>
      <c r="C278" s="178"/>
      <c r="D278" s="178"/>
      <c r="E278" s="178"/>
      <c r="F278" s="178"/>
      <c r="G278" s="178"/>
      <c r="H278" s="178"/>
    </row>
    <row r="279" spans="1:8" x14ac:dyDescent="0.25">
      <c r="A279" s="178"/>
      <c r="B279" s="178"/>
      <c r="C279" s="178"/>
      <c r="D279" s="178"/>
      <c r="E279" s="178"/>
      <c r="F279" s="178"/>
      <c r="G279" s="178"/>
      <c r="H279" s="178"/>
    </row>
    <row r="280" spans="1:8" x14ac:dyDescent="0.25">
      <c r="A280" s="178"/>
      <c r="B280" s="178"/>
      <c r="C280" s="178"/>
      <c r="D280" s="178"/>
      <c r="E280" s="178"/>
      <c r="F280" s="178"/>
      <c r="G280" s="178"/>
      <c r="H280" s="178"/>
    </row>
    <row r="281" spans="1:8" x14ac:dyDescent="0.25">
      <c r="A281" s="178"/>
      <c r="B281" s="178"/>
      <c r="C281" s="178"/>
      <c r="D281" s="178"/>
      <c r="E281" s="178"/>
      <c r="F281" s="178"/>
      <c r="G281" s="178"/>
      <c r="H281" s="178"/>
    </row>
    <row r="282" spans="1:8" x14ac:dyDescent="0.25">
      <c r="A282" s="178"/>
      <c r="B282" s="178"/>
      <c r="C282" s="178"/>
      <c r="D282" s="178"/>
      <c r="E282" s="178"/>
      <c r="F282" s="178"/>
      <c r="G282" s="178"/>
      <c r="H282" s="178"/>
    </row>
    <row r="284" spans="1:8" ht="15.75" thickBot="1" x14ac:dyDescent="0.3"/>
    <row r="285" spans="1:8" x14ac:dyDescent="0.25">
      <c r="D285" s="2" t="s">
        <v>13</v>
      </c>
      <c r="E285" s="3" t="s">
        <v>30</v>
      </c>
      <c r="F285" s="3" t="s">
        <v>29</v>
      </c>
      <c r="G285" s="34" t="s">
        <v>22</v>
      </c>
      <c r="H285" s="25" t="s">
        <v>21</v>
      </c>
    </row>
    <row r="286" spans="1:8" x14ac:dyDescent="0.25">
      <c r="D286" s="5">
        <v>2011</v>
      </c>
      <c r="E286" s="6">
        <v>0</v>
      </c>
      <c r="F286" s="6">
        <v>15.4298063079095</v>
      </c>
      <c r="G286" s="33" t="s">
        <v>20</v>
      </c>
      <c r="H286" s="32" t="s">
        <v>20</v>
      </c>
    </row>
    <row r="287" spans="1:8" x14ac:dyDescent="0.25">
      <c r="D287" s="5">
        <v>2012</v>
      </c>
      <c r="E287" s="6">
        <v>4.5</v>
      </c>
      <c r="F287" s="6">
        <v>19.051087380173975</v>
      </c>
      <c r="G287" s="33">
        <f t="shared" ref="G287:G296" si="13">F287/E287</f>
        <v>4.2335749733719945</v>
      </c>
      <c r="H287" s="32">
        <f t="shared" ref="H287:H296" si="14">1/G287</f>
        <v>0.23620698966942147</v>
      </c>
    </row>
    <row r="288" spans="1:8" x14ac:dyDescent="0.25">
      <c r="D288" s="5">
        <v>2013</v>
      </c>
      <c r="E288" s="6">
        <v>7.5</v>
      </c>
      <c r="F288" s="6">
        <v>22.829815455580384</v>
      </c>
      <c r="G288" s="33">
        <f t="shared" si="13"/>
        <v>3.0439753940773846</v>
      </c>
      <c r="H288" s="32">
        <f t="shared" si="14"/>
        <v>0.32851776724137927</v>
      </c>
    </row>
    <row r="289" spans="4:291" x14ac:dyDescent="0.25">
      <c r="D289" s="5">
        <v>2014</v>
      </c>
      <c r="E289" s="6">
        <v>8</v>
      </c>
      <c r="F289" s="6">
        <v>22.278750944583614</v>
      </c>
      <c r="G289" s="33">
        <f t="shared" si="13"/>
        <v>2.7848438680729517</v>
      </c>
      <c r="H289" s="32">
        <f t="shared" si="14"/>
        <v>0.35908655830388692</v>
      </c>
    </row>
    <row r="290" spans="4:291" x14ac:dyDescent="0.25">
      <c r="D290" s="5">
        <v>2015</v>
      </c>
      <c r="E290" s="6">
        <v>9</v>
      </c>
      <c r="F290" s="6">
        <v>25.34896750585132</v>
      </c>
      <c r="G290" s="33">
        <f t="shared" si="13"/>
        <v>2.8165519450945911</v>
      </c>
      <c r="H290" s="32">
        <f t="shared" si="14"/>
        <v>0.35504404658385097</v>
      </c>
    </row>
    <row r="291" spans="4:291" x14ac:dyDescent="0.25">
      <c r="D291" s="5">
        <v>2016</v>
      </c>
      <c r="E291" s="6">
        <v>8</v>
      </c>
      <c r="F291" s="6">
        <v>17.397893847183671</v>
      </c>
      <c r="G291" s="33">
        <f t="shared" si="13"/>
        <v>2.1747367308979588</v>
      </c>
      <c r="H291" s="32">
        <f t="shared" si="14"/>
        <v>0.45982577375565609</v>
      </c>
      <c r="KD291" s="29" t="s">
        <v>13</v>
      </c>
      <c r="KE291" s="29" t="s">
        <v>29</v>
      </c>
    </row>
    <row r="292" spans="4:291" x14ac:dyDescent="0.25">
      <c r="D292" s="5">
        <v>2017</v>
      </c>
      <c r="E292" s="6">
        <v>10</v>
      </c>
      <c r="F292" s="6">
        <v>33.85110567551574</v>
      </c>
      <c r="G292" s="33">
        <f t="shared" si="13"/>
        <v>3.3851105675515738</v>
      </c>
      <c r="H292" s="32">
        <f t="shared" si="14"/>
        <v>0.29541132558139538</v>
      </c>
      <c r="KD292" s="6">
        <v>2011</v>
      </c>
      <c r="KE292" s="6">
        <v>15.4298063079095</v>
      </c>
    </row>
    <row r="293" spans="4:291" x14ac:dyDescent="0.25">
      <c r="D293" s="5">
        <v>2018</v>
      </c>
      <c r="E293" s="6">
        <v>13</v>
      </c>
      <c r="F293" s="6">
        <v>34.008552678657672</v>
      </c>
      <c r="G293" s="33">
        <f t="shared" si="13"/>
        <v>2.6160425137428978</v>
      </c>
      <c r="H293" s="32">
        <f t="shared" si="14"/>
        <v>0.38225678472222224</v>
      </c>
      <c r="KD293" s="6">
        <v>2012</v>
      </c>
      <c r="KE293" s="6">
        <v>19.051087380173975</v>
      </c>
    </row>
    <row r="294" spans="4:291" x14ac:dyDescent="0.25">
      <c r="D294" s="5">
        <v>2019</v>
      </c>
      <c r="E294" s="6">
        <v>13</v>
      </c>
      <c r="F294" s="6">
        <v>35.346852205364108</v>
      </c>
      <c r="G294" s="33">
        <f t="shared" si="13"/>
        <v>2.7189886311818543</v>
      </c>
      <c r="H294" s="32">
        <f t="shared" si="14"/>
        <v>0.36778381069042321</v>
      </c>
      <c r="KD294" s="6">
        <v>2013</v>
      </c>
      <c r="KE294" s="6">
        <v>22.829815455580384</v>
      </c>
    </row>
    <row r="295" spans="4:291" x14ac:dyDescent="0.25">
      <c r="D295" s="5">
        <v>2020</v>
      </c>
      <c r="E295" s="6">
        <v>14</v>
      </c>
      <c r="F295" s="6">
        <v>36.763875233641514</v>
      </c>
      <c r="G295" s="33">
        <f t="shared" si="13"/>
        <v>2.6259910881172508</v>
      </c>
      <c r="H295" s="32">
        <f t="shared" si="14"/>
        <v>0.38080860385438975</v>
      </c>
      <c r="KD295" s="6">
        <v>2014</v>
      </c>
      <c r="KE295" s="6">
        <v>22.278750944583614</v>
      </c>
    </row>
    <row r="296" spans="4:291" ht="15.75" thickBot="1" x14ac:dyDescent="0.3">
      <c r="D296" s="8">
        <v>2021</v>
      </c>
      <c r="E296" s="9">
        <v>23</v>
      </c>
      <c r="F296" s="9">
        <v>76.991584536405554</v>
      </c>
      <c r="G296" s="31">
        <f t="shared" si="13"/>
        <v>3.3474601972350242</v>
      </c>
      <c r="H296" s="30">
        <f t="shared" si="14"/>
        <v>0.29873394785276075</v>
      </c>
      <c r="KD296" s="6">
        <v>2015</v>
      </c>
      <c r="KE296" s="6">
        <v>25.34896750585132</v>
      </c>
    </row>
    <row r="297" spans="4:291" x14ac:dyDescent="0.25">
      <c r="KD297" s="6">
        <v>2016</v>
      </c>
      <c r="KE297" s="6">
        <v>17.397893847183671</v>
      </c>
    </row>
    <row r="298" spans="4:291" x14ac:dyDescent="0.25">
      <c r="KD298" s="6">
        <v>2017</v>
      </c>
      <c r="KE298" s="6">
        <v>33.85110567551574</v>
      </c>
    </row>
    <row r="299" spans="4:291" x14ac:dyDescent="0.25">
      <c r="KD299" s="6">
        <v>2018</v>
      </c>
      <c r="KE299" s="6">
        <v>34.008552678657672</v>
      </c>
    </row>
    <row r="300" spans="4:291" x14ac:dyDescent="0.25">
      <c r="KD300" s="6">
        <v>2019</v>
      </c>
      <c r="KE300" s="6">
        <v>35.346852205364108</v>
      </c>
    </row>
    <row r="301" spans="4:291" x14ac:dyDescent="0.25">
      <c r="KD301" s="6">
        <v>2020</v>
      </c>
      <c r="KE301" s="6">
        <v>36.763875233641514</v>
      </c>
    </row>
    <row r="302" spans="4:291" x14ac:dyDescent="0.25">
      <c r="KD302" s="6">
        <v>2021</v>
      </c>
      <c r="KE302" s="6">
        <v>76.991584536405554</v>
      </c>
    </row>
    <row r="315" spans="1:291" x14ac:dyDescent="0.25">
      <c r="A315" s="178"/>
      <c r="B315" s="178"/>
      <c r="C315" s="178"/>
      <c r="D315" s="178"/>
      <c r="E315" s="178"/>
      <c r="F315" s="178"/>
      <c r="G315" s="178"/>
    </row>
    <row r="316" spans="1:291" x14ac:dyDescent="0.25">
      <c r="A316" s="178"/>
      <c r="B316" s="178"/>
      <c r="C316" s="178"/>
      <c r="D316" s="178"/>
      <c r="E316" s="178"/>
      <c r="F316" s="178"/>
      <c r="G316" s="178"/>
      <c r="KD316" s="29" t="s">
        <v>13</v>
      </c>
      <c r="KE316" s="29" t="s">
        <v>28</v>
      </c>
    </row>
    <row r="317" spans="1:291" x14ac:dyDescent="0.25">
      <c r="A317" s="178"/>
      <c r="B317" s="178"/>
      <c r="C317" s="178"/>
      <c r="D317" s="178"/>
      <c r="E317" s="178"/>
      <c r="F317" s="178"/>
      <c r="G317" s="178"/>
      <c r="KD317" s="6">
        <v>2011</v>
      </c>
      <c r="KE317" s="6">
        <v>9.5918248775510211</v>
      </c>
    </row>
    <row r="318" spans="1:291" x14ac:dyDescent="0.25">
      <c r="A318" s="178"/>
      <c r="B318" s="178"/>
      <c r="C318" s="178"/>
      <c r="D318" s="178"/>
      <c r="E318" s="178"/>
      <c r="F318" s="178"/>
      <c r="G318" s="178"/>
      <c r="KD318" s="6">
        <v>2012</v>
      </c>
      <c r="KE318" s="6">
        <v>8.6215551229338843</v>
      </c>
    </row>
    <row r="319" spans="1:291" x14ac:dyDescent="0.25">
      <c r="A319" s="178"/>
      <c r="B319" s="178"/>
      <c r="C319" s="178"/>
      <c r="D319" s="178"/>
      <c r="E319" s="178"/>
      <c r="F319" s="178"/>
      <c r="G319" s="178"/>
      <c r="KD319" s="6">
        <v>2013</v>
      </c>
      <c r="KE319" s="6">
        <v>12.571279893103448</v>
      </c>
    </row>
    <row r="320" spans="1:291" x14ac:dyDescent="0.25">
      <c r="A320" s="178"/>
      <c r="B320" s="178"/>
      <c r="C320" s="178"/>
      <c r="D320" s="178"/>
      <c r="E320" s="178"/>
      <c r="F320" s="178"/>
      <c r="G320" s="178"/>
      <c r="KD320" s="6">
        <v>2014</v>
      </c>
      <c r="KE320" s="6">
        <v>17.954327915194348</v>
      </c>
    </row>
    <row r="321" spans="4:291" x14ac:dyDescent="0.25">
      <c r="KD321" s="6">
        <v>2015</v>
      </c>
      <c r="KE321" s="6">
        <v>22.288876257763977</v>
      </c>
    </row>
    <row r="322" spans="4:291" ht="15.75" thickBot="1" x14ac:dyDescent="0.3">
      <c r="KD322" s="6">
        <v>2016</v>
      </c>
      <c r="KE322" s="6">
        <v>39.085190769230771</v>
      </c>
    </row>
    <row r="323" spans="4:291" x14ac:dyDescent="0.25">
      <c r="D323" s="2" t="s">
        <v>13</v>
      </c>
      <c r="E323" s="3" t="s">
        <v>18</v>
      </c>
      <c r="F323" s="3" t="s">
        <v>27</v>
      </c>
      <c r="G323" s="3" t="s">
        <v>26</v>
      </c>
      <c r="H323" s="4" t="s">
        <v>12</v>
      </c>
      <c r="KD323" s="6">
        <v>2017</v>
      </c>
      <c r="KE323" s="6">
        <v>25.109962674418604</v>
      </c>
    </row>
    <row r="324" spans="4:291" x14ac:dyDescent="0.25">
      <c r="D324" s="5">
        <v>2011</v>
      </c>
      <c r="E324" s="6">
        <v>696</v>
      </c>
      <c r="F324" s="6">
        <v>0</v>
      </c>
      <c r="G324" s="6">
        <v>127026870</v>
      </c>
      <c r="H324" s="17">
        <f t="shared" ref="H324:H334" si="15">(E324-F324)*1000000/G324</f>
        <v>5.4791557093392917</v>
      </c>
      <c r="KD324" s="6">
        <v>2018</v>
      </c>
      <c r="KE324" s="6">
        <v>28.845685062499999</v>
      </c>
    </row>
    <row r="325" spans="4:291" x14ac:dyDescent="0.25">
      <c r="D325" s="5">
        <v>2012</v>
      </c>
      <c r="E325" s="6">
        <v>879</v>
      </c>
      <c r="F325" s="6">
        <v>0</v>
      </c>
      <c r="G325" s="6">
        <v>127026870</v>
      </c>
      <c r="H325" s="17">
        <f t="shared" si="15"/>
        <v>6.9197957880879848</v>
      </c>
      <c r="KD325" s="6">
        <v>2019</v>
      </c>
      <c r="KE325" s="6">
        <v>39.098248182628062</v>
      </c>
    </row>
    <row r="326" spans="4:291" x14ac:dyDescent="0.25">
      <c r="D326" s="5">
        <v>2013</v>
      </c>
      <c r="E326" s="6">
        <v>1039</v>
      </c>
      <c r="F326" s="6">
        <v>0</v>
      </c>
      <c r="G326" s="6">
        <v>127026870</v>
      </c>
      <c r="H326" s="17">
        <f t="shared" si="15"/>
        <v>8.1793718132234545</v>
      </c>
      <c r="KD326" s="6">
        <v>2020</v>
      </c>
      <c r="KE326" s="6">
        <v>46.703455201284797</v>
      </c>
    </row>
    <row r="327" spans="4:291" x14ac:dyDescent="0.25">
      <c r="D327" s="5">
        <v>2014</v>
      </c>
      <c r="E327" s="6">
        <v>1211</v>
      </c>
      <c r="F327" s="6">
        <v>0</v>
      </c>
      <c r="G327" s="6">
        <v>127026870</v>
      </c>
      <c r="H327" s="17">
        <f t="shared" si="15"/>
        <v>9.5334160402440844</v>
      </c>
      <c r="KD327" s="6">
        <v>2021</v>
      </c>
      <c r="KE327" s="6">
        <v>25.288478107361968</v>
      </c>
    </row>
    <row r="328" spans="4:291" x14ac:dyDescent="0.25">
      <c r="D328" s="5">
        <v>2015</v>
      </c>
      <c r="E328" s="6">
        <v>1315</v>
      </c>
      <c r="F328" s="6">
        <v>0</v>
      </c>
      <c r="G328" s="6">
        <v>127026870</v>
      </c>
      <c r="H328" s="17">
        <f t="shared" si="15"/>
        <v>10.35214045658214</v>
      </c>
    </row>
    <row r="329" spans="4:291" x14ac:dyDescent="0.25">
      <c r="D329" s="5">
        <v>2016</v>
      </c>
      <c r="E329" s="6">
        <v>1695</v>
      </c>
      <c r="F329" s="6">
        <v>0</v>
      </c>
      <c r="G329" s="6">
        <v>127026870</v>
      </c>
      <c r="H329" s="17">
        <f t="shared" si="15"/>
        <v>13.343633516278878</v>
      </c>
    </row>
    <row r="330" spans="4:291" x14ac:dyDescent="0.25">
      <c r="D330" s="5">
        <v>2017</v>
      </c>
      <c r="E330" s="6">
        <v>1894</v>
      </c>
      <c r="F330" s="6">
        <v>20.45</v>
      </c>
      <c r="G330" s="6">
        <v>127026870</v>
      </c>
      <c r="H330" s="17">
        <f t="shared" si="15"/>
        <v>14.749241636828492</v>
      </c>
    </row>
    <row r="331" spans="4:291" x14ac:dyDescent="0.25">
      <c r="D331" s="5">
        <v>2018</v>
      </c>
      <c r="E331" s="6">
        <v>2154</v>
      </c>
      <c r="F331" s="6">
        <v>20.45</v>
      </c>
      <c r="G331" s="6">
        <v>127026870</v>
      </c>
      <c r="H331" s="17">
        <f t="shared" si="15"/>
        <v>16.796052677673632</v>
      </c>
    </row>
    <row r="332" spans="4:291" x14ac:dyDescent="0.25">
      <c r="D332" s="5">
        <v>2019</v>
      </c>
      <c r="E332" s="6">
        <v>2261</v>
      </c>
      <c r="F332" s="6">
        <v>21.9</v>
      </c>
      <c r="G332" s="6">
        <v>127026870</v>
      </c>
      <c r="H332" s="17">
        <f t="shared" si="15"/>
        <v>17.626979236755183</v>
      </c>
    </row>
    <row r="333" spans="4:291" x14ac:dyDescent="0.25">
      <c r="D333" s="5">
        <v>2020</v>
      </c>
      <c r="E333" s="6">
        <v>3169</v>
      </c>
      <c r="F333" s="6">
        <v>24.67</v>
      </c>
      <c r="G333" s="6">
        <v>127026870</v>
      </c>
      <c r="H333" s="17">
        <f t="shared" si="15"/>
        <v>24.753266769463814</v>
      </c>
    </row>
    <row r="334" spans="4:291" ht="15.75" thickBot="1" x14ac:dyDescent="0.3">
      <c r="D334" s="8">
        <v>2021</v>
      </c>
      <c r="E334" s="9">
        <v>3261</v>
      </c>
      <c r="F334" s="9">
        <v>25.69</v>
      </c>
      <c r="G334" s="9">
        <v>127026870</v>
      </c>
      <c r="H334" s="15">
        <f t="shared" si="15"/>
        <v>25.46949318675647</v>
      </c>
    </row>
    <row r="338" spans="4:291" x14ac:dyDescent="0.25">
      <c r="KD338" s="29" t="s">
        <v>13</v>
      </c>
      <c r="KE338" s="29" t="s">
        <v>25</v>
      </c>
    </row>
    <row r="339" spans="4:291" x14ac:dyDescent="0.25">
      <c r="KD339" s="6">
        <v>2011</v>
      </c>
      <c r="KE339" s="28">
        <v>0</v>
      </c>
    </row>
    <row r="340" spans="4:291" x14ac:dyDescent="0.25">
      <c r="KD340" s="6">
        <v>2012</v>
      </c>
      <c r="KE340" s="28">
        <v>2.7397260273972601E-2</v>
      </c>
    </row>
    <row r="341" spans="4:291" x14ac:dyDescent="0.25">
      <c r="KD341" s="6">
        <v>2013</v>
      </c>
      <c r="KE341" s="28">
        <v>2.6132404181184669E-2</v>
      </c>
    </row>
    <row r="342" spans="4:291" x14ac:dyDescent="0.25">
      <c r="KD342" s="6">
        <v>2014</v>
      </c>
      <c r="KE342" s="28">
        <v>0.02</v>
      </c>
    </row>
    <row r="343" spans="4:291" x14ac:dyDescent="0.25">
      <c r="KD343" s="6">
        <v>2015</v>
      </c>
      <c r="KE343" s="28">
        <v>1.5929203539823009E-2</v>
      </c>
    </row>
    <row r="344" spans="4:291" x14ac:dyDescent="0.25">
      <c r="KD344" s="6">
        <v>2016</v>
      </c>
      <c r="KE344" s="28">
        <v>1.1764705882352941E-2</v>
      </c>
    </row>
    <row r="345" spans="4:291" x14ac:dyDescent="0.25">
      <c r="KD345" s="6">
        <v>2017</v>
      </c>
      <c r="KE345" s="28">
        <v>1.1764705882352941E-2</v>
      </c>
    </row>
    <row r="346" spans="4:291" ht="15.75" thickBot="1" x14ac:dyDescent="0.3">
      <c r="KD346" s="6">
        <v>2018</v>
      </c>
      <c r="KE346" s="28">
        <v>1.3251783893985729E-2</v>
      </c>
    </row>
    <row r="347" spans="4:291" x14ac:dyDescent="0.25">
      <c r="D347" s="2" t="s">
        <v>13</v>
      </c>
      <c r="E347" s="3" t="s">
        <v>24</v>
      </c>
      <c r="F347" s="3" t="s">
        <v>23</v>
      </c>
      <c r="G347" s="4" t="s">
        <v>17</v>
      </c>
      <c r="KD347" s="6">
        <v>2019</v>
      </c>
      <c r="KE347" s="28">
        <v>9.4066570188133143E-3</v>
      </c>
    </row>
    <row r="348" spans="4:291" x14ac:dyDescent="0.25">
      <c r="D348" s="5">
        <v>2011</v>
      </c>
      <c r="E348" s="6">
        <v>196</v>
      </c>
      <c r="F348" s="6">
        <v>2468</v>
      </c>
      <c r="G348" s="27">
        <f t="shared" ref="G348:G358" si="16">E348/F348</f>
        <v>7.9416531604538085E-2</v>
      </c>
      <c r="KD348" s="6">
        <v>2020</v>
      </c>
      <c r="KE348" s="28">
        <v>8.1537565521258015E-3</v>
      </c>
    </row>
    <row r="349" spans="4:291" x14ac:dyDescent="0.25">
      <c r="D349" s="5">
        <v>2012</v>
      </c>
      <c r="E349" s="6">
        <v>242</v>
      </c>
      <c r="F349" s="6">
        <v>2927</v>
      </c>
      <c r="G349" s="27">
        <f t="shared" si="16"/>
        <v>8.267851042022549E-2</v>
      </c>
      <c r="KD349" s="6">
        <v>2021</v>
      </c>
      <c r="KE349" s="28">
        <v>1.1813045711350795E-2</v>
      </c>
    </row>
    <row r="350" spans="4:291" x14ac:dyDescent="0.25">
      <c r="D350" s="5">
        <v>2013</v>
      </c>
      <c r="E350" s="6">
        <v>290</v>
      </c>
      <c r="F350" s="6">
        <v>3403</v>
      </c>
      <c r="G350" s="27">
        <f t="shared" si="16"/>
        <v>8.5218924478401417E-2</v>
      </c>
    </row>
    <row r="351" spans="4:291" x14ac:dyDescent="0.25">
      <c r="D351" s="5">
        <v>2014</v>
      </c>
      <c r="E351" s="6">
        <v>283</v>
      </c>
      <c r="F351" s="6">
        <v>3961</v>
      </c>
      <c r="G351" s="27">
        <f t="shared" si="16"/>
        <v>7.1446604392830099E-2</v>
      </c>
    </row>
    <row r="352" spans="4:291" x14ac:dyDescent="0.25">
      <c r="D352" s="5">
        <v>2015</v>
      </c>
      <c r="E352" s="6">
        <v>322</v>
      </c>
      <c r="F352" s="6">
        <v>4253</v>
      </c>
      <c r="G352" s="27">
        <f t="shared" si="16"/>
        <v>7.571126263813778E-2</v>
      </c>
    </row>
    <row r="353" spans="4:294" x14ac:dyDescent="0.25">
      <c r="D353" s="5">
        <v>2016</v>
      </c>
      <c r="E353" s="6">
        <v>221</v>
      </c>
      <c r="F353" s="6">
        <v>2960</v>
      </c>
      <c r="G353" s="27">
        <f t="shared" si="16"/>
        <v>7.4662162162162163E-2</v>
      </c>
    </row>
    <row r="354" spans="4:294" x14ac:dyDescent="0.25">
      <c r="D354" s="5">
        <v>2017</v>
      </c>
      <c r="E354" s="6">
        <v>430</v>
      </c>
      <c r="F354" s="6">
        <v>4461</v>
      </c>
      <c r="G354" s="27">
        <f t="shared" si="16"/>
        <v>9.639094373458866E-2</v>
      </c>
    </row>
    <row r="355" spans="4:294" x14ac:dyDescent="0.25">
      <c r="D355" s="5">
        <v>2018</v>
      </c>
      <c r="E355" s="6">
        <v>432</v>
      </c>
      <c r="F355" s="6">
        <v>4969</v>
      </c>
      <c r="G355" s="27">
        <f t="shared" si="16"/>
        <v>8.6939021936003225E-2</v>
      </c>
    </row>
    <row r="356" spans="4:294" x14ac:dyDescent="0.25">
      <c r="D356" s="5">
        <v>2019</v>
      </c>
      <c r="E356" s="6">
        <v>449</v>
      </c>
      <c r="F356" s="6">
        <v>5611</v>
      </c>
      <c r="G356" s="27">
        <f t="shared" si="16"/>
        <v>8.0021386562110136E-2</v>
      </c>
    </row>
    <row r="357" spans="4:294" x14ac:dyDescent="0.25">
      <c r="D357" s="5">
        <v>2020</v>
      </c>
      <c r="E357" s="6">
        <v>467</v>
      </c>
      <c r="F357" s="6">
        <v>5511</v>
      </c>
      <c r="G357" s="27">
        <f t="shared" si="16"/>
        <v>8.4739611685719474E-2</v>
      </c>
    </row>
    <row r="358" spans="4:294" ht="15.75" thickBot="1" x14ac:dyDescent="0.3">
      <c r="D358" s="8">
        <v>2021</v>
      </c>
      <c r="E358" s="9">
        <v>978</v>
      </c>
      <c r="F358" s="9">
        <v>6357</v>
      </c>
      <c r="G358" s="26">
        <f t="shared" si="16"/>
        <v>0.15384615384615385</v>
      </c>
    </row>
    <row r="359" spans="4:294" ht="15.75" thickBot="1" x14ac:dyDescent="0.3"/>
    <row r="360" spans="4:294" ht="15.75" thickBot="1" x14ac:dyDescent="0.3">
      <c r="KD360" s="2" t="s">
        <v>13</v>
      </c>
      <c r="KE360" s="4" t="s">
        <v>22</v>
      </c>
      <c r="KG360" s="2" t="s">
        <v>13</v>
      </c>
      <c r="KH360" s="25" t="s">
        <v>21</v>
      </c>
    </row>
    <row r="361" spans="4:294" x14ac:dyDescent="0.25">
      <c r="D361" s="2" t="s">
        <v>13</v>
      </c>
      <c r="E361" s="4" t="s">
        <v>16</v>
      </c>
      <c r="KD361" s="5">
        <v>2011</v>
      </c>
      <c r="KE361" s="7" t="s">
        <v>20</v>
      </c>
      <c r="KG361" s="5">
        <v>2011</v>
      </c>
      <c r="KH361" s="24" t="s">
        <v>20</v>
      </c>
    </row>
    <row r="362" spans="4:294" x14ac:dyDescent="0.25">
      <c r="D362" s="5">
        <v>2011</v>
      </c>
      <c r="E362" s="23">
        <v>2.46061814556331</v>
      </c>
      <c r="KD362" s="5">
        <v>2012</v>
      </c>
      <c r="KE362" s="7">
        <v>4.2335749733719945</v>
      </c>
      <c r="KG362" s="5">
        <v>2012</v>
      </c>
      <c r="KH362" s="24">
        <v>0.23620698966942147</v>
      </c>
    </row>
    <row r="363" spans="4:294" x14ac:dyDescent="0.25">
      <c r="D363" s="5">
        <v>2012</v>
      </c>
      <c r="E363" s="23">
        <v>2.9506048387096775</v>
      </c>
      <c r="KD363" s="5">
        <v>2013</v>
      </c>
      <c r="KE363" s="7">
        <v>3.0439753940773846</v>
      </c>
      <c r="KG363" s="5">
        <v>2013</v>
      </c>
      <c r="KH363" s="24">
        <v>0.32851776724137927</v>
      </c>
    </row>
    <row r="364" spans="4:294" x14ac:dyDescent="0.25">
      <c r="D364" s="5">
        <v>2013</v>
      </c>
      <c r="E364" s="23">
        <v>2.675314465408805</v>
      </c>
      <c r="KD364" s="5">
        <v>2014</v>
      </c>
      <c r="KE364" s="7">
        <v>2.7848438680729517</v>
      </c>
      <c r="KG364" s="5">
        <v>2014</v>
      </c>
      <c r="KH364" s="24">
        <v>0.35908655830388692</v>
      </c>
    </row>
    <row r="365" spans="4:294" x14ac:dyDescent="0.25">
      <c r="D365" s="5">
        <v>2014</v>
      </c>
      <c r="E365" s="23">
        <v>2.75452016689847</v>
      </c>
      <c r="KD365" s="5">
        <v>2015</v>
      </c>
      <c r="KE365" s="7">
        <v>2.8165519450945911</v>
      </c>
      <c r="KG365" s="5">
        <v>2015</v>
      </c>
      <c r="KH365" s="24">
        <v>0.35504404658385097</v>
      </c>
    </row>
    <row r="366" spans="4:294" x14ac:dyDescent="0.25">
      <c r="D366" s="5">
        <v>2015</v>
      </c>
      <c r="E366" s="23">
        <v>2.8054089709762531</v>
      </c>
      <c r="KD366" s="5">
        <v>2016</v>
      </c>
      <c r="KE366" s="7">
        <v>2.1747367308979588</v>
      </c>
      <c r="KG366" s="5">
        <v>2016</v>
      </c>
      <c r="KH366" s="24">
        <v>0.45982577375565609</v>
      </c>
    </row>
    <row r="367" spans="4:294" x14ac:dyDescent="0.25">
      <c r="D367" s="5">
        <v>2016</v>
      </c>
      <c r="E367" s="23">
        <v>1.8115055079559363</v>
      </c>
      <c r="KD367" s="5">
        <v>2017</v>
      </c>
      <c r="KE367" s="7">
        <v>3.3851105675515738</v>
      </c>
      <c r="KG367" s="5">
        <v>2017</v>
      </c>
      <c r="KH367" s="24">
        <v>0.29541132558139538</v>
      </c>
    </row>
    <row r="368" spans="4:294" x14ac:dyDescent="0.25">
      <c r="D368" s="5">
        <v>2017</v>
      </c>
      <c r="E368" s="23">
        <v>2.4350436681222707</v>
      </c>
      <c r="KD368" s="5">
        <v>2018</v>
      </c>
      <c r="KE368" s="7">
        <v>2.6160425137428978</v>
      </c>
      <c r="KG368" s="5">
        <v>2018</v>
      </c>
      <c r="KH368" s="24">
        <v>0.38225678472222224</v>
      </c>
    </row>
    <row r="369" spans="4:294" x14ac:dyDescent="0.25">
      <c r="D369" s="5">
        <v>2018</v>
      </c>
      <c r="E369" s="23">
        <v>2.5083291267036851</v>
      </c>
      <c r="KD369" s="5">
        <v>2019</v>
      </c>
      <c r="KE369" s="7">
        <v>2.7189886311818543</v>
      </c>
      <c r="KG369" s="5">
        <v>2019</v>
      </c>
      <c r="KH369" s="24">
        <v>0.36778381069042321</v>
      </c>
    </row>
    <row r="370" spans="4:294" x14ac:dyDescent="0.25">
      <c r="D370" s="5">
        <v>2019</v>
      </c>
      <c r="E370" s="23">
        <v>2.6049210770659239</v>
      </c>
      <c r="KD370" s="5">
        <v>2020</v>
      </c>
      <c r="KE370" s="7">
        <v>2.6259910881172508</v>
      </c>
      <c r="KG370" s="5">
        <v>2020</v>
      </c>
      <c r="KH370" s="24">
        <v>0.38080860385438975</v>
      </c>
    </row>
    <row r="371" spans="4:294" ht="15.75" thickBot="1" x14ac:dyDescent="0.3">
      <c r="D371" s="5">
        <v>2020</v>
      </c>
      <c r="E371" s="23">
        <v>2.1418577535950254</v>
      </c>
      <c r="KD371" s="8">
        <v>2021</v>
      </c>
      <c r="KE371" s="10">
        <v>3.3474601972350242</v>
      </c>
      <c r="KG371" s="8">
        <v>2021</v>
      </c>
      <c r="KH371" s="22">
        <v>0.29873394785276075</v>
      </c>
    </row>
    <row r="372" spans="4:294" ht="15.75" thickBot="1" x14ac:dyDescent="0.3">
      <c r="D372" s="8">
        <v>2021</v>
      </c>
      <c r="E372" s="21">
        <v>2.195096685082873</v>
      </c>
    </row>
    <row r="374" spans="4:294" ht="15.75" thickBot="1" x14ac:dyDescent="0.3"/>
    <row r="375" spans="4:294" x14ac:dyDescent="0.25">
      <c r="D375" s="2" t="s">
        <v>13</v>
      </c>
      <c r="E375" s="20" t="s">
        <v>19</v>
      </c>
      <c r="F375" s="20" t="s">
        <v>18</v>
      </c>
      <c r="G375" s="19" t="s">
        <v>15</v>
      </c>
    </row>
    <row r="376" spans="4:294" x14ac:dyDescent="0.25">
      <c r="D376" s="5">
        <v>2011</v>
      </c>
      <c r="E376" s="18">
        <v>1532</v>
      </c>
      <c r="F376" s="6">
        <v>25</v>
      </c>
      <c r="G376" s="17">
        <f t="shared" ref="G376:G386" si="17">E376/F376</f>
        <v>61.28</v>
      </c>
    </row>
    <row r="377" spans="4:294" x14ac:dyDescent="0.25">
      <c r="D377" s="5">
        <v>2012</v>
      </c>
      <c r="E377" s="18">
        <v>2032</v>
      </c>
      <c r="F377" s="6">
        <v>25</v>
      </c>
      <c r="G377" s="17">
        <f t="shared" si="17"/>
        <v>81.28</v>
      </c>
    </row>
    <row r="378" spans="4:294" x14ac:dyDescent="0.25">
      <c r="D378" s="5">
        <v>2013</v>
      </c>
      <c r="E378" s="18">
        <v>2179</v>
      </c>
      <c r="F378" s="6">
        <v>25</v>
      </c>
      <c r="G378" s="17">
        <f t="shared" si="17"/>
        <v>87.16</v>
      </c>
    </row>
    <row r="379" spans="4:294" x14ac:dyDescent="0.25">
      <c r="D379" s="5">
        <v>2014</v>
      </c>
      <c r="E379" s="18">
        <v>2357</v>
      </c>
      <c r="F379" s="6">
        <v>25</v>
      </c>
      <c r="G379" s="17">
        <f t="shared" si="17"/>
        <v>94.28</v>
      </c>
    </row>
    <row r="380" spans="4:294" x14ac:dyDescent="0.25">
      <c r="D380" s="5">
        <v>2015</v>
      </c>
      <c r="E380" s="18">
        <v>2425</v>
      </c>
      <c r="F380" s="6">
        <v>25</v>
      </c>
      <c r="G380" s="17">
        <f t="shared" si="17"/>
        <v>97</v>
      </c>
    </row>
    <row r="381" spans="4:294" x14ac:dyDescent="0.25">
      <c r="D381" s="5">
        <v>2016</v>
      </c>
      <c r="E381" s="18">
        <v>2807</v>
      </c>
      <c r="F381" s="6">
        <v>25</v>
      </c>
      <c r="G381" s="17">
        <f t="shared" si="17"/>
        <v>112.28</v>
      </c>
    </row>
    <row r="382" spans="4:294" x14ac:dyDescent="0.25">
      <c r="D382" s="5">
        <v>2017</v>
      </c>
      <c r="E382" s="18">
        <v>2936</v>
      </c>
      <c r="F382" s="6">
        <v>25</v>
      </c>
      <c r="G382" s="17">
        <f t="shared" si="17"/>
        <v>117.44</v>
      </c>
    </row>
    <row r="383" spans="4:294" x14ac:dyDescent="0.25">
      <c r="D383" s="5">
        <v>2018</v>
      </c>
      <c r="E383" s="18">
        <v>3229</v>
      </c>
      <c r="F383" s="6">
        <v>25</v>
      </c>
      <c r="G383" s="17">
        <f t="shared" si="17"/>
        <v>129.16</v>
      </c>
    </row>
    <row r="384" spans="4:294" x14ac:dyDescent="0.25">
      <c r="D384" s="5">
        <v>2019</v>
      </c>
      <c r="E384" s="18">
        <v>3619</v>
      </c>
      <c r="F384" s="6">
        <v>25</v>
      </c>
      <c r="G384" s="17">
        <f t="shared" si="17"/>
        <v>144.76</v>
      </c>
    </row>
    <row r="385" spans="4:292" x14ac:dyDescent="0.25">
      <c r="D385" s="5">
        <v>2020</v>
      </c>
      <c r="E385" s="18">
        <v>4282</v>
      </c>
      <c r="F385" s="6">
        <v>25</v>
      </c>
      <c r="G385" s="17">
        <f t="shared" si="17"/>
        <v>171.28</v>
      </c>
    </row>
    <row r="386" spans="4:292" ht="15.75" thickBot="1" x14ac:dyDescent="0.3">
      <c r="D386" s="8">
        <v>2021</v>
      </c>
      <c r="E386" s="16">
        <v>4994</v>
      </c>
      <c r="F386" s="9">
        <v>25</v>
      </c>
      <c r="G386" s="15">
        <f t="shared" si="17"/>
        <v>199.76</v>
      </c>
    </row>
    <row r="388" spans="4:292" x14ac:dyDescent="0.25">
      <c r="FX388" t="s">
        <v>13</v>
      </c>
      <c r="FY388" t="s">
        <v>14</v>
      </c>
    </row>
    <row r="389" spans="4:292" x14ac:dyDescent="0.25">
      <c r="FX389">
        <v>2011</v>
      </c>
      <c r="FY389">
        <v>11.974955134596211</v>
      </c>
    </row>
    <row r="390" spans="4:292" x14ac:dyDescent="0.25">
      <c r="FX390">
        <v>2012</v>
      </c>
      <c r="FY390">
        <v>19.828387096774193</v>
      </c>
    </row>
    <row r="391" spans="4:292" x14ac:dyDescent="0.25">
      <c r="FX391">
        <v>2013</v>
      </c>
      <c r="FY391">
        <v>19.871383647798741</v>
      </c>
    </row>
    <row r="392" spans="4:292" x14ac:dyDescent="0.25">
      <c r="FX392">
        <v>2014</v>
      </c>
      <c r="FY392">
        <v>18.55440890125174</v>
      </c>
    </row>
    <row r="393" spans="4:292" x14ac:dyDescent="0.25">
      <c r="FX393">
        <v>2015</v>
      </c>
      <c r="FY393">
        <v>20.602902374670183</v>
      </c>
    </row>
    <row r="394" spans="4:292" ht="15.75" thickBot="1" x14ac:dyDescent="0.3">
      <c r="FX394">
        <v>2016</v>
      </c>
      <c r="FY394">
        <v>15.185973072215424</v>
      </c>
    </row>
    <row r="395" spans="4:292" x14ac:dyDescent="0.25">
      <c r="D395" s="2" t="s">
        <v>13</v>
      </c>
      <c r="E395" s="3" t="s">
        <v>17</v>
      </c>
      <c r="F395" s="3" t="s">
        <v>16</v>
      </c>
      <c r="G395" s="3" t="s">
        <v>15</v>
      </c>
      <c r="H395" s="4" t="s">
        <v>14</v>
      </c>
      <c r="FX395">
        <v>2017</v>
      </c>
      <c r="FY395">
        <v>27.565065502183405</v>
      </c>
      <c r="KE395" s="2" t="s">
        <v>13</v>
      </c>
      <c r="KF395" s="4" t="s">
        <v>12</v>
      </c>
    </row>
    <row r="396" spans="4:292" x14ac:dyDescent="0.25">
      <c r="D396" s="5">
        <v>2011</v>
      </c>
      <c r="E396" s="6">
        <v>7.9416531604538085E-2</v>
      </c>
      <c r="F396" s="6">
        <v>2.46061814556331</v>
      </c>
      <c r="G396" s="6">
        <v>61.28</v>
      </c>
      <c r="H396" s="14">
        <f t="shared" ref="H396:H406" si="18">E396*F396*G396</f>
        <v>11.974955134596211</v>
      </c>
      <c r="FX396">
        <v>2018</v>
      </c>
      <c r="FY396">
        <v>28.166138313982838</v>
      </c>
      <c r="KE396" s="5">
        <v>2011</v>
      </c>
      <c r="KF396" s="13">
        <v>5.4791557093392917</v>
      </c>
    </row>
    <row r="397" spans="4:292" x14ac:dyDescent="0.25">
      <c r="D397" s="5">
        <v>2012</v>
      </c>
      <c r="E397" s="6">
        <v>8.267851042022549E-2</v>
      </c>
      <c r="F397" s="6">
        <v>2.9506048387096775</v>
      </c>
      <c r="G397" s="6">
        <v>81.28</v>
      </c>
      <c r="H397" s="14">
        <f t="shared" si="18"/>
        <v>19.828387096774193</v>
      </c>
      <c r="FX397">
        <v>2019</v>
      </c>
      <c r="FY397">
        <v>30.175134633240482</v>
      </c>
      <c r="KE397" s="5">
        <v>2012</v>
      </c>
      <c r="KF397" s="13">
        <v>6.9197957880879848</v>
      </c>
    </row>
    <row r="398" spans="4:292" x14ac:dyDescent="0.25">
      <c r="D398" s="5">
        <v>2013</v>
      </c>
      <c r="E398" s="6">
        <v>8.5218924478401417E-2</v>
      </c>
      <c r="F398" s="6">
        <v>2.675314465408805</v>
      </c>
      <c r="G398" s="6">
        <v>87.16</v>
      </c>
      <c r="H398" s="14">
        <f t="shared" si="18"/>
        <v>19.871383647798741</v>
      </c>
      <c r="FX398">
        <v>2020</v>
      </c>
      <c r="FY398">
        <v>31.087353284104161</v>
      </c>
      <c r="KE398" s="5">
        <v>2013</v>
      </c>
      <c r="KF398" s="13">
        <v>8.1793718132234545</v>
      </c>
    </row>
    <row r="399" spans="4:292" x14ac:dyDescent="0.25">
      <c r="D399" s="5">
        <v>2014</v>
      </c>
      <c r="E399" s="6">
        <v>7.1446604392830099E-2</v>
      </c>
      <c r="F399" s="6">
        <v>2.75452016689847</v>
      </c>
      <c r="G399" s="6">
        <v>94.28</v>
      </c>
      <c r="H399" s="14">
        <f t="shared" si="18"/>
        <v>18.55440890125174</v>
      </c>
      <c r="FX399">
        <v>2021</v>
      </c>
      <c r="FY399">
        <v>67.460386740331487</v>
      </c>
      <c r="KE399" s="5">
        <v>2014</v>
      </c>
      <c r="KF399" s="13">
        <v>9.5334160402440844</v>
      </c>
    </row>
    <row r="400" spans="4:292" x14ac:dyDescent="0.25">
      <c r="D400" s="5">
        <v>2015</v>
      </c>
      <c r="E400" s="6">
        <v>7.571126263813778E-2</v>
      </c>
      <c r="F400" s="6">
        <v>2.8054089709762531</v>
      </c>
      <c r="G400" s="6">
        <v>97</v>
      </c>
      <c r="H400" s="14">
        <f t="shared" si="18"/>
        <v>20.602902374670183</v>
      </c>
      <c r="KE400" s="5">
        <v>2015</v>
      </c>
      <c r="KF400" s="13">
        <v>10.35214045658214</v>
      </c>
    </row>
    <row r="401" spans="1:292" x14ac:dyDescent="0.25">
      <c r="D401" s="5">
        <v>2016</v>
      </c>
      <c r="E401" s="6">
        <v>7.4662162162162163E-2</v>
      </c>
      <c r="F401" s="6">
        <v>1.8115055079559363</v>
      </c>
      <c r="G401" s="6">
        <v>112.28</v>
      </c>
      <c r="H401" s="14">
        <f t="shared" si="18"/>
        <v>15.185973072215424</v>
      </c>
      <c r="KE401" s="5">
        <v>2016</v>
      </c>
      <c r="KF401" s="13">
        <v>13.343633516278878</v>
      </c>
    </row>
    <row r="402" spans="1:292" x14ac:dyDescent="0.25">
      <c r="D402" s="5">
        <v>2017</v>
      </c>
      <c r="E402" s="6">
        <v>9.639094373458866E-2</v>
      </c>
      <c r="F402" s="6">
        <v>2.4350436681222707</v>
      </c>
      <c r="G402" s="6">
        <v>117.44</v>
      </c>
      <c r="H402" s="14">
        <f t="shared" si="18"/>
        <v>27.565065502183405</v>
      </c>
      <c r="KE402" s="5">
        <v>2017</v>
      </c>
      <c r="KF402" s="13">
        <v>14.749241636828492</v>
      </c>
    </row>
    <row r="403" spans="1:292" x14ac:dyDescent="0.25">
      <c r="D403" s="5">
        <v>2018</v>
      </c>
      <c r="E403" s="6">
        <v>8.6939021936003225E-2</v>
      </c>
      <c r="F403" s="6">
        <v>2.5083291267036851</v>
      </c>
      <c r="G403" s="6">
        <v>129.16</v>
      </c>
      <c r="H403" s="14">
        <f t="shared" si="18"/>
        <v>28.166138313982838</v>
      </c>
      <c r="KE403" s="5">
        <v>2018</v>
      </c>
      <c r="KF403" s="13">
        <v>16.796052677673632</v>
      </c>
    </row>
    <row r="404" spans="1:292" x14ac:dyDescent="0.25">
      <c r="D404" s="5">
        <v>2019</v>
      </c>
      <c r="E404" s="6">
        <v>8.0021386562110136E-2</v>
      </c>
      <c r="F404" s="6">
        <v>2.6049210770659239</v>
      </c>
      <c r="G404" s="6">
        <v>144.76</v>
      </c>
      <c r="H404" s="14">
        <f t="shared" si="18"/>
        <v>30.175134633240482</v>
      </c>
      <c r="KE404" s="5">
        <v>2019</v>
      </c>
      <c r="KF404" s="13">
        <v>17.626979236755183</v>
      </c>
    </row>
    <row r="405" spans="1:292" x14ac:dyDescent="0.25">
      <c r="D405" s="5">
        <v>2020</v>
      </c>
      <c r="E405" s="6">
        <v>8.4739611685719474E-2</v>
      </c>
      <c r="F405" s="6">
        <v>2.1418577535950254</v>
      </c>
      <c r="G405" s="6">
        <v>171.28</v>
      </c>
      <c r="H405" s="14">
        <f t="shared" si="18"/>
        <v>31.087353284104161</v>
      </c>
      <c r="KE405" s="5">
        <v>2020</v>
      </c>
      <c r="KF405" s="13">
        <v>24.753266769463814</v>
      </c>
    </row>
    <row r="406" spans="1:292" ht="15.75" thickBot="1" x14ac:dyDescent="0.3">
      <c r="D406" s="8">
        <v>2021</v>
      </c>
      <c r="E406" s="9">
        <v>0.15384615384615385</v>
      </c>
      <c r="F406" s="9">
        <v>2.195096685082873</v>
      </c>
      <c r="G406" s="9">
        <v>199.76</v>
      </c>
      <c r="H406" s="12">
        <f t="shared" si="18"/>
        <v>67.460386740331487</v>
      </c>
      <c r="KE406" s="8">
        <v>2021</v>
      </c>
      <c r="KF406" s="11">
        <v>25.46949318675647</v>
      </c>
    </row>
    <row r="413" spans="1:292" x14ac:dyDescent="0.25">
      <c r="A413" s="178"/>
      <c r="B413" s="178"/>
      <c r="C413" s="178"/>
      <c r="D413" s="178"/>
      <c r="E413" s="178"/>
      <c r="F413" s="178"/>
      <c r="G413" s="178"/>
      <c r="H413" s="178"/>
      <c r="I413" s="178"/>
      <c r="J413" s="178"/>
      <c r="K413" s="178"/>
      <c r="L413" s="178"/>
      <c r="M413" s="178"/>
      <c r="N413" s="178"/>
      <c r="O413" s="178"/>
      <c r="P413" s="178"/>
      <c r="Q413" s="178"/>
      <c r="R413" s="178"/>
      <c r="S413" s="178"/>
      <c r="T413" s="178"/>
      <c r="U413" s="178"/>
      <c r="V413" s="178"/>
      <c r="W413" s="178"/>
    </row>
    <row r="414" spans="1:292" x14ac:dyDescent="0.25">
      <c r="A414" s="178"/>
      <c r="B414" s="178"/>
      <c r="C414" s="178"/>
      <c r="D414" s="178"/>
      <c r="E414" s="178"/>
      <c r="F414" s="178"/>
      <c r="G414" s="178"/>
      <c r="H414" s="178"/>
      <c r="I414" s="178"/>
      <c r="J414" s="178"/>
      <c r="K414" s="178"/>
      <c r="L414" s="178"/>
      <c r="M414" s="178"/>
      <c r="N414" s="178"/>
      <c r="O414" s="178"/>
      <c r="P414" s="178"/>
      <c r="Q414" s="178"/>
      <c r="R414" s="178"/>
      <c r="S414" s="178"/>
      <c r="T414" s="178"/>
      <c r="U414" s="178"/>
      <c r="V414" s="178"/>
      <c r="W414" s="178"/>
    </row>
    <row r="415" spans="1:292" x14ac:dyDescent="0.25">
      <c r="A415" s="178"/>
      <c r="B415" s="178"/>
      <c r="C415" s="178"/>
      <c r="D415" s="178"/>
      <c r="E415" s="178"/>
      <c r="F415" s="178"/>
      <c r="G415" s="178"/>
      <c r="H415" s="178"/>
      <c r="I415" s="178"/>
      <c r="J415" s="178"/>
      <c r="K415" s="178"/>
      <c r="L415" s="178"/>
      <c r="M415" s="178"/>
      <c r="N415" s="178"/>
      <c r="O415" s="178"/>
      <c r="P415" s="178"/>
      <c r="Q415" s="178"/>
      <c r="R415" s="178"/>
      <c r="S415" s="178"/>
      <c r="T415" s="178"/>
      <c r="U415" s="178"/>
      <c r="V415" s="178"/>
      <c r="W415" s="178"/>
    </row>
    <row r="416" spans="1:292" x14ac:dyDescent="0.25">
      <c r="A416" s="178"/>
      <c r="B416" s="178"/>
      <c r="C416" s="178"/>
      <c r="D416" s="178"/>
      <c r="E416" s="178"/>
      <c r="F416" s="178"/>
      <c r="G416" s="178"/>
      <c r="H416" s="178"/>
      <c r="I416" s="178"/>
      <c r="J416" s="178"/>
      <c r="K416" s="178"/>
      <c r="L416" s="178"/>
      <c r="M416" s="178"/>
      <c r="N416" s="178"/>
      <c r="O416" s="178"/>
      <c r="P416" s="178"/>
      <c r="Q416" s="178"/>
      <c r="R416" s="178"/>
      <c r="S416" s="178"/>
      <c r="T416" s="178"/>
      <c r="U416" s="178"/>
      <c r="V416" s="178"/>
      <c r="W416" s="178"/>
    </row>
    <row r="417" spans="1:23" x14ac:dyDescent="0.25">
      <c r="A417" s="178"/>
      <c r="B417" s="178"/>
      <c r="C417" s="178"/>
      <c r="D417" s="178"/>
      <c r="E417" s="178"/>
      <c r="F417" s="178"/>
      <c r="G417" s="178"/>
      <c r="H417" s="178"/>
      <c r="I417" s="178"/>
      <c r="J417" s="178"/>
      <c r="K417" s="178"/>
      <c r="L417" s="178"/>
      <c r="M417" s="178"/>
      <c r="N417" s="178"/>
      <c r="O417" s="178"/>
      <c r="P417" s="178"/>
      <c r="Q417" s="178"/>
      <c r="R417" s="178"/>
      <c r="S417" s="178"/>
      <c r="T417" s="178"/>
      <c r="U417" s="178"/>
      <c r="V417" s="178"/>
      <c r="W417" s="178"/>
    </row>
    <row r="418" spans="1:23" x14ac:dyDescent="0.25">
      <c r="A418" s="178"/>
      <c r="B418" s="178"/>
      <c r="C418" s="178"/>
      <c r="D418" s="178"/>
      <c r="E418" s="178"/>
      <c r="F418" s="178"/>
      <c r="G418" s="178"/>
      <c r="H418" s="178"/>
      <c r="I418" s="178"/>
      <c r="J418" s="178"/>
      <c r="K418" s="178"/>
      <c r="L418" s="178"/>
      <c r="M418" s="178"/>
      <c r="N418" s="178"/>
      <c r="O418" s="178"/>
      <c r="P418" s="178"/>
      <c r="Q418" s="178"/>
      <c r="R418" s="178"/>
      <c r="S418" s="178"/>
      <c r="T418" s="178"/>
      <c r="U418" s="178"/>
      <c r="V418" s="178"/>
      <c r="W418" s="178"/>
    </row>
    <row r="419" spans="1:23" x14ac:dyDescent="0.25">
      <c r="A419" s="178"/>
      <c r="B419" s="178"/>
      <c r="C419" s="178"/>
      <c r="D419" s="178"/>
      <c r="E419" s="178"/>
      <c r="F419" s="178"/>
      <c r="G419" s="178"/>
      <c r="H419" s="178"/>
      <c r="I419" s="178"/>
      <c r="J419" s="178"/>
      <c r="K419" s="178"/>
      <c r="L419" s="178"/>
      <c r="M419" s="178"/>
      <c r="N419" s="178"/>
      <c r="O419" s="178"/>
      <c r="P419" s="178"/>
      <c r="Q419" s="178"/>
      <c r="R419" s="178"/>
      <c r="S419" s="178"/>
      <c r="T419" s="178"/>
      <c r="U419" s="178"/>
      <c r="V419" s="178"/>
      <c r="W419" s="178"/>
    </row>
    <row r="420" spans="1:23" x14ac:dyDescent="0.25">
      <c r="A420" s="178"/>
      <c r="B420" s="178"/>
      <c r="C420" s="178"/>
      <c r="D420" s="178"/>
      <c r="E420" s="178"/>
      <c r="F420" s="178"/>
      <c r="G420" s="178"/>
      <c r="H420" s="178"/>
      <c r="I420" s="178"/>
      <c r="J420" s="178"/>
      <c r="K420" s="178"/>
      <c r="L420" s="178"/>
      <c r="M420" s="178"/>
      <c r="N420" s="178"/>
      <c r="O420" s="178"/>
      <c r="P420" s="178"/>
      <c r="Q420" s="178"/>
      <c r="R420" s="178"/>
      <c r="S420" s="178"/>
      <c r="T420" s="178"/>
      <c r="U420" s="178"/>
      <c r="V420" s="178"/>
      <c r="W420" s="178"/>
    </row>
    <row r="421" spans="1:23" x14ac:dyDescent="0.25">
      <c r="A421" s="178"/>
      <c r="B421" s="178"/>
      <c r="C421" s="178"/>
      <c r="D421" s="178"/>
      <c r="E421" s="178"/>
      <c r="F421" s="178"/>
      <c r="G421" s="178"/>
      <c r="H421" s="178"/>
      <c r="I421" s="178"/>
      <c r="J421" s="178"/>
      <c r="K421" s="178"/>
      <c r="L421" s="178"/>
      <c r="M421" s="178"/>
      <c r="N421" s="178"/>
      <c r="O421" s="178"/>
      <c r="P421" s="178"/>
      <c r="Q421" s="178"/>
      <c r="R421" s="178"/>
      <c r="S421" s="178"/>
      <c r="T421" s="178"/>
      <c r="U421" s="178"/>
      <c r="V421" s="178"/>
      <c r="W421" s="178"/>
    </row>
    <row r="422" spans="1:23" x14ac:dyDescent="0.25">
      <c r="A422" s="178"/>
      <c r="B422" s="178"/>
      <c r="C422" s="178"/>
      <c r="D422" s="178"/>
      <c r="E422" s="178"/>
      <c r="F422" s="178"/>
      <c r="G422" s="178"/>
      <c r="H422" s="178"/>
      <c r="I422" s="178"/>
      <c r="J422" s="178"/>
      <c r="K422" s="178"/>
      <c r="L422" s="178"/>
      <c r="M422" s="178"/>
      <c r="N422" s="178"/>
      <c r="O422" s="178"/>
      <c r="P422" s="178"/>
      <c r="Q422" s="178"/>
      <c r="R422" s="178"/>
      <c r="S422" s="178"/>
      <c r="T422" s="178"/>
      <c r="U422" s="178"/>
      <c r="V422" s="178"/>
      <c r="W422" s="178"/>
    </row>
    <row r="423" spans="1:23" x14ac:dyDescent="0.25">
      <c r="A423" s="178"/>
      <c r="B423" s="178"/>
      <c r="C423" s="178"/>
      <c r="D423" s="178"/>
      <c r="E423" s="178"/>
      <c r="F423" s="178"/>
      <c r="G423" s="178"/>
      <c r="H423" s="178"/>
      <c r="I423" s="178"/>
      <c r="J423" s="178"/>
      <c r="K423" s="178"/>
      <c r="L423" s="178"/>
      <c r="M423" s="178"/>
      <c r="N423" s="178"/>
      <c r="O423" s="178"/>
      <c r="P423" s="178"/>
      <c r="Q423" s="178"/>
      <c r="R423" s="178"/>
      <c r="S423" s="178"/>
      <c r="T423" s="178"/>
      <c r="U423" s="178"/>
      <c r="V423" s="178"/>
      <c r="W423" s="178"/>
    </row>
    <row r="424" spans="1:23" x14ac:dyDescent="0.25">
      <c r="A424" s="178"/>
      <c r="B424" s="178"/>
      <c r="C424" s="178"/>
      <c r="D424" s="178"/>
      <c r="E424" s="178"/>
      <c r="F424" s="178"/>
      <c r="G424" s="178"/>
      <c r="H424" s="178"/>
      <c r="I424" s="178"/>
      <c r="J424" s="178"/>
      <c r="K424" s="178"/>
      <c r="L424" s="178"/>
      <c r="M424" s="178"/>
      <c r="N424" s="178"/>
      <c r="O424" s="178"/>
      <c r="P424" s="178"/>
      <c r="Q424" s="178"/>
      <c r="R424" s="178"/>
      <c r="S424" s="178"/>
      <c r="T424" s="178"/>
      <c r="U424" s="178"/>
      <c r="V424" s="178"/>
      <c r="W424" s="178"/>
    </row>
    <row r="425" spans="1:23" x14ac:dyDescent="0.25">
      <c r="A425" s="178"/>
      <c r="B425" s="178"/>
      <c r="C425" s="178"/>
      <c r="D425" s="178"/>
      <c r="E425" s="178"/>
      <c r="F425" s="178"/>
      <c r="G425" s="178"/>
      <c r="H425" s="178"/>
      <c r="I425" s="178"/>
      <c r="J425" s="178"/>
      <c r="K425" s="178"/>
      <c r="L425" s="178"/>
      <c r="M425" s="178"/>
      <c r="N425" s="178"/>
      <c r="O425" s="178"/>
      <c r="P425" s="178"/>
      <c r="Q425" s="178"/>
      <c r="R425" s="178"/>
      <c r="S425" s="178"/>
      <c r="T425" s="178"/>
      <c r="U425" s="178"/>
      <c r="V425" s="178"/>
      <c r="W425" s="178"/>
    </row>
    <row r="426" spans="1:23" x14ac:dyDescent="0.25">
      <c r="A426" s="178"/>
      <c r="B426" s="178"/>
      <c r="C426" s="178"/>
      <c r="D426" s="178"/>
      <c r="E426" s="178"/>
      <c r="F426" s="178"/>
      <c r="G426" s="178"/>
      <c r="H426" s="178"/>
      <c r="I426" s="178"/>
      <c r="J426" s="178"/>
      <c r="K426" s="178"/>
      <c r="L426" s="178"/>
      <c r="M426" s="178"/>
      <c r="N426" s="178"/>
      <c r="O426" s="178"/>
      <c r="P426" s="178"/>
      <c r="Q426" s="178"/>
      <c r="R426" s="178"/>
      <c r="S426" s="178"/>
      <c r="T426" s="178"/>
      <c r="U426" s="178"/>
      <c r="V426" s="178"/>
      <c r="W426" s="178"/>
    </row>
    <row r="427" spans="1:23" x14ac:dyDescent="0.25">
      <c r="A427" s="178"/>
      <c r="B427" s="178"/>
      <c r="C427" s="178"/>
      <c r="D427" s="178"/>
      <c r="E427" s="178"/>
      <c r="F427" s="178"/>
      <c r="G427" s="178"/>
      <c r="H427" s="178"/>
      <c r="I427" s="178"/>
      <c r="J427" s="178"/>
      <c r="K427" s="178"/>
      <c r="L427" s="178"/>
      <c r="M427" s="178"/>
      <c r="N427" s="178"/>
      <c r="O427" s="178"/>
      <c r="P427" s="178"/>
      <c r="Q427" s="178"/>
      <c r="R427" s="178"/>
      <c r="S427" s="178"/>
      <c r="T427" s="178"/>
      <c r="U427" s="178"/>
      <c r="V427" s="178"/>
      <c r="W427" s="178"/>
    </row>
    <row r="428" spans="1:23" x14ac:dyDescent="0.25">
      <c r="A428" s="178"/>
      <c r="B428" s="178"/>
      <c r="C428" s="178"/>
      <c r="D428" s="178"/>
      <c r="E428" s="178"/>
      <c r="F428" s="178"/>
      <c r="G428" s="178"/>
      <c r="H428" s="178"/>
      <c r="I428" s="178"/>
      <c r="J428" s="178"/>
      <c r="K428" s="178"/>
      <c r="L428" s="178"/>
      <c r="M428" s="178"/>
      <c r="N428" s="178"/>
      <c r="O428" s="178"/>
      <c r="P428" s="178"/>
      <c r="Q428" s="178"/>
      <c r="R428" s="178"/>
      <c r="S428" s="178"/>
      <c r="T428" s="178"/>
      <c r="U428" s="178"/>
      <c r="V428" s="178"/>
      <c r="W428" s="178"/>
    </row>
    <row r="429" spans="1:23" x14ac:dyDescent="0.25">
      <c r="A429" s="178"/>
      <c r="B429" s="178"/>
      <c r="C429" s="178"/>
      <c r="D429" s="178"/>
      <c r="E429" s="178"/>
      <c r="F429" s="178"/>
      <c r="G429" s="178"/>
      <c r="H429" s="178"/>
      <c r="I429" s="178"/>
      <c r="J429" s="178"/>
      <c r="K429" s="178"/>
      <c r="L429" s="178"/>
      <c r="M429" s="178"/>
      <c r="N429" s="178"/>
      <c r="O429" s="178"/>
      <c r="P429" s="178"/>
      <c r="Q429" s="178"/>
      <c r="R429" s="178"/>
      <c r="S429" s="178"/>
      <c r="T429" s="178"/>
      <c r="U429" s="178"/>
      <c r="V429" s="178"/>
      <c r="W429" s="178"/>
    </row>
    <row r="430" spans="1:23" x14ac:dyDescent="0.25">
      <c r="A430" s="178"/>
      <c r="B430" s="178"/>
      <c r="C430" s="178"/>
      <c r="D430" s="178"/>
      <c r="E430" s="178"/>
      <c r="F430" s="178"/>
      <c r="G430" s="178"/>
      <c r="H430" s="178"/>
      <c r="I430" s="178"/>
      <c r="J430" s="178"/>
      <c r="K430" s="178"/>
      <c r="L430" s="178"/>
      <c r="M430" s="178"/>
      <c r="N430" s="178"/>
      <c r="O430" s="178"/>
      <c r="P430" s="178"/>
      <c r="Q430" s="178"/>
      <c r="R430" s="178"/>
      <c r="S430" s="178"/>
      <c r="T430" s="178"/>
      <c r="U430" s="178"/>
      <c r="V430" s="178"/>
      <c r="W430" s="178"/>
    </row>
    <row r="431" spans="1:23" x14ac:dyDescent="0.25">
      <c r="A431" s="178"/>
      <c r="B431" s="178"/>
      <c r="C431" s="178"/>
      <c r="D431" s="178"/>
      <c r="E431" s="178"/>
      <c r="F431" s="178"/>
      <c r="G431" s="178"/>
      <c r="H431" s="178"/>
      <c r="I431" s="178"/>
      <c r="J431" s="178"/>
      <c r="K431" s="178"/>
      <c r="L431" s="178"/>
      <c r="M431" s="178"/>
      <c r="N431" s="178"/>
      <c r="O431" s="178"/>
      <c r="P431" s="178"/>
      <c r="Q431" s="178"/>
      <c r="R431" s="178"/>
      <c r="S431" s="178"/>
      <c r="T431" s="178"/>
      <c r="U431" s="178"/>
      <c r="V431" s="178"/>
      <c r="W431" s="178"/>
    </row>
    <row r="432" spans="1:23" x14ac:dyDescent="0.25">
      <c r="A432" s="178"/>
      <c r="B432" s="178"/>
      <c r="C432" s="178"/>
      <c r="D432" s="178"/>
      <c r="E432" s="178"/>
      <c r="F432" s="178"/>
      <c r="G432" s="178"/>
      <c r="H432" s="178"/>
      <c r="I432" s="178"/>
      <c r="J432" s="178"/>
      <c r="K432" s="178"/>
      <c r="L432" s="178"/>
      <c r="M432" s="178"/>
      <c r="N432" s="178"/>
      <c r="O432" s="178"/>
      <c r="P432" s="178"/>
      <c r="Q432" s="178"/>
      <c r="R432" s="178"/>
      <c r="S432" s="178"/>
      <c r="T432" s="178"/>
      <c r="U432" s="178"/>
      <c r="V432" s="178"/>
      <c r="W432" s="178"/>
    </row>
    <row r="433" spans="1:23" x14ac:dyDescent="0.25">
      <c r="A433" s="178"/>
      <c r="B433" s="178"/>
      <c r="C433" s="178"/>
      <c r="D433" s="178"/>
      <c r="E433" s="178"/>
      <c r="F433" s="178"/>
      <c r="G433" s="178"/>
      <c r="H433" s="178"/>
      <c r="I433" s="178"/>
      <c r="J433" s="178"/>
      <c r="K433" s="178"/>
      <c r="L433" s="178"/>
      <c r="M433" s="178"/>
      <c r="N433" s="178"/>
      <c r="O433" s="178"/>
      <c r="P433" s="178"/>
      <c r="Q433" s="178"/>
      <c r="R433" s="178"/>
      <c r="S433" s="178"/>
      <c r="T433" s="178"/>
      <c r="U433" s="178"/>
      <c r="V433" s="178"/>
      <c r="W433" s="178"/>
    </row>
    <row r="434" spans="1:23" x14ac:dyDescent="0.25">
      <c r="A434" s="178"/>
      <c r="B434" s="178"/>
      <c r="C434" s="178"/>
      <c r="D434" s="178"/>
      <c r="E434" s="178"/>
      <c r="F434" s="178"/>
      <c r="G434" s="178"/>
      <c r="H434" s="178"/>
      <c r="I434" s="178"/>
      <c r="J434" s="178"/>
      <c r="K434" s="178"/>
      <c r="L434" s="178"/>
      <c r="M434" s="178"/>
      <c r="N434" s="178"/>
      <c r="O434" s="178"/>
      <c r="P434" s="178"/>
      <c r="Q434" s="178"/>
      <c r="R434" s="178"/>
      <c r="S434" s="178"/>
      <c r="T434" s="178"/>
      <c r="U434" s="178"/>
      <c r="V434" s="178"/>
      <c r="W434" s="178"/>
    </row>
    <row r="435" spans="1:23" x14ac:dyDescent="0.25">
      <c r="A435" s="178"/>
      <c r="B435" s="178"/>
      <c r="C435" s="178"/>
      <c r="D435" s="178"/>
      <c r="E435" s="178"/>
      <c r="F435" s="178"/>
      <c r="G435" s="178"/>
      <c r="H435" s="178"/>
      <c r="I435" s="178"/>
      <c r="J435" s="178"/>
      <c r="K435" s="178"/>
      <c r="L435" s="178"/>
      <c r="M435" s="178"/>
      <c r="N435" s="178"/>
      <c r="O435" s="178"/>
      <c r="P435" s="178"/>
      <c r="Q435" s="178"/>
      <c r="R435" s="178"/>
      <c r="S435" s="178"/>
      <c r="T435" s="178"/>
      <c r="U435" s="178"/>
      <c r="V435" s="178"/>
      <c r="W435" s="178"/>
    </row>
    <row r="436" spans="1:23" x14ac:dyDescent="0.25">
      <c r="A436" s="178"/>
      <c r="B436" s="178"/>
      <c r="C436" s="178"/>
      <c r="D436" s="178"/>
      <c r="E436" s="178"/>
      <c r="F436" s="178"/>
      <c r="G436" s="178"/>
      <c r="H436" s="178"/>
      <c r="I436" s="178"/>
      <c r="J436" s="178"/>
      <c r="K436" s="178"/>
      <c r="L436" s="178"/>
      <c r="M436" s="178"/>
      <c r="N436" s="178"/>
      <c r="O436" s="178"/>
      <c r="P436" s="178"/>
      <c r="Q436" s="178"/>
      <c r="R436" s="178"/>
      <c r="S436" s="178"/>
      <c r="T436" s="178"/>
      <c r="U436" s="178"/>
      <c r="V436" s="178"/>
      <c r="W436" s="178"/>
    </row>
    <row r="437" spans="1:23" x14ac:dyDescent="0.25">
      <c r="A437" s="178"/>
      <c r="B437" s="178"/>
      <c r="C437" s="178"/>
      <c r="D437" s="178"/>
      <c r="E437" s="178"/>
      <c r="F437" s="178"/>
      <c r="G437" s="178"/>
      <c r="H437" s="178"/>
      <c r="I437" s="178"/>
      <c r="J437" s="178"/>
      <c r="K437" s="178"/>
      <c r="L437" s="178"/>
      <c r="M437" s="178"/>
      <c r="N437" s="178"/>
      <c r="O437" s="178"/>
      <c r="P437" s="178"/>
      <c r="Q437" s="178"/>
      <c r="R437" s="178"/>
      <c r="S437" s="178"/>
      <c r="T437" s="178"/>
      <c r="U437" s="178"/>
      <c r="V437" s="178"/>
      <c r="W437" s="178"/>
    </row>
    <row r="438" spans="1:23" x14ac:dyDescent="0.25">
      <c r="A438" s="178"/>
      <c r="B438" s="178"/>
      <c r="C438" s="178"/>
      <c r="D438" s="178"/>
      <c r="E438" s="178"/>
      <c r="F438" s="178"/>
      <c r="G438" s="178"/>
      <c r="H438" s="178"/>
      <c r="I438" s="178"/>
      <c r="J438" s="178"/>
      <c r="K438" s="178"/>
      <c r="L438" s="178"/>
      <c r="M438" s="178"/>
      <c r="N438" s="178"/>
      <c r="O438" s="178"/>
      <c r="P438" s="178"/>
      <c r="Q438" s="178"/>
      <c r="R438" s="178"/>
      <c r="S438" s="178"/>
      <c r="T438" s="178"/>
      <c r="U438" s="178"/>
      <c r="V438" s="178"/>
      <c r="W438" s="178"/>
    </row>
    <row r="439" spans="1:23" x14ac:dyDescent="0.25">
      <c r="A439" s="178"/>
      <c r="B439" s="178"/>
      <c r="C439" s="178"/>
      <c r="D439" s="178"/>
      <c r="E439" s="178"/>
      <c r="F439" s="178"/>
      <c r="G439" s="178"/>
      <c r="H439" s="178"/>
      <c r="I439" s="178"/>
      <c r="J439" s="178"/>
      <c r="K439" s="178"/>
      <c r="L439" s="178"/>
      <c r="M439" s="178"/>
      <c r="N439" s="178"/>
      <c r="O439" s="178"/>
      <c r="P439" s="178"/>
      <c r="Q439" s="178"/>
      <c r="R439" s="178"/>
      <c r="S439" s="178"/>
      <c r="T439" s="178"/>
      <c r="U439" s="178"/>
      <c r="V439" s="178"/>
      <c r="W439" s="178"/>
    </row>
    <row r="440" spans="1:23" x14ac:dyDescent="0.25">
      <c r="A440" s="178"/>
      <c r="B440" s="178"/>
      <c r="C440" s="178"/>
      <c r="D440" s="178"/>
      <c r="E440" s="178"/>
      <c r="F440" s="178"/>
      <c r="G440" s="178"/>
      <c r="H440" s="178"/>
      <c r="I440" s="178"/>
      <c r="J440" s="178"/>
      <c r="K440" s="178"/>
      <c r="L440" s="178"/>
      <c r="M440" s="178"/>
      <c r="N440" s="178"/>
      <c r="O440" s="178"/>
      <c r="P440" s="178"/>
      <c r="Q440" s="178"/>
      <c r="R440" s="178"/>
      <c r="S440" s="178"/>
      <c r="T440" s="178"/>
      <c r="U440" s="178"/>
      <c r="V440" s="178"/>
      <c r="W440" s="178"/>
    </row>
    <row r="441" spans="1:23" x14ac:dyDescent="0.25">
      <c r="A441" s="178"/>
      <c r="B441" s="178"/>
      <c r="C441" s="178"/>
      <c r="D441" s="178"/>
      <c r="E441" s="178"/>
      <c r="F441" s="178"/>
      <c r="G441" s="178"/>
      <c r="H441" s="178"/>
      <c r="I441" s="178"/>
      <c r="J441" s="178"/>
      <c r="K441" s="178"/>
      <c r="L441" s="178"/>
      <c r="M441" s="178"/>
      <c r="N441" s="178"/>
      <c r="O441" s="178"/>
      <c r="P441" s="178"/>
      <c r="Q441" s="178"/>
      <c r="R441" s="178"/>
      <c r="S441" s="178"/>
      <c r="T441" s="178"/>
      <c r="U441" s="178"/>
      <c r="V441" s="178"/>
      <c r="W441" s="178"/>
    </row>
    <row r="442" spans="1:23" x14ac:dyDescent="0.25">
      <c r="A442" s="178"/>
      <c r="B442" s="178"/>
      <c r="C442" s="178"/>
      <c r="D442" s="178"/>
      <c r="E442" s="178"/>
      <c r="F442" s="178"/>
      <c r="G442" s="178"/>
      <c r="H442" s="178"/>
      <c r="I442" s="178"/>
      <c r="J442" s="178"/>
      <c r="K442" s="178"/>
      <c r="L442" s="178"/>
      <c r="M442" s="178"/>
      <c r="N442" s="178"/>
      <c r="O442" s="178"/>
      <c r="P442" s="178"/>
      <c r="Q442" s="178"/>
      <c r="R442" s="178"/>
      <c r="S442" s="178"/>
      <c r="T442" s="178"/>
      <c r="U442" s="178"/>
      <c r="V442" s="178"/>
      <c r="W442" s="178"/>
    </row>
    <row r="443" spans="1:23" x14ac:dyDescent="0.25">
      <c r="A443" s="178"/>
      <c r="B443" s="178"/>
      <c r="C443" s="178"/>
      <c r="D443" s="178"/>
      <c r="E443" s="178"/>
      <c r="F443" s="178"/>
      <c r="G443" s="178"/>
      <c r="H443" s="178"/>
      <c r="I443" s="178"/>
      <c r="J443" s="178"/>
      <c r="K443" s="178"/>
      <c r="L443" s="178"/>
      <c r="M443" s="178"/>
      <c r="N443" s="178"/>
      <c r="O443" s="178"/>
      <c r="P443" s="178"/>
      <c r="Q443" s="178"/>
      <c r="R443" s="178"/>
      <c r="S443" s="178"/>
      <c r="T443" s="178"/>
      <c r="U443" s="178"/>
      <c r="V443" s="178"/>
      <c r="W443" s="178"/>
    </row>
    <row r="444" spans="1:23" x14ac:dyDescent="0.25">
      <c r="A444" s="178"/>
      <c r="B444" s="178"/>
      <c r="C444" s="178"/>
      <c r="D444" s="178"/>
      <c r="E444" s="178"/>
      <c r="F444" s="178"/>
      <c r="G444" s="178"/>
      <c r="H444" s="178"/>
      <c r="I444" s="178"/>
      <c r="J444" s="178"/>
      <c r="K444" s="178"/>
      <c r="L444" s="178"/>
      <c r="M444" s="178"/>
      <c r="N444" s="178"/>
      <c r="O444" s="178"/>
      <c r="P444" s="178"/>
      <c r="Q444" s="178"/>
      <c r="R444" s="178"/>
      <c r="S444" s="178"/>
      <c r="T444" s="178"/>
      <c r="U444" s="178"/>
      <c r="V444" s="178"/>
      <c r="W444" s="178"/>
    </row>
    <row r="445" spans="1:23" x14ac:dyDescent="0.25">
      <c r="A445" s="178"/>
      <c r="B445" s="178"/>
      <c r="C445" s="178"/>
      <c r="D445" s="178"/>
      <c r="E445" s="178"/>
      <c r="F445" s="178"/>
      <c r="G445" s="178"/>
      <c r="H445" s="178"/>
      <c r="I445" s="178"/>
      <c r="J445" s="178"/>
      <c r="K445" s="178"/>
      <c r="L445" s="178"/>
      <c r="M445" s="178"/>
      <c r="N445" s="178"/>
      <c r="O445" s="178"/>
      <c r="P445" s="178"/>
      <c r="Q445" s="178"/>
      <c r="R445" s="178"/>
      <c r="S445" s="178"/>
      <c r="T445" s="178"/>
      <c r="U445" s="178"/>
      <c r="V445" s="178"/>
      <c r="W445" s="178"/>
    </row>
    <row r="446" spans="1:23" x14ac:dyDescent="0.25">
      <c r="A446" s="178"/>
      <c r="B446" s="178"/>
      <c r="C446" s="178"/>
      <c r="D446" s="178"/>
      <c r="E446" s="178"/>
      <c r="F446" s="178"/>
      <c r="G446" s="178"/>
      <c r="H446" s="178"/>
      <c r="I446" s="178"/>
      <c r="J446" s="178"/>
      <c r="K446" s="178"/>
      <c r="L446" s="178"/>
      <c r="M446" s="178"/>
      <c r="N446" s="178"/>
      <c r="O446" s="178"/>
      <c r="P446" s="178"/>
      <c r="Q446" s="178"/>
      <c r="R446" s="178"/>
      <c r="S446" s="178"/>
      <c r="T446" s="178"/>
      <c r="U446" s="178"/>
      <c r="V446" s="178"/>
      <c r="W446" s="178"/>
    </row>
    <row r="447" spans="1:23" x14ac:dyDescent="0.25">
      <c r="A447" s="178"/>
      <c r="B447" s="178"/>
      <c r="C447" s="178"/>
      <c r="D447" s="178"/>
      <c r="E447" s="178"/>
      <c r="F447" s="178"/>
      <c r="G447" s="178"/>
      <c r="H447" s="178"/>
      <c r="I447" s="178"/>
      <c r="J447" s="178"/>
      <c r="K447" s="178"/>
      <c r="L447" s="178"/>
      <c r="M447" s="178"/>
      <c r="N447" s="178"/>
      <c r="O447" s="178"/>
      <c r="P447" s="178"/>
      <c r="Q447" s="178"/>
      <c r="R447" s="178"/>
      <c r="S447" s="178"/>
      <c r="T447" s="178"/>
      <c r="U447" s="178"/>
      <c r="V447" s="178"/>
      <c r="W447" s="178"/>
    </row>
    <row r="448" spans="1:23" x14ac:dyDescent="0.25">
      <c r="A448" s="178"/>
      <c r="B448" s="178"/>
      <c r="C448" s="178"/>
      <c r="D448" s="178"/>
      <c r="E448" s="178"/>
      <c r="F448" s="178"/>
      <c r="G448" s="178"/>
      <c r="H448" s="178"/>
      <c r="I448" s="178"/>
      <c r="J448" s="178"/>
      <c r="K448" s="178"/>
      <c r="L448" s="178"/>
      <c r="M448" s="178"/>
      <c r="N448" s="178"/>
      <c r="O448" s="178"/>
      <c r="P448" s="178"/>
      <c r="Q448" s="178"/>
      <c r="R448" s="178"/>
      <c r="S448" s="178"/>
      <c r="T448" s="178"/>
      <c r="U448" s="178"/>
      <c r="V448" s="178"/>
      <c r="W448" s="178"/>
    </row>
    <row r="449" spans="1:23" x14ac:dyDescent="0.25">
      <c r="A449" s="178"/>
      <c r="B449" s="178"/>
      <c r="C449" s="178"/>
      <c r="D449" s="178"/>
      <c r="E449" s="178"/>
      <c r="F449" s="178"/>
      <c r="G449" s="178"/>
      <c r="H449" s="178"/>
      <c r="I449" s="178"/>
      <c r="J449" s="178"/>
      <c r="K449" s="178"/>
      <c r="L449" s="178"/>
      <c r="M449" s="178"/>
      <c r="N449" s="178"/>
      <c r="O449" s="178"/>
      <c r="P449" s="178"/>
      <c r="Q449" s="178"/>
      <c r="R449" s="178"/>
      <c r="S449" s="178"/>
      <c r="T449" s="178"/>
      <c r="U449" s="178"/>
      <c r="V449" s="178"/>
      <c r="W449" s="178"/>
    </row>
    <row r="450" spans="1:23" x14ac:dyDescent="0.25">
      <c r="A450" s="178"/>
      <c r="B450" s="178"/>
      <c r="C450" s="178"/>
      <c r="D450" s="178"/>
      <c r="E450" s="178"/>
      <c r="F450" s="178"/>
      <c r="G450" s="178"/>
      <c r="H450" s="178"/>
      <c r="I450" s="178"/>
      <c r="J450" s="178"/>
      <c r="K450" s="178"/>
      <c r="L450" s="178"/>
      <c r="M450" s="178"/>
      <c r="N450" s="178"/>
      <c r="O450" s="178"/>
      <c r="P450" s="178"/>
      <c r="Q450" s="178"/>
      <c r="R450" s="178"/>
      <c r="S450" s="178"/>
      <c r="T450" s="178"/>
      <c r="U450" s="178"/>
      <c r="V450" s="178"/>
      <c r="W450" s="178"/>
    </row>
    <row r="451" spans="1:23" x14ac:dyDescent="0.25">
      <c r="A451" s="178"/>
      <c r="B451" s="178"/>
      <c r="C451" s="178"/>
      <c r="D451" s="178"/>
      <c r="E451" s="178"/>
      <c r="F451" s="178"/>
      <c r="G451" s="178"/>
      <c r="H451" s="178"/>
      <c r="I451" s="178"/>
      <c r="J451" s="178"/>
      <c r="K451" s="178"/>
      <c r="L451" s="178"/>
      <c r="M451" s="178"/>
      <c r="N451" s="178"/>
      <c r="O451" s="178"/>
      <c r="P451" s="178"/>
      <c r="Q451" s="178"/>
      <c r="R451" s="178"/>
      <c r="S451" s="178"/>
      <c r="T451" s="178"/>
      <c r="U451" s="178"/>
      <c r="V451" s="178"/>
      <c r="W451" s="178"/>
    </row>
    <row r="452" spans="1:23" x14ac:dyDescent="0.25">
      <c r="A452" s="178"/>
      <c r="B452" s="178"/>
      <c r="C452" s="178"/>
      <c r="D452" s="178"/>
      <c r="E452" s="178"/>
      <c r="F452" s="178"/>
      <c r="G452" s="178"/>
      <c r="H452" s="178"/>
      <c r="I452" s="178"/>
      <c r="J452" s="178"/>
      <c r="K452" s="178"/>
      <c r="L452" s="178"/>
      <c r="M452" s="178"/>
      <c r="N452" s="178"/>
      <c r="O452" s="178"/>
      <c r="P452" s="178"/>
      <c r="Q452" s="178"/>
      <c r="R452" s="178"/>
      <c r="S452" s="178"/>
      <c r="T452" s="178"/>
      <c r="U452" s="178"/>
      <c r="V452" s="178"/>
      <c r="W452" s="178"/>
    </row>
    <row r="453" spans="1:23" x14ac:dyDescent="0.25">
      <c r="A453" s="178"/>
      <c r="B453" s="178"/>
      <c r="C453" s="178"/>
      <c r="D453" s="178"/>
      <c r="E453" s="178"/>
      <c r="F453" s="178"/>
      <c r="G453" s="178"/>
      <c r="H453" s="178"/>
      <c r="I453" s="178"/>
      <c r="J453" s="178"/>
      <c r="K453" s="178"/>
      <c r="L453" s="178"/>
      <c r="M453" s="178"/>
      <c r="N453" s="178"/>
      <c r="O453" s="178"/>
      <c r="P453" s="178"/>
      <c r="Q453" s="178"/>
      <c r="R453" s="178"/>
      <c r="S453" s="178"/>
      <c r="T453" s="178"/>
      <c r="U453" s="178"/>
      <c r="V453" s="178"/>
      <c r="W453" s="178"/>
    </row>
    <row r="454" spans="1:23" x14ac:dyDescent="0.25">
      <c r="A454" s="178"/>
      <c r="B454" s="178"/>
      <c r="C454" s="178"/>
      <c r="D454" s="178"/>
      <c r="E454" s="178"/>
      <c r="F454" s="178"/>
      <c r="G454" s="178"/>
      <c r="H454" s="178"/>
      <c r="I454" s="178"/>
      <c r="J454" s="178"/>
      <c r="K454" s="178"/>
      <c r="L454" s="178"/>
      <c r="M454" s="178"/>
      <c r="N454" s="178"/>
      <c r="O454" s="178"/>
      <c r="P454" s="178"/>
      <c r="Q454" s="178"/>
      <c r="R454" s="178"/>
      <c r="S454" s="178"/>
      <c r="T454" s="178"/>
      <c r="U454" s="178"/>
      <c r="V454" s="178"/>
      <c r="W454" s="178"/>
    </row>
    <row r="455" spans="1:23" x14ac:dyDescent="0.25">
      <c r="A455" s="178"/>
      <c r="B455" s="178"/>
      <c r="C455" s="178"/>
      <c r="D455" s="178"/>
      <c r="E455" s="178"/>
      <c r="F455" s="178"/>
      <c r="G455" s="178"/>
      <c r="H455" s="178"/>
      <c r="I455" s="178"/>
      <c r="J455" s="178"/>
      <c r="K455" s="178"/>
      <c r="L455" s="178"/>
      <c r="M455" s="178"/>
      <c r="N455" s="178"/>
      <c r="O455" s="178"/>
      <c r="P455" s="178"/>
      <c r="Q455" s="178"/>
      <c r="R455" s="178"/>
      <c r="S455" s="178"/>
      <c r="T455" s="178"/>
      <c r="U455" s="178"/>
      <c r="V455" s="178"/>
      <c r="W455" s="178"/>
    </row>
    <row r="456" spans="1:23" x14ac:dyDescent="0.25">
      <c r="A456" s="178"/>
      <c r="B456" s="178"/>
      <c r="C456" s="178"/>
      <c r="D456" s="178"/>
      <c r="E456" s="178"/>
      <c r="F456" s="178"/>
      <c r="G456" s="178"/>
      <c r="H456" s="178"/>
      <c r="I456" s="178"/>
      <c r="J456" s="178"/>
      <c r="K456" s="178"/>
      <c r="L456" s="178"/>
      <c r="M456" s="178"/>
      <c r="N456" s="178"/>
      <c r="O456" s="178"/>
      <c r="P456" s="178"/>
      <c r="Q456" s="178"/>
      <c r="R456" s="178"/>
      <c r="S456" s="178"/>
      <c r="T456" s="178"/>
      <c r="U456" s="178"/>
      <c r="V456" s="178"/>
      <c r="W456" s="178"/>
    </row>
    <row r="457" spans="1:23" x14ac:dyDescent="0.25">
      <c r="A457" s="178"/>
      <c r="B457" s="178"/>
      <c r="C457" s="178"/>
      <c r="D457" s="178"/>
      <c r="E457" s="178"/>
      <c r="F457" s="178"/>
      <c r="G457" s="178"/>
      <c r="H457" s="178"/>
      <c r="I457" s="178"/>
      <c r="J457" s="178"/>
      <c r="K457" s="178"/>
      <c r="L457" s="178"/>
      <c r="M457" s="178"/>
      <c r="N457" s="178"/>
      <c r="O457" s="178"/>
      <c r="P457" s="178"/>
      <c r="Q457" s="178"/>
      <c r="R457" s="178"/>
      <c r="S457" s="178"/>
      <c r="T457" s="178"/>
      <c r="U457" s="178"/>
      <c r="V457" s="178"/>
      <c r="W457" s="178"/>
    </row>
    <row r="458" spans="1:23" x14ac:dyDescent="0.25">
      <c r="A458" s="178"/>
      <c r="B458" s="178"/>
      <c r="C458" s="178"/>
      <c r="D458" s="178"/>
      <c r="E458" s="178"/>
      <c r="F458" s="178"/>
      <c r="G458" s="178"/>
      <c r="H458" s="178"/>
      <c r="I458" s="178"/>
      <c r="J458" s="178"/>
      <c r="K458" s="178"/>
      <c r="L458" s="178"/>
      <c r="M458" s="178"/>
      <c r="N458" s="178"/>
      <c r="O458" s="178"/>
      <c r="P458" s="178"/>
      <c r="Q458" s="178"/>
      <c r="R458" s="178"/>
      <c r="S458" s="178"/>
      <c r="T458" s="178"/>
      <c r="U458" s="178"/>
      <c r="V458" s="178"/>
      <c r="W458" s="178"/>
    </row>
    <row r="459" spans="1:23" x14ac:dyDescent="0.25">
      <c r="A459" s="178"/>
      <c r="B459" s="178"/>
      <c r="C459" s="178"/>
      <c r="D459" s="178"/>
      <c r="E459" s="178"/>
      <c r="F459" s="178"/>
      <c r="G459" s="178"/>
      <c r="H459" s="178"/>
      <c r="I459" s="178"/>
      <c r="J459" s="178"/>
      <c r="K459" s="178"/>
      <c r="L459" s="178"/>
      <c r="M459" s="178"/>
      <c r="N459" s="178"/>
      <c r="O459" s="178"/>
      <c r="P459" s="178"/>
      <c r="Q459" s="178"/>
      <c r="R459" s="178"/>
      <c r="S459" s="178"/>
      <c r="T459" s="178"/>
      <c r="U459" s="178"/>
      <c r="V459" s="178"/>
      <c r="W459" s="178"/>
    </row>
    <row r="460" spans="1:23" x14ac:dyDescent="0.25">
      <c r="A460" s="178"/>
      <c r="B460" s="178"/>
      <c r="C460" s="178"/>
      <c r="D460" s="178"/>
      <c r="E460" s="178"/>
      <c r="F460" s="178"/>
      <c r="G460" s="178"/>
      <c r="H460" s="178"/>
      <c r="I460" s="178"/>
      <c r="J460" s="178"/>
      <c r="K460" s="178"/>
      <c r="L460" s="178"/>
      <c r="M460" s="178"/>
      <c r="N460" s="178"/>
      <c r="O460" s="178"/>
      <c r="P460" s="178"/>
      <c r="Q460" s="178"/>
      <c r="R460" s="178"/>
      <c r="S460" s="178"/>
      <c r="T460" s="178"/>
      <c r="U460" s="178"/>
      <c r="V460" s="178"/>
      <c r="W460" s="178"/>
    </row>
    <row r="461" spans="1:23" x14ac:dyDescent="0.25">
      <c r="A461" s="178"/>
      <c r="B461" s="178"/>
      <c r="C461" s="178"/>
      <c r="D461" s="178"/>
      <c r="E461" s="178"/>
      <c r="F461" s="178"/>
      <c r="G461" s="178"/>
      <c r="H461" s="178"/>
      <c r="I461" s="178"/>
      <c r="J461" s="178"/>
      <c r="K461" s="178"/>
      <c r="L461" s="178"/>
      <c r="M461" s="178"/>
      <c r="N461" s="178"/>
      <c r="O461" s="178"/>
      <c r="P461" s="178"/>
      <c r="Q461" s="178"/>
      <c r="R461" s="178"/>
      <c r="S461" s="178"/>
      <c r="T461" s="178"/>
      <c r="U461" s="178"/>
      <c r="V461" s="178"/>
      <c r="W461" s="178"/>
    </row>
    <row r="462" spans="1:23" x14ac:dyDescent="0.25">
      <c r="A462" s="178"/>
      <c r="B462" s="178"/>
      <c r="C462" s="178"/>
      <c r="D462" s="178"/>
      <c r="E462" s="178"/>
      <c r="F462" s="178"/>
      <c r="G462" s="178"/>
      <c r="H462" s="178"/>
      <c r="I462" s="178"/>
      <c r="J462" s="178"/>
      <c r="K462" s="178"/>
      <c r="L462" s="178"/>
      <c r="M462" s="178"/>
      <c r="N462" s="178"/>
      <c r="O462" s="178"/>
      <c r="P462" s="178"/>
      <c r="Q462" s="178"/>
      <c r="R462" s="178"/>
      <c r="S462" s="178"/>
      <c r="T462" s="178"/>
      <c r="U462" s="178"/>
      <c r="V462" s="178"/>
      <c r="W462" s="178"/>
    </row>
    <row r="463" spans="1:23" x14ac:dyDescent="0.25">
      <c r="A463" s="178"/>
      <c r="B463" s="178"/>
      <c r="C463" s="178"/>
      <c r="D463" s="178"/>
      <c r="E463" s="178"/>
      <c r="F463" s="178"/>
      <c r="G463" s="178"/>
      <c r="H463" s="178"/>
      <c r="I463" s="178"/>
      <c r="J463" s="178"/>
      <c r="K463" s="178"/>
      <c r="L463" s="178"/>
      <c r="M463" s="178"/>
      <c r="N463" s="178"/>
      <c r="O463" s="178"/>
      <c r="P463" s="178"/>
      <c r="Q463" s="178"/>
      <c r="R463" s="178"/>
      <c r="S463" s="178"/>
      <c r="T463" s="178"/>
      <c r="U463" s="178"/>
      <c r="V463" s="178"/>
      <c r="W463" s="178"/>
    </row>
    <row r="464" spans="1:23" x14ac:dyDescent="0.25">
      <c r="A464" s="178"/>
      <c r="B464" s="178"/>
      <c r="C464" s="178"/>
      <c r="D464" s="178"/>
      <c r="E464" s="178"/>
      <c r="F464" s="178"/>
      <c r="G464" s="178"/>
      <c r="H464" s="178"/>
      <c r="I464" s="178"/>
      <c r="J464" s="178"/>
      <c r="K464" s="178"/>
      <c r="L464" s="178"/>
      <c r="M464" s="178"/>
      <c r="N464" s="178"/>
      <c r="O464" s="178"/>
      <c r="P464" s="178"/>
      <c r="Q464" s="178"/>
      <c r="R464" s="178"/>
      <c r="S464" s="178"/>
      <c r="T464" s="178"/>
      <c r="U464" s="178"/>
      <c r="V464" s="178"/>
      <c r="W464" s="178"/>
    </row>
    <row r="465" spans="1:23" x14ac:dyDescent="0.25">
      <c r="A465" s="178"/>
      <c r="B465" s="178"/>
      <c r="C465" s="178"/>
      <c r="D465" s="178"/>
      <c r="E465" s="178"/>
      <c r="F465" s="178"/>
      <c r="G465" s="178"/>
      <c r="H465" s="178"/>
      <c r="I465" s="178"/>
      <c r="J465" s="178"/>
      <c r="K465" s="178"/>
      <c r="L465" s="178"/>
      <c r="M465" s="178"/>
      <c r="N465" s="178"/>
      <c r="O465" s="178"/>
      <c r="P465" s="178"/>
      <c r="Q465" s="178"/>
      <c r="R465" s="178"/>
      <c r="S465" s="178"/>
      <c r="T465" s="178"/>
      <c r="U465" s="178"/>
      <c r="V465" s="178"/>
      <c r="W465" s="178"/>
    </row>
    <row r="466" spans="1:23" x14ac:dyDescent="0.25">
      <c r="A466" s="178"/>
      <c r="B466" s="178"/>
      <c r="C466" s="178"/>
      <c r="D466" s="178"/>
      <c r="E466" s="178"/>
      <c r="F466" s="178"/>
      <c r="G466" s="178"/>
      <c r="H466" s="178"/>
      <c r="I466" s="178"/>
      <c r="J466" s="178"/>
      <c r="K466" s="178"/>
      <c r="L466" s="178"/>
      <c r="M466" s="178"/>
      <c r="N466" s="178"/>
      <c r="O466" s="178"/>
      <c r="P466" s="178"/>
      <c r="Q466" s="178"/>
      <c r="R466" s="178"/>
      <c r="S466" s="178"/>
      <c r="T466" s="178"/>
      <c r="U466" s="178"/>
      <c r="V466" s="178"/>
      <c r="W466" s="178"/>
    </row>
    <row r="467" spans="1:23" x14ac:dyDescent="0.25">
      <c r="A467" s="178"/>
      <c r="B467" s="178"/>
      <c r="C467" s="178"/>
      <c r="D467" s="178"/>
      <c r="E467" s="178"/>
      <c r="F467" s="178"/>
      <c r="G467" s="178"/>
      <c r="H467" s="178"/>
      <c r="I467" s="178"/>
      <c r="J467" s="178"/>
      <c r="K467" s="178"/>
      <c r="L467" s="178"/>
      <c r="M467" s="178"/>
      <c r="N467" s="178"/>
      <c r="O467" s="178"/>
      <c r="P467" s="178"/>
      <c r="Q467" s="178"/>
      <c r="R467" s="178"/>
      <c r="S467" s="178"/>
      <c r="T467" s="178"/>
      <c r="U467" s="178"/>
      <c r="V467" s="178"/>
      <c r="W467" s="178"/>
    </row>
    <row r="468" spans="1:23" x14ac:dyDescent="0.25">
      <c r="A468" s="178"/>
      <c r="B468" s="178"/>
      <c r="C468" s="178"/>
      <c r="D468" s="178"/>
      <c r="E468" s="178"/>
      <c r="F468" s="178"/>
      <c r="G468" s="178"/>
      <c r="H468" s="178"/>
      <c r="I468" s="178"/>
      <c r="J468" s="178"/>
      <c r="K468" s="178"/>
      <c r="L468" s="178"/>
      <c r="M468" s="178"/>
      <c r="N468" s="178"/>
      <c r="O468" s="178"/>
      <c r="P468" s="178"/>
      <c r="Q468" s="178"/>
      <c r="R468" s="178"/>
      <c r="S468" s="178"/>
      <c r="T468" s="178"/>
      <c r="U468" s="178"/>
      <c r="V468" s="178"/>
      <c r="W468" s="178"/>
    </row>
    <row r="469" spans="1:23" x14ac:dyDescent="0.25">
      <c r="A469" s="178"/>
      <c r="B469" s="178"/>
      <c r="C469" s="178"/>
      <c r="D469" s="178"/>
      <c r="E469" s="178"/>
      <c r="F469" s="178"/>
      <c r="G469" s="178"/>
      <c r="H469" s="178"/>
      <c r="I469" s="178"/>
      <c r="J469" s="178"/>
      <c r="K469" s="178"/>
      <c r="L469" s="178"/>
      <c r="M469" s="178"/>
      <c r="N469" s="178"/>
      <c r="O469" s="178"/>
      <c r="P469" s="178"/>
      <c r="Q469" s="178"/>
      <c r="R469" s="178"/>
      <c r="S469" s="178"/>
      <c r="T469" s="178"/>
      <c r="U469" s="178"/>
      <c r="V469" s="178"/>
      <c r="W469" s="178"/>
    </row>
    <row r="470" spans="1:23" x14ac:dyDescent="0.25">
      <c r="A470" s="178"/>
      <c r="B470" s="178"/>
      <c r="C470" s="178"/>
      <c r="D470" s="178"/>
      <c r="E470" s="178"/>
      <c r="F470" s="178"/>
      <c r="G470" s="178"/>
      <c r="H470" s="178"/>
      <c r="I470" s="178"/>
      <c r="J470" s="178"/>
      <c r="K470" s="178"/>
      <c r="L470" s="178"/>
      <c r="M470" s="178"/>
      <c r="N470" s="178"/>
      <c r="O470" s="178"/>
      <c r="P470" s="178"/>
      <c r="Q470" s="178"/>
      <c r="R470" s="178"/>
      <c r="S470" s="178"/>
      <c r="T470" s="178"/>
      <c r="U470" s="178"/>
      <c r="V470" s="178"/>
      <c r="W470" s="178"/>
    </row>
    <row r="471" spans="1:23" x14ac:dyDescent="0.25">
      <c r="A471" s="178"/>
      <c r="B471" s="178"/>
      <c r="C471" s="178"/>
      <c r="D471" s="178"/>
      <c r="E471" s="178"/>
      <c r="F471" s="178"/>
      <c r="G471" s="178"/>
      <c r="H471" s="178"/>
      <c r="I471" s="178"/>
      <c r="J471" s="178"/>
      <c r="K471" s="178"/>
      <c r="L471" s="178"/>
      <c r="M471" s="178"/>
      <c r="N471" s="178"/>
      <c r="O471" s="178"/>
      <c r="P471" s="178"/>
      <c r="Q471" s="178"/>
      <c r="R471" s="178"/>
      <c r="S471" s="178"/>
      <c r="T471" s="178"/>
      <c r="U471" s="178"/>
      <c r="V471" s="178"/>
      <c r="W471" s="178"/>
    </row>
    <row r="472" spans="1:23" x14ac:dyDescent="0.25">
      <c r="A472" s="178"/>
      <c r="B472" s="178"/>
      <c r="C472" s="178"/>
      <c r="D472" s="178"/>
      <c r="E472" s="178"/>
      <c r="F472" s="178"/>
      <c r="G472" s="178"/>
      <c r="H472" s="178"/>
      <c r="I472" s="178"/>
      <c r="J472" s="178"/>
      <c r="K472" s="178"/>
      <c r="L472" s="178"/>
      <c r="M472" s="178"/>
      <c r="N472" s="178"/>
      <c r="O472" s="178"/>
      <c r="P472" s="178"/>
      <c r="Q472" s="178"/>
      <c r="R472" s="178"/>
      <c r="S472" s="178"/>
      <c r="T472" s="178"/>
      <c r="U472" s="178"/>
      <c r="V472" s="178"/>
      <c r="W472" s="178"/>
    </row>
    <row r="473" spans="1:23" x14ac:dyDescent="0.25">
      <c r="A473" s="178"/>
      <c r="B473" s="178"/>
      <c r="C473" s="178"/>
      <c r="D473" s="178"/>
      <c r="E473" s="178"/>
      <c r="F473" s="178"/>
      <c r="G473" s="178"/>
      <c r="H473" s="178"/>
      <c r="I473" s="178"/>
      <c r="J473" s="178"/>
      <c r="K473" s="178"/>
      <c r="L473" s="178"/>
      <c r="M473" s="178"/>
      <c r="N473" s="178"/>
      <c r="O473" s="178"/>
      <c r="P473" s="178"/>
      <c r="Q473" s="178"/>
      <c r="R473" s="178"/>
      <c r="S473" s="178"/>
      <c r="T473" s="178"/>
      <c r="U473" s="178"/>
      <c r="V473" s="178"/>
      <c r="W473" s="178"/>
    </row>
    <row r="474" spans="1:23" x14ac:dyDescent="0.25">
      <c r="A474" s="178"/>
      <c r="B474" s="178"/>
      <c r="C474" s="178"/>
      <c r="D474" s="178"/>
      <c r="E474" s="178"/>
      <c r="F474" s="178"/>
      <c r="G474" s="178"/>
      <c r="H474" s="178"/>
      <c r="I474" s="178"/>
      <c r="J474" s="178"/>
      <c r="K474" s="178"/>
      <c r="L474" s="178"/>
      <c r="M474" s="178"/>
      <c r="N474" s="178"/>
      <c r="O474" s="178"/>
      <c r="P474" s="178"/>
      <c r="Q474" s="178"/>
      <c r="R474" s="178"/>
      <c r="S474" s="178"/>
      <c r="T474" s="178"/>
      <c r="U474" s="178"/>
      <c r="V474" s="178"/>
      <c r="W474" s="178"/>
    </row>
    <row r="475" spans="1:23" x14ac:dyDescent="0.25">
      <c r="A475" s="178"/>
      <c r="B475" s="178"/>
      <c r="C475" s="178"/>
      <c r="D475" s="178"/>
      <c r="E475" s="178"/>
      <c r="F475" s="178"/>
      <c r="G475" s="178"/>
      <c r="H475" s="178"/>
      <c r="I475" s="178"/>
      <c r="J475" s="178"/>
      <c r="K475" s="178"/>
      <c r="L475" s="178"/>
      <c r="M475" s="178"/>
      <c r="N475" s="178"/>
      <c r="O475" s="178"/>
      <c r="P475" s="178"/>
      <c r="Q475" s="178"/>
      <c r="R475" s="178"/>
      <c r="S475" s="178"/>
      <c r="T475" s="178"/>
      <c r="U475" s="178"/>
      <c r="V475" s="178"/>
      <c r="W475" s="178"/>
    </row>
    <row r="476" spans="1:23" x14ac:dyDescent="0.25">
      <c r="A476" s="178"/>
      <c r="B476" s="178"/>
      <c r="C476" s="178"/>
      <c r="D476" s="178"/>
      <c r="E476" s="178"/>
      <c r="F476" s="178"/>
      <c r="G476" s="178"/>
      <c r="H476" s="178"/>
      <c r="I476" s="178"/>
      <c r="J476" s="178"/>
      <c r="K476" s="178"/>
      <c r="L476" s="178"/>
      <c r="M476" s="178"/>
      <c r="N476" s="178"/>
      <c r="O476" s="178"/>
      <c r="P476" s="178"/>
      <c r="Q476" s="178"/>
      <c r="R476" s="178"/>
      <c r="S476" s="178"/>
      <c r="T476" s="178"/>
      <c r="U476" s="178"/>
      <c r="V476" s="178"/>
      <c r="W476" s="178"/>
    </row>
    <row r="477" spans="1:23" x14ac:dyDescent="0.25">
      <c r="A477" s="178"/>
      <c r="B477" s="178"/>
      <c r="C477" s="178"/>
      <c r="D477" s="178"/>
      <c r="E477" s="178"/>
      <c r="F477" s="178"/>
      <c r="G477" s="178"/>
      <c r="H477" s="178"/>
      <c r="I477" s="178"/>
      <c r="J477" s="178"/>
      <c r="K477" s="178"/>
      <c r="L477" s="178"/>
      <c r="M477" s="178"/>
      <c r="N477" s="178"/>
      <c r="O477" s="178"/>
      <c r="P477" s="178"/>
      <c r="Q477" s="178"/>
      <c r="R477" s="178"/>
      <c r="S477" s="178"/>
      <c r="T477" s="178"/>
      <c r="U477" s="178"/>
      <c r="V477" s="178"/>
      <c r="W477" s="178"/>
    </row>
    <row r="478" spans="1:23" x14ac:dyDescent="0.25">
      <c r="A478" s="178"/>
      <c r="B478" s="178"/>
      <c r="C478" s="178"/>
      <c r="D478" s="178"/>
      <c r="E478" s="178"/>
      <c r="F478" s="178"/>
      <c r="G478" s="178"/>
      <c r="H478" s="178"/>
      <c r="I478" s="178"/>
      <c r="J478" s="178"/>
      <c r="K478" s="178"/>
      <c r="L478" s="178"/>
      <c r="M478" s="178"/>
      <c r="N478" s="178"/>
      <c r="O478" s="178"/>
      <c r="P478" s="178"/>
      <c r="Q478" s="178"/>
      <c r="R478" s="178"/>
      <c r="S478" s="178"/>
      <c r="T478" s="178"/>
      <c r="U478" s="178"/>
      <c r="V478" s="178"/>
      <c r="W478" s="178"/>
    </row>
    <row r="479" spans="1:23" x14ac:dyDescent="0.25">
      <c r="A479" s="178"/>
      <c r="B479" s="178"/>
      <c r="C479" s="178"/>
      <c r="D479" s="178"/>
      <c r="E479" s="178"/>
      <c r="F479" s="178"/>
      <c r="G479" s="178"/>
      <c r="H479" s="178"/>
      <c r="I479" s="178"/>
      <c r="J479" s="178"/>
      <c r="K479" s="178"/>
      <c r="L479" s="178"/>
      <c r="M479" s="178"/>
      <c r="N479" s="178"/>
      <c r="O479" s="178"/>
      <c r="P479" s="178"/>
      <c r="Q479" s="178"/>
      <c r="R479" s="178"/>
      <c r="S479" s="178"/>
      <c r="T479" s="178"/>
      <c r="U479" s="178"/>
      <c r="V479" s="178"/>
      <c r="W479" s="178"/>
    </row>
    <row r="480" spans="1:23" x14ac:dyDescent="0.25">
      <c r="A480" s="178"/>
      <c r="B480" s="178"/>
      <c r="C480" s="178"/>
      <c r="D480" s="178"/>
      <c r="E480" s="178"/>
      <c r="F480" s="178"/>
      <c r="G480" s="178"/>
      <c r="H480" s="178"/>
      <c r="I480" s="178"/>
      <c r="J480" s="178"/>
      <c r="K480" s="178"/>
      <c r="L480" s="178"/>
      <c r="M480" s="178"/>
      <c r="N480" s="178"/>
      <c r="O480" s="178"/>
      <c r="P480" s="178"/>
      <c r="Q480" s="178"/>
      <c r="R480" s="178"/>
      <c r="S480" s="178"/>
      <c r="T480" s="178"/>
      <c r="U480" s="178"/>
      <c r="V480" s="178"/>
      <c r="W480" s="178"/>
    </row>
    <row r="481" spans="1:23" x14ac:dyDescent="0.25">
      <c r="A481" s="178"/>
      <c r="B481" s="178"/>
      <c r="C481" s="178"/>
      <c r="D481" s="178"/>
      <c r="E481" s="178"/>
      <c r="F481" s="178"/>
      <c r="G481" s="178"/>
      <c r="H481" s="178"/>
      <c r="I481" s="178"/>
      <c r="J481" s="178"/>
      <c r="K481" s="178"/>
      <c r="L481" s="178"/>
      <c r="M481" s="178"/>
      <c r="N481" s="178"/>
      <c r="O481" s="178"/>
      <c r="P481" s="178"/>
      <c r="Q481" s="178"/>
      <c r="R481" s="178"/>
      <c r="S481" s="178"/>
      <c r="T481" s="178"/>
      <c r="U481" s="178"/>
      <c r="V481" s="178"/>
      <c r="W481" s="178"/>
    </row>
    <row r="482" spans="1:23" x14ac:dyDescent="0.25">
      <c r="A482" s="178"/>
      <c r="B482" s="178"/>
      <c r="C482" s="178"/>
      <c r="D482" s="178"/>
      <c r="E482" s="178"/>
      <c r="F482" s="178"/>
      <c r="G482" s="178"/>
      <c r="H482" s="178"/>
      <c r="I482" s="178"/>
      <c r="J482" s="178"/>
      <c r="K482" s="178"/>
      <c r="L482" s="178"/>
      <c r="M482" s="178"/>
      <c r="N482" s="178"/>
      <c r="O482" s="178"/>
      <c r="P482" s="178"/>
      <c r="Q482" s="178"/>
      <c r="R482" s="178"/>
      <c r="S482" s="178"/>
      <c r="T482" s="178"/>
      <c r="U482" s="178"/>
      <c r="V482" s="178"/>
      <c r="W482" s="178"/>
    </row>
    <row r="483" spans="1:23" x14ac:dyDescent="0.25">
      <c r="A483" s="178"/>
      <c r="B483" s="178"/>
      <c r="C483" s="178"/>
      <c r="D483" s="178"/>
      <c r="E483" s="178"/>
      <c r="F483" s="178"/>
      <c r="G483" s="178"/>
      <c r="H483" s="178"/>
      <c r="I483" s="178"/>
      <c r="J483" s="178"/>
      <c r="K483" s="178"/>
      <c r="L483" s="178"/>
      <c r="M483" s="178"/>
      <c r="N483" s="178"/>
      <c r="O483" s="178"/>
      <c r="P483" s="178"/>
      <c r="Q483" s="178"/>
      <c r="R483" s="178"/>
      <c r="S483" s="178"/>
      <c r="T483" s="178"/>
      <c r="U483" s="178"/>
      <c r="V483" s="178"/>
      <c r="W483" s="178"/>
    </row>
    <row r="484" spans="1:23" x14ac:dyDescent="0.25">
      <c r="A484" s="178"/>
      <c r="B484" s="178"/>
      <c r="C484" s="178"/>
      <c r="D484" s="178"/>
      <c r="E484" s="178"/>
      <c r="F484" s="178"/>
      <c r="G484" s="178"/>
      <c r="H484" s="178"/>
      <c r="I484" s="178"/>
      <c r="J484" s="178"/>
      <c r="K484" s="178"/>
      <c r="L484" s="178"/>
      <c r="M484" s="178"/>
      <c r="N484" s="178"/>
      <c r="O484" s="178"/>
      <c r="P484" s="178"/>
      <c r="Q484" s="178"/>
      <c r="R484" s="178"/>
      <c r="S484" s="178"/>
      <c r="T484" s="178"/>
      <c r="U484" s="178"/>
      <c r="V484" s="178"/>
      <c r="W484" s="178"/>
    </row>
    <row r="485" spans="1:23" x14ac:dyDescent="0.25">
      <c r="A485" s="178"/>
      <c r="B485" s="178"/>
      <c r="C485" s="178"/>
      <c r="D485" s="178"/>
      <c r="E485" s="178"/>
      <c r="F485" s="178"/>
      <c r="G485" s="178"/>
      <c r="H485" s="178"/>
      <c r="I485" s="178"/>
      <c r="J485" s="178"/>
      <c r="K485" s="178"/>
      <c r="L485" s="178"/>
      <c r="M485" s="178"/>
      <c r="N485" s="178"/>
      <c r="O485" s="178"/>
      <c r="P485" s="178"/>
      <c r="Q485" s="178"/>
      <c r="R485" s="178"/>
      <c r="S485" s="178"/>
      <c r="T485" s="178"/>
      <c r="U485" s="178"/>
      <c r="V485" s="178"/>
      <c r="W485" s="178"/>
    </row>
    <row r="486" spans="1:23" x14ac:dyDescent="0.25">
      <c r="A486" s="178"/>
      <c r="B486" s="178"/>
      <c r="C486" s="178"/>
      <c r="D486" s="178"/>
      <c r="E486" s="178"/>
      <c r="F486" s="178"/>
      <c r="G486" s="178"/>
      <c r="H486" s="178"/>
      <c r="I486" s="178"/>
      <c r="J486" s="178"/>
      <c r="K486" s="178"/>
      <c r="L486" s="178"/>
      <c r="M486" s="178"/>
      <c r="N486" s="178"/>
      <c r="O486" s="178"/>
      <c r="P486" s="178"/>
      <c r="Q486" s="178"/>
      <c r="R486" s="178"/>
      <c r="S486" s="178"/>
      <c r="T486" s="178"/>
      <c r="U486" s="178"/>
      <c r="V486" s="178"/>
      <c r="W486" s="178"/>
    </row>
    <row r="487" spans="1:23" x14ac:dyDescent="0.25">
      <c r="A487" s="178"/>
      <c r="B487" s="178"/>
      <c r="C487" s="178"/>
      <c r="D487" s="178"/>
      <c r="E487" s="178"/>
      <c r="F487" s="178"/>
      <c r="G487" s="178"/>
      <c r="H487" s="178"/>
      <c r="I487" s="178"/>
      <c r="J487" s="178"/>
      <c r="K487" s="178"/>
      <c r="L487" s="178"/>
      <c r="M487" s="178"/>
      <c r="N487" s="178"/>
      <c r="O487" s="178"/>
      <c r="P487" s="178"/>
      <c r="Q487" s="178"/>
      <c r="R487" s="178"/>
      <c r="S487" s="178"/>
      <c r="T487" s="178"/>
      <c r="U487" s="178"/>
      <c r="V487" s="178"/>
      <c r="W487" s="178"/>
    </row>
    <row r="488" spans="1:23" x14ac:dyDescent="0.25">
      <c r="A488" s="178"/>
      <c r="B488" s="178"/>
      <c r="C488" s="178"/>
      <c r="D488" s="178"/>
      <c r="E488" s="178"/>
      <c r="F488" s="178"/>
      <c r="G488" s="178"/>
      <c r="H488" s="178"/>
      <c r="I488" s="178"/>
      <c r="J488" s="178"/>
      <c r="K488" s="178"/>
      <c r="L488" s="178"/>
      <c r="M488" s="178"/>
      <c r="N488" s="178"/>
      <c r="O488" s="178"/>
      <c r="P488" s="178"/>
      <c r="Q488" s="178"/>
      <c r="R488" s="178"/>
      <c r="S488" s="178"/>
      <c r="T488" s="178"/>
      <c r="U488" s="178"/>
      <c r="V488" s="178"/>
      <c r="W488" s="178"/>
    </row>
    <row r="489" spans="1:23" x14ac:dyDescent="0.25">
      <c r="A489" s="178"/>
      <c r="B489" s="178"/>
      <c r="C489" s="178"/>
      <c r="D489" s="178"/>
      <c r="E489" s="178"/>
      <c r="F489" s="178"/>
      <c r="G489" s="178"/>
      <c r="H489" s="178"/>
      <c r="I489" s="178"/>
      <c r="J489" s="178"/>
      <c r="K489" s="178"/>
      <c r="L489" s="178"/>
      <c r="M489" s="178"/>
      <c r="N489" s="178"/>
      <c r="O489" s="178"/>
      <c r="P489" s="178"/>
      <c r="Q489" s="178"/>
      <c r="R489" s="178"/>
      <c r="S489" s="178"/>
      <c r="T489" s="178"/>
      <c r="U489" s="178"/>
      <c r="V489" s="178"/>
      <c r="W489" s="178"/>
    </row>
    <row r="490" spans="1:23" x14ac:dyDescent="0.25">
      <c r="A490" s="178"/>
      <c r="B490" s="178"/>
      <c r="C490" s="178"/>
      <c r="D490" s="178"/>
      <c r="E490" s="178"/>
      <c r="F490" s="178"/>
      <c r="G490" s="178"/>
      <c r="H490" s="178"/>
      <c r="I490" s="178"/>
      <c r="J490" s="178"/>
      <c r="K490" s="178"/>
      <c r="L490" s="178"/>
      <c r="M490" s="178"/>
      <c r="N490" s="178"/>
      <c r="O490" s="178"/>
      <c r="P490" s="178"/>
      <c r="Q490" s="178"/>
      <c r="R490" s="178"/>
      <c r="S490" s="178"/>
      <c r="T490" s="178"/>
      <c r="U490" s="178"/>
      <c r="V490" s="178"/>
      <c r="W490" s="178"/>
    </row>
    <row r="491" spans="1:23" x14ac:dyDescent="0.25">
      <c r="A491" s="178"/>
      <c r="B491" s="178"/>
      <c r="C491" s="178"/>
      <c r="D491" s="178"/>
      <c r="E491" s="178"/>
      <c r="F491" s="178"/>
      <c r="G491" s="178"/>
      <c r="H491" s="178"/>
      <c r="I491" s="178"/>
      <c r="J491" s="178"/>
      <c r="K491" s="178"/>
      <c r="L491" s="178"/>
      <c r="M491" s="178"/>
      <c r="N491" s="178"/>
      <c r="O491" s="178"/>
      <c r="P491" s="178"/>
      <c r="Q491" s="178"/>
      <c r="R491" s="178"/>
      <c r="S491" s="178"/>
      <c r="T491" s="178"/>
      <c r="U491" s="178"/>
      <c r="V491" s="178"/>
      <c r="W491" s="178"/>
    </row>
    <row r="492" spans="1:23" x14ac:dyDescent="0.25">
      <c r="A492" s="178"/>
      <c r="B492" s="178"/>
      <c r="C492" s="178"/>
      <c r="D492" s="178"/>
      <c r="E492" s="178"/>
      <c r="F492" s="178"/>
      <c r="G492" s="178"/>
      <c r="H492" s="178"/>
      <c r="I492" s="178"/>
      <c r="J492" s="178"/>
      <c r="K492" s="178"/>
      <c r="L492" s="178"/>
      <c r="M492" s="178"/>
      <c r="N492" s="178"/>
      <c r="O492" s="178"/>
      <c r="P492" s="178"/>
      <c r="Q492" s="178"/>
      <c r="R492" s="178"/>
      <c r="S492" s="178"/>
      <c r="T492" s="178"/>
      <c r="U492" s="178"/>
      <c r="V492" s="178"/>
      <c r="W492" s="178"/>
    </row>
    <row r="493" spans="1:23" x14ac:dyDescent="0.25">
      <c r="A493" s="178"/>
      <c r="B493" s="178"/>
      <c r="C493" s="178"/>
      <c r="D493" s="178"/>
      <c r="E493" s="178"/>
      <c r="F493" s="178"/>
      <c r="G493" s="178"/>
      <c r="H493" s="178"/>
      <c r="I493" s="178"/>
      <c r="J493" s="178"/>
      <c r="K493" s="178"/>
      <c r="L493" s="178"/>
      <c r="M493" s="178"/>
      <c r="N493" s="178"/>
      <c r="O493" s="178"/>
      <c r="P493" s="178"/>
      <c r="Q493" s="178"/>
      <c r="R493" s="178"/>
      <c r="S493" s="178"/>
      <c r="T493" s="178"/>
      <c r="U493" s="178"/>
      <c r="V493" s="178"/>
      <c r="W493" s="178"/>
    </row>
    <row r="494" spans="1:23" x14ac:dyDescent="0.25">
      <c r="A494" s="178"/>
      <c r="B494" s="178"/>
      <c r="C494" s="178"/>
      <c r="D494" s="178"/>
      <c r="E494" s="178"/>
      <c r="F494" s="178"/>
      <c r="G494" s="178"/>
      <c r="H494" s="178"/>
      <c r="I494" s="178"/>
      <c r="J494" s="178"/>
      <c r="K494" s="178"/>
      <c r="L494" s="178"/>
      <c r="M494" s="178"/>
      <c r="N494" s="178"/>
      <c r="O494" s="178"/>
      <c r="P494" s="178"/>
      <c r="Q494" s="178"/>
      <c r="R494" s="178"/>
      <c r="S494" s="178"/>
      <c r="T494" s="178"/>
      <c r="U494" s="178"/>
      <c r="V494" s="178"/>
      <c r="W494" s="178"/>
    </row>
    <row r="495" spans="1:23" x14ac:dyDescent="0.25">
      <c r="A495" s="178"/>
      <c r="B495" s="178"/>
      <c r="C495" s="178"/>
      <c r="D495" s="178"/>
      <c r="E495" s="178"/>
      <c r="F495" s="178"/>
      <c r="G495" s="178"/>
      <c r="H495" s="178"/>
      <c r="I495" s="178"/>
      <c r="J495" s="178"/>
      <c r="K495" s="178"/>
      <c r="L495" s="178"/>
      <c r="M495" s="178"/>
      <c r="N495" s="178"/>
      <c r="O495" s="178"/>
      <c r="P495" s="178"/>
      <c r="Q495" s="178"/>
      <c r="R495" s="178"/>
      <c r="S495" s="178"/>
      <c r="T495" s="178"/>
      <c r="U495" s="178"/>
      <c r="V495" s="178"/>
      <c r="W495" s="178"/>
    </row>
    <row r="496" spans="1:23" x14ac:dyDescent="0.25">
      <c r="A496" s="178"/>
      <c r="B496" s="178"/>
      <c r="C496" s="178"/>
      <c r="D496" s="178"/>
      <c r="E496" s="178"/>
      <c r="F496" s="178"/>
      <c r="G496" s="178"/>
      <c r="H496" s="178"/>
      <c r="I496" s="178"/>
      <c r="J496" s="178"/>
      <c r="K496" s="178"/>
      <c r="L496" s="178"/>
      <c r="M496" s="178"/>
      <c r="N496" s="178"/>
      <c r="O496" s="178"/>
      <c r="P496" s="178"/>
      <c r="Q496" s="178"/>
      <c r="R496" s="178"/>
      <c r="S496" s="178"/>
      <c r="T496" s="178"/>
      <c r="U496" s="178"/>
      <c r="V496" s="178"/>
      <c r="W496" s="178"/>
    </row>
    <row r="497" spans="1:23" x14ac:dyDescent="0.25">
      <c r="A497" s="178"/>
      <c r="B497" s="178"/>
      <c r="C497" s="178"/>
      <c r="D497" s="178"/>
      <c r="E497" s="178"/>
      <c r="F497" s="178"/>
      <c r="G497" s="178"/>
      <c r="H497" s="178"/>
      <c r="I497" s="178"/>
      <c r="J497" s="178"/>
      <c r="K497" s="178"/>
      <c r="L497" s="178"/>
      <c r="M497" s="178"/>
      <c r="N497" s="178"/>
      <c r="O497" s="178"/>
      <c r="P497" s="178"/>
      <c r="Q497" s="178"/>
      <c r="R497" s="178"/>
      <c r="S497" s="178"/>
      <c r="T497" s="178"/>
      <c r="U497" s="178"/>
      <c r="V497" s="178"/>
      <c r="W497" s="178"/>
    </row>
    <row r="498" spans="1:23" x14ac:dyDescent="0.25">
      <c r="A498" s="178"/>
      <c r="B498" s="178"/>
      <c r="C498" s="178"/>
      <c r="D498" s="178"/>
      <c r="E498" s="178"/>
      <c r="F498" s="178"/>
      <c r="G498" s="178"/>
      <c r="H498" s="178"/>
      <c r="I498" s="178"/>
      <c r="J498" s="178"/>
      <c r="K498" s="178"/>
      <c r="L498" s="178"/>
      <c r="M498" s="178"/>
      <c r="N498" s="178"/>
      <c r="O498" s="178"/>
      <c r="P498" s="178"/>
      <c r="Q498" s="178"/>
      <c r="R498" s="178"/>
      <c r="S498" s="178"/>
      <c r="T498" s="178"/>
      <c r="U498" s="178"/>
      <c r="V498" s="178"/>
      <c r="W498" s="178"/>
    </row>
    <row r="499" spans="1:23" x14ac:dyDescent="0.25">
      <c r="A499" s="178"/>
      <c r="B499" s="178"/>
      <c r="C499" s="178"/>
      <c r="D499" s="178"/>
      <c r="E499" s="178"/>
      <c r="F499" s="178"/>
      <c r="G499" s="178"/>
      <c r="H499" s="178"/>
      <c r="I499" s="178"/>
      <c r="J499" s="178"/>
      <c r="K499" s="178"/>
      <c r="L499" s="178"/>
      <c r="M499" s="178"/>
      <c r="N499" s="178"/>
      <c r="O499" s="178"/>
      <c r="P499" s="178"/>
      <c r="Q499" s="178"/>
      <c r="R499" s="178"/>
      <c r="S499" s="178"/>
      <c r="T499" s="178"/>
      <c r="U499" s="178"/>
      <c r="V499" s="178"/>
      <c r="W499" s="178"/>
    </row>
    <row r="500" spans="1:23" x14ac:dyDescent="0.25">
      <c r="A500" s="178"/>
      <c r="B500" s="178"/>
      <c r="C500" s="178"/>
      <c r="D500" s="178"/>
      <c r="E500" s="178"/>
      <c r="F500" s="178"/>
      <c r="G500" s="178"/>
      <c r="H500" s="178"/>
      <c r="I500" s="178"/>
      <c r="J500" s="178"/>
      <c r="K500" s="178"/>
      <c r="L500" s="178"/>
      <c r="M500" s="178"/>
      <c r="N500" s="178"/>
      <c r="O500" s="178"/>
      <c r="P500" s="178"/>
      <c r="Q500" s="178"/>
      <c r="R500" s="178"/>
      <c r="S500" s="178"/>
      <c r="T500" s="178"/>
      <c r="U500" s="178"/>
      <c r="V500" s="178"/>
      <c r="W500" s="178"/>
    </row>
    <row r="501" spans="1:23" x14ac:dyDescent="0.25">
      <c r="A501" s="178"/>
      <c r="B501" s="178"/>
      <c r="C501" s="178"/>
      <c r="D501" s="178"/>
      <c r="E501" s="178"/>
      <c r="F501" s="178"/>
      <c r="G501" s="178"/>
      <c r="H501" s="178"/>
      <c r="I501" s="178"/>
      <c r="J501" s="178"/>
      <c r="K501" s="178"/>
      <c r="L501" s="178"/>
      <c r="M501" s="178"/>
      <c r="N501" s="178"/>
      <c r="O501" s="178"/>
      <c r="P501" s="178"/>
      <c r="Q501" s="178"/>
      <c r="R501" s="178"/>
      <c r="S501" s="178"/>
      <c r="T501" s="178"/>
      <c r="U501" s="178"/>
      <c r="V501" s="178"/>
      <c r="W501" s="178"/>
    </row>
    <row r="502" spans="1:23" x14ac:dyDescent="0.25">
      <c r="A502" s="178"/>
      <c r="B502" s="178"/>
      <c r="C502" s="178"/>
      <c r="D502" s="178"/>
      <c r="E502" s="178"/>
      <c r="F502" s="178"/>
      <c r="G502" s="178"/>
      <c r="H502" s="178"/>
      <c r="I502" s="178"/>
      <c r="J502" s="178"/>
      <c r="K502" s="178"/>
      <c r="L502" s="178"/>
      <c r="M502" s="178"/>
      <c r="N502" s="178"/>
      <c r="O502" s="178"/>
      <c r="P502" s="178"/>
      <c r="Q502" s="178"/>
      <c r="R502" s="178"/>
      <c r="S502" s="178"/>
      <c r="T502" s="178"/>
      <c r="U502" s="178"/>
      <c r="V502" s="178"/>
      <c r="W502" s="178"/>
    </row>
    <row r="503" spans="1:23" x14ac:dyDescent="0.25">
      <c r="A503" s="178"/>
      <c r="B503" s="178"/>
      <c r="C503" s="178"/>
      <c r="D503" s="178"/>
      <c r="E503" s="178"/>
      <c r="F503" s="178"/>
      <c r="G503" s="178"/>
      <c r="H503" s="178"/>
      <c r="I503" s="178"/>
      <c r="J503" s="178"/>
      <c r="K503" s="178"/>
      <c r="L503" s="178"/>
      <c r="M503" s="178"/>
      <c r="N503" s="178"/>
      <c r="O503" s="178"/>
      <c r="P503" s="178"/>
      <c r="Q503" s="178"/>
      <c r="R503" s="178"/>
      <c r="S503" s="178"/>
      <c r="T503" s="178"/>
      <c r="U503" s="178"/>
      <c r="V503" s="178"/>
      <c r="W503" s="178"/>
    </row>
    <row r="504" spans="1:23" x14ac:dyDescent="0.25">
      <c r="A504" s="178"/>
      <c r="B504" s="178"/>
      <c r="C504" s="178"/>
      <c r="D504" s="178"/>
      <c r="E504" s="178"/>
      <c r="F504" s="178"/>
      <c r="G504" s="178"/>
      <c r="H504" s="178"/>
      <c r="I504" s="178"/>
      <c r="J504" s="178"/>
      <c r="K504" s="178"/>
      <c r="L504" s="178"/>
      <c r="M504" s="178"/>
      <c r="N504" s="178"/>
      <c r="O504" s="178"/>
      <c r="P504" s="178"/>
      <c r="Q504" s="178"/>
      <c r="R504" s="178"/>
      <c r="S504" s="178"/>
      <c r="T504" s="178"/>
      <c r="U504" s="178"/>
      <c r="V504" s="178"/>
      <c r="W504" s="178"/>
    </row>
    <row r="505" spans="1:23" x14ac:dyDescent="0.25">
      <c r="A505" s="178"/>
      <c r="B505" s="178"/>
      <c r="C505" s="178"/>
      <c r="D505" s="178"/>
      <c r="E505" s="178"/>
      <c r="F505" s="178"/>
      <c r="G505" s="178"/>
      <c r="H505" s="178"/>
      <c r="I505" s="178"/>
      <c r="J505" s="178"/>
      <c r="K505" s="178"/>
      <c r="L505" s="178"/>
      <c r="M505" s="178"/>
      <c r="N505" s="178"/>
      <c r="O505" s="178"/>
      <c r="P505" s="178"/>
      <c r="Q505" s="178"/>
      <c r="R505" s="178"/>
      <c r="S505" s="178"/>
      <c r="T505" s="178"/>
      <c r="U505" s="178"/>
      <c r="V505" s="178"/>
      <c r="W505" s="178"/>
    </row>
    <row r="506" spans="1:23" x14ac:dyDescent="0.25">
      <c r="A506" s="178"/>
      <c r="B506" s="178"/>
      <c r="C506" s="178"/>
      <c r="D506" s="178"/>
      <c r="E506" s="178"/>
      <c r="F506" s="178"/>
      <c r="G506" s="178"/>
      <c r="H506" s="178"/>
      <c r="I506" s="178"/>
      <c r="J506" s="178"/>
      <c r="K506" s="178"/>
      <c r="L506" s="178"/>
      <c r="M506" s="178"/>
      <c r="N506" s="178"/>
      <c r="O506" s="178"/>
      <c r="P506" s="178"/>
      <c r="Q506" s="178"/>
      <c r="R506" s="178"/>
      <c r="S506" s="178"/>
      <c r="T506" s="178"/>
      <c r="U506" s="178"/>
      <c r="V506" s="178"/>
      <c r="W506" s="178"/>
    </row>
    <row r="507" spans="1:23" x14ac:dyDescent="0.25">
      <c r="A507" s="178"/>
      <c r="B507" s="178"/>
      <c r="C507" s="178"/>
      <c r="D507" s="178"/>
      <c r="E507" s="178"/>
      <c r="F507" s="178"/>
      <c r="G507" s="178"/>
      <c r="H507" s="178"/>
      <c r="I507" s="178"/>
      <c r="J507" s="178"/>
      <c r="K507" s="178"/>
      <c r="L507" s="178"/>
      <c r="M507" s="178"/>
      <c r="N507" s="178"/>
      <c r="O507" s="178"/>
      <c r="P507" s="178"/>
      <c r="Q507" s="178"/>
      <c r="R507" s="178"/>
      <c r="S507" s="178"/>
      <c r="T507" s="178"/>
      <c r="U507" s="178"/>
      <c r="V507" s="178"/>
      <c r="W507" s="178"/>
    </row>
    <row r="508" spans="1:23" x14ac:dyDescent="0.25">
      <c r="A508" s="178"/>
      <c r="B508" s="178"/>
      <c r="C508" s="178"/>
      <c r="D508" s="178"/>
      <c r="E508" s="178"/>
      <c r="F508" s="178"/>
      <c r="G508" s="178"/>
      <c r="H508" s="178"/>
      <c r="I508" s="178"/>
      <c r="J508" s="178"/>
      <c r="K508" s="178"/>
      <c r="L508" s="178"/>
      <c r="M508" s="178"/>
      <c r="N508" s="178"/>
      <c r="O508" s="178"/>
      <c r="P508" s="178"/>
      <c r="Q508" s="178"/>
      <c r="R508" s="178"/>
      <c r="S508" s="178"/>
      <c r="T508" s="178"/>
      <c r="U508" s="178"/>
      <c r="V508" s="178"/>
      <c r="W508" s="178"/>
    </row>
    <row r="509" spans="1:23" x14ac:dyDescent="0.25">
      <c r="A509" s="178"/>
      <c r="B509" s="178"/>
      <c r="C509" s="178"/>
      <c r="D509" s="178"/>
      <c r="E509" s="178"/>
      <c r="F509" s="178"/>
      <c r="G509" s="178"/>
      <c r="H509" s="178"/>
      <c r="I509" s="178"/>
      <c r="J509" s="178"/>
      <c r="K509" s="178"/>
      <c r="L509" s="178"/>
      <c r="M509" s="178"/>
      <c r="N509" s="178"/>
      <c r="O509" s="178"/>
      <c r="P509" s="178"/>
      <c r="Q509" s="178"/>
      <c r="R509" s="178"/>
      <c r="S509" s="178"/>
      <c r="T509" s="178"/>
      <c r="U509" s="178"/>
      <c r="V509" s="178"/>
      <c r="W509" s="178"/>
    </row>
    <row r="510" spans="1:23" x14ac:dyDescent="0.25">
      <c r="A510" s="178"/>
      <c r="B510" s="178"/>
      <c r="C510" s="178"/>
      <c r="D510" s="178"/>
      <c r="E510" s="178"/>
      <c r="F510" s="178"/>
      <c r="G510" s="178"/>
      <c r="H510" s="178"/>
      <c r="I510" s="178"/>
      <c r="J510" s="178"/>
      <c r="K510" s="178"/>
      <c r="L510" s="178"/>
      <c r="M510" s="178"/>
      <c r="N510" s="178"/>
      <c r="O510" s="178"/>
      <c r="P510" s="178"/>
      <c r="Q510" s="178"/>
      <c r="R510" s="178"/>
      <c r="S510" s="178"/>
      <c r="T510" s="178"/>
      <c r="U510" s="178"/>
      <c r="V510" s="178"/>
      <c r="W510" s="178"/>
    </row>
    <row r="511" spans="1:23" x14ac:dyDescent="0.25">
      <c r="A511" s="178"/>
      <c r="B511" s="178"/>
      <c r="C511" s="178"/>
      <c r="D511" s="178"/>
      <c r="E511" s="178"/>
      <c r="F511" s="178"/>
      <c r="G511" s="178"/>
      <c r="H511" s="178"/>
      <c r="I511" s="178"/>
      <c r="J511" s="178"/>
      <c r="K511" s="178"/>
      <c r="L511" s="178"/>
      <c r="M511" s="178"/>
      <c r="N511" s="178"/>
      <c r="O511" s="178"/>
      <c r="P511" s="178"/>
      <c r="Q511" s="178"/>
      <c r="R511" s="178"/>
      <c r="S511" s="178"/>
      <c r="T511" s="178"/>
      <c r="U511" s="178"/>
      <c r="V511" s="178"/>
      <c r="W511" s="178"/>
    </row>
    <row r="512" spans="1:23" x14ac:dyDescent="0.25">
      <c r="A512" s="178"/>
      <c r="B512" s="178"/>
      <c r="C512" s="178"/>
      <c r="D512" s="178"/>
      <c r="E512" s="178"/>
      <c r="F512" s="178"/>
      <c r="G512" s="178"/>
      <c r="H512" s="178"/>
      <c r="I512" s="178"/>
      <c r="J512" s="178"/>
      <c r="K512" s="178"/>
      <c r="L512" s="178"/>
      <c r="M512" s="178"/>
      <c r="N512" s="178"/>
      <c r="O512" s="178"/>
      <c r="P512" s="178"/>
      <c r="Q512" s="178"/>
      <c r="R512" s="178"/>
      <c r="S512" s="178"/>
      <c r="T512" s="178"/>
      <c r="U512" s="178"/>
      <c r="V512" s="178"/>
      <c r="W512" s="178"/>
    </row>
    <row r="513" spans="1:23" x14ac:dyDescent="0.25">
      <c r="A513" s="178"/>
      <c r="B513" s="178"/>
      <c r="C513" s="178"/>
      <c r="D513" s="178"/>
      <c r="E513" s="178"/>
      <c r="F513" s="178"/>
      <c r="G513" s="178"/>
      <c r="H513" s="178"/>
      <c r="I513" s="178"/>
      <c r="J513" s="178"/>
      <c r="K513" s="178"/>
      <c r="L513" s="178"/>
      <c r="M513" s="178"/>
      <c r="N513" s="178"/>
      <c r="O513" s="178"/>
      <c r="P513" s="178"/>
      <c r="Q513" s="178"/>
      <c r="R513" s="178"/>
      <c r="S513" s="178"/>
      <c r="T513" s="178"/>
      <c r="U513" s="178"/>
      <c r="V513" s="178"/>
      <c r="W513" s="178"/>
    </row>
    <row r="514" spans="1:23" x14ac:dyDescent="0.25">
      <c r="A514" s="178"/>
      <c r="B514" s="178"/>
      <c r="C514" s="178"/>
      <c r="D514" s="178"/>
      <c r="E514" s="178"/>
      <c r="F514" s="178"/>
      <c r="G514" s="178"/>
      <c r="H514" s="178"/>
      <c r="I514" s="178"/>
      <c r="J514" s="178"/>
      <c r="K514" s="178"/>
      <c r="L514" s="178"/>
      <c r="M514" s="178"/>
      <c r="N514" s="178"/>
      <c r="O514" s="178"/>
      <c r="P514" s="178"/>
      <c r="Q514" s="178"/>
      <c r="R514" s="178"/>
      <c r="S514" s="178"/>
      <c r="T514" s="178"/>
      <c r="U514" s="178"/>
      <c r="V514" s="178"/>
      <c r="W514" s="178"/>
    </row>
    <row r="515" spans="1:23" x14ac:dyDescent="0.25">
      <c r="A515" s="178"/>
      <c r="B515" s="178"/>
      <c r="C515" s="178"/>
      <c r="D515" s="178"/>
      <c r="E515" s="178"/>
      <c r="F515" s="178"/>
      <c r="G515" s="178"/>
      <c r="H515" s="178"/>
      <c r="I515" s="178"/>
      <c r="J515" s="178"/>
      <c r="K515" s="178"/>
      <c r="L515" s="178"/>
      <c r="M515" s="178"/>
      <c r="N515" s="178"/>
      <c r="O515" s="178"/>
      <c r="P515" s="178"/>
      <c r="Q515" s="178"/>
      <c r="R515" s="178"/>
      <c r="S515" s="178"/>
      <c r="T515" s="178"/>
      <c r="U515" s="178"/>
      <c r="V515" s="178"/>
      <c r="W515" s="178"/>
    </row>
    <row r="516" spans="1:23" x14ac:dyDescent="0.25">
      <c r="A516" s="178"/>
      <c r="B516" s="178"/>
      <c r="C516" s="178"/>
      <c r="D516" s="178"/>
      <c r="E516" s="178"/>
      <c r="F516" s="178"/>
      <c r="G516" s="178"/>
      <c r="H516" s="178"/>
      <c r="I516" s="178"/>
      <c r="J516" s="178"/>
      <c r="K516" s="178"/>
      <c r="L516" s="178"/>
      <c r="M516" s="178"/>
      <c r="N516" s="178"/>
      <c r="O516" s="178"/>
      <c r="P516" s="178"/>
      <c r="Q516" s="178"/>
      <c r="R516" s="178"/>
      <c r="S516" s="178"/>
      <c r="T516" s="178"/>
      <c r="U516" s="178"/>
      <c r="V516" s="178"/>
      <c r="W516" s="178"/>
    </row>
    <row r="517" spans="1:23" x14ac:dyDescent="0.25">
      <c r="A517" s="178"/>
      <c r="B517" s="178"/>
      <c r="C517" s="178"/>
      <c r="D517" s="178"/>
      <c r="E517" s="178"/>
      <c r="F517" s="178"/>
      <c r="G517" s="178"/>
      <c r="H517" s="178"/>
      <c r="I517" s="178"/>
      <c r="J517" s="178"/>
      <c r="K517" s="178"/>
      <c r="L517" s="178"/>
      <c r="M517" s="178"/>
      <c r="N517" s="178"/>
      <c r="O517" s="178"/>
      <c r="P517" s="178"/>
      <c r="Q517" s="178"/>
      <c r="R517" s="178"/>
      <c r="S517" s="178"/>
      <c r="T517" s="178"/>
      <c r="U517" s="178"/>
      <c r="V517" s="178"/>
      <c r="W517" s="178"/>
    </row>
    <row r="518" spans="1:23" x14ac:dyDescent="0.25">
      <c r="A518" s="178"/>
      <c r="B518" s="178"/>
      <c r="C518" s="178"/>
      <c r="D518" s="178"/>
      <c r="E518" s="178"/>
      <c r="F518" s="178"/>
      <c r="G518" s="178"/>
      <c r="H518" s="178"/>
      <c r="I518" s="178"/>
      <c r="J518" s="178"/>
      <c r="K518" s="178"/>
      <c r="L518" s="178"/>
      <c r="M518" s="178"/>
      <c r="N518" s="178"/>
      <c r="O518" s="178"/>
      <c r="P518" s="178"/>
      <c r="Q518" s="178"/>
      <c r="R518" s="178"/>
      <c r="S518" s="178"/>
      <c r="T518" s="178"/>
      <c r="U518" s="178"/>
      <c r="V518" s="178"/>
      <c r="W518" s="178"/>
    </row>
    <row r="519" spans="1:23" x14ac:dyDescent="0.25">
      <c r="A519" s="178"/>
      <c r="B519" s="178"/>
      <c r="C519" s="178"/>
      <c r="D519" s="178"/>
      <c r="E519" s="178"/>
      <c r="F519" s="178"/>
      <c r="G519" s="178"/>
      <c r="H519" s="178"/>
      <c r="I519" s="178"/>
      <c r="J519" s="178"/>
      <c r="K519" s="178"/>
      <c r="L519" s="178"/>
      <c r="M519" s="178"/>
      <c r="N519" s="178"/>
      <c r="O519" s="178"/>
      <c r="P519" s="178"/>
      <c r="Q519" s="178"/>
      <c r="R519" s="178"/>
      <c r="S519" s="178"/>
      <c r="T519" s="178"/>
      <c r="U519" s="178"/>
      <c r="V519" s="178"/>
      <c r="W519" s="178"/>
    </row>
    <row r="520" spans="1:23" x14ac:dyDescent="0.25">
      <c r="A520" s="178"/>
      <c r="B520" s="178"/>
      <c r="C520" s="178"/>
      <c r="D520" s="178"/>
      <c r="E520" s="178"/>
      <c r="F520" s="178"/>
      <c r="G520" s="178"/>
      <c r="H520" s="178"/>
      <c r="I520" s="178"/>
      <c r="J520" s="178"/>
      <c r="K520" s="178"/>
      <c r="L520" s="178"/>
      <c r="M520" s="178"/>
      <c r="N520" s="178"/>
      <c r="O520" s="178"/>
      <c r="P520" s="178"/>
      <c r="Q520" s="178"/>
      <c r="R520" s="178"/>
      <c r="S520" s="178"/>
      <c r="T520" s="178"/>
      <c r="U520" s="178"/>
      <c r="V520" s="178"/>
      <c r="W520" s="178"/>
    </row>
    <row r="521" spans="1:23" x14ac:dyDescent="0.25">
      <c r="A521" s="178"/>
      <c r="B521" s="178"/>
      <c r="C521" s="178"/>
      <c r="D521" s="178"/>
      <c r="E521" s="178"/>
      <c r="F521" s="178"/>
      <c r="G521" s="178"/>
      <c r="H521" s="178"/>
      <c r="I521" s="178"/>
      <c r="J521" s="178"/>
      <c r="K521" s="178"/>
      <c r="L521" s="178"/>
      <c r="M521" s="178"/>
      <c r="N521" s="178"/>
      <c r="O521" s="178"/>
      <c r="P521" s="178"/>
      <c r="Q521" s="178"/>
      <c r="R521" s="178"/>
      <c r="S521" s="178"/>
      <c r="T521" s="178"/>
      <c r="U521" s="178"/>
      <c r="V521" s="178"/>
      <c r="W521" s="178"/>
    </row>
    <row r="522" spans="1:23" x14ac:dyDescent="0.25">
      <c r="A522" s="178"/>
      <c r="B522" s="178"/>
      <c r="C522" s="178"/>
      <c r="D522" s="178"/>
      <c r="E522" s="178"/>
      <c r="F522" s="178"/>
      <c r="G522" s="178"/>
      <c r="H522" s="178"/>
      <c r="I522" s="178"/>
      <c r="J522" s="178"/>
      <c r="K522" s="178"/>
      <c r="L522" s="178"/>
      <c r="M522" s="178"/>
      <c r="N522" s="178"/>
      <c r="O522" s="178"/>
      <c r="P522" s="178"/>
      <c r="Q522" s="178"/>
      <c r="R522" s="178"/>
      <c r="S522" s="178"/>
      <c r="T522" s="178"/>
      <c r="U522" s="178"/>
      <c r="V522" s="178"/>
      <c r="W522" s="178"/>
    </row>
    <row r="523" spans="1:23" x14ac:dyDescent="0.25">
      <c r="A523" s="178"/>
      <c r="B523" s="178"/>
      <c r="C523" s="178"/>
      <c r="D523" s="178"/>
      <c r="E523" s="178"/>
      <c r="F523" s="178"/>
      <c r="G523" s="178"/>
      <c r="H523" s="178"/>
      <c r="I523" s="178"/>
      <c r="J523" s="178"/>
      <c r="K523" s="178"/>
      <c r="L523" s="178"/>
      <c r="M523" s="178"/>
      <c r="N523" s="178"/>
      <c r="O523" s="178"/>
      <c r="P523" s="178"/>
      <c r="Q523" s="178"/>
      <c r="R523" s="178"/>
      <c r="S523" s="178"/>
      <c r="T523" s="178"/>
      <c r="U523" s="178"/>
      <c r="V523" s="178"/>
      <c r="W523" s="178"/>
    </row>
    <row r="524" spans="1:23" x14ac:dyDescent="0.25">
      <c r="A524" s="178"/>
      <c r="B524" s="178"/>
      <c r="C524" s="178"/>
      <c r="D524" s="178"/>
      <c r="E524" s="178"/>
      <c r="F524" s="178"/>
      <c r="G524" s="178"/>
      <c r="H524" s="178"/>
      <c r="I524" s="178"/>
      <c r="J524" s="178"/>
      <c r="K524" s="178"/>
      <c r="L524" s="178"/>
      <c r="M524" s="178"/>
      <c r="N524" s="178"/>
      <c r="O524" s="178"/>
      <c r="P524" s="178"/>
      <c r="Q524" s="178"/>
      <c r="R524" s="178"/>
      <c r="S524" s="178"/>
      <c r="T524" s="178"/>
      <c r="U524" s="178"/>
      <c r="V524" s="178"/>
      <c r="W524" s="178"/>
    </row>
    <row r="525" spans="1:23" x14ac:dyDescent="0.25">
      <c r="A525" s="178"/>
      <c r="B525" s="178"/>
      <c r="C525" s="178"/>
      <c r="D525" s="178"/>
      <c r="E525" s="178"/>
      <c r="F525" s="178"/>
      <c r="G525" s="178"/>
      <c r="H525" s="178"/>
      <c r="I525" s="178"/>
      <c r="J525" s="178"/>
      <c r="K525" s="178"/>
      <c r="L525" s="178"/>
      <c r="M525" s="178"/>
      <c r="N525" s="178"/>
      <c r="O525" s="178"/>
      <c r="P525" s="178"/>
      <c r="Q525" s="178"/>
      <c r="R525" s="178"/>
      <c r="S525" s="178"/>
      <c r="T525" s="178"/>
      <c r="U525" s="178"/>
      <c r="V525" s="178"/>
      <c r="W525" s="178"/>
    </row>
    <row r="526" spans="1:23" x14ac:dyDescent="0.25">
      <c r="A526" s="178"/>
      <c r="B526" s="178"/>
      <c r="C526" s="178"/>
      <c r="D526" s="178"/>
      <c r="E526" s="178"/>
      <c r="F526" s="178"/>
      <c r="G526" s="178"/>
      <c r="H526" s="178"/>
      <c r="I526" s="178"/>
      <c r="J526" s="178"/>
      <c r="K526" s="178"/>
      <c r="L526" s="178"/>
      <c r="M526" s="178"/>
      <c r="N526" s="178"/>
      <c r="O526" s="178"/>
      <c r="P526" s="178"/>
      <c r="Q526" s="178"/>
      <c r="R526" s="178"/>
      <c r="S526" s="178"/>
      <c r="T526" s="178"/>
      <c r="U526" s="178"/>
      <c r="V526" s="178"/>
      <c r="W526" s="178"/>
    </row>
    <row r="527" spans="1:23" x14ac:dyDescent="0.25">
      <c r="A527" s="178"/>
      <c r="B527" s="178"/>
      <c r="C527" s="178"/>
      <c r="D527" s="178"/>
      <c r="E527" s="178"/>
      <c r="F527" s="178"/>
      <c r="G527" s="178"/>
      <c r="H527" s="178"/>
      <c r="I527" s="178"/>
      <c r="J527" s="178"/>
      <c r="K527" s="178"/>
      <c r="L527" s="178"/>
      <c r="M527" s="178"/>
      <c r="N527" s="178"/>
      <c r="O527" s="178"/>
      <c r="P527" s="178"/>
      <c r="Q527" s="178"/>
      <c r="R527" s="178"/>
      <c r="S527" s="178"/>
      <c r="T527" s="178"/>
      <c r="U527" s="178"/>
      <c r="V527" s="178"/>
      <c r="W527" s="178"/>
    </row>
    <row r="528" spans="1:23" x14ac:dyDescent="0.25">
      <c r="A528" s="178"/>
      <c r="B528" s="178"/>
      <c r="C528" s="178"/>
      <c r="D528" s="178"/>
      <c r="E528" s="178"/>
      <c r="F528" s="178"/>
      <c r="G528" s="178"/>
      <c r="H528" s="178"/>
      <c r="I528" s="178"/>
      <c r="J528" s="178"/>
      <c r="K528" s="178"/>
      <c r="L528" s="178"/>
      <c r="M528" s="178"/>
      <c r="N528" s="178"/>
      <c r="O528" s="178"/>
      <c r="P528" s="178"/>
      <c r="Q528" s="178"/>
      <c r="R528" s="178"/>
      <c r="S528" s="178"/>
      <c r="T528" s="178"/>
      <c r="U528" s="178"/>
      <c r="V528" s="178"/>
      <c r="W528" s="178"/>
    </row>
    <row r="529" spans="1:23" x14ac:dyDescent="0.25">
      <c r="A529" s="178"/>
      <c r="B529" s="178"/>
      <c r="C529" s="178"/>
      <c r="D529" s="178"/>
      <c r="E529" s="178"/>
      <c r="F529" s="178"/>
      <c r="G529" s="178"/>
      <c r="H529" s="178"/>
      <c r="I529" s="178"/>
      <c r="J529" s="178"/>
      <c r="K529" s="178"/>
      <c r="L529" s="178"/>
      <c r="M529" s="178"/>
      <c r="N529" s="178"/>
      <c r="O529" s="178"/>
      <c r="P529" s="178"/>
      <c r="Q529" s="178"/>
      <c r="R529" s="178"/>
      <c r="S529" s="178"/>
      <c r="T529" s="178"/>
      <c r="U529" s="178"/>
      <c r="V529" s="178"/>
      <c r="W529" s="178"/>
    </row>
    <row r="530" spans="1:23" x14ac:dyDescent="0.25">
      <c r="A530" s="178"/>
      <c r="B530" s="178"/>
      <c r="C530" s="178"/>
      <c r="D530" s="178"/>
      <c r="E530" s="178"/>
      <c r="F530" s="178"/>
      <c r="G530" s="178"/>
      <c r="H530" s="178"/>
      <c r="I530" s="178"/>
      <c r="J530" s="178"/>
      <c r="K530" s="178"/>
      <c r="L530" s="178"/>
      <c r="M530" s="178"/>
      <c r="N530" s="178"/>
      <c r="O530" s="178"/>
      <c r="P530" s="178"/>
      <c r="Q530" s="178"/>
      <c r="R530" s="178"/>
      <c r="S530" s="178"/>
      <c r="T530" s="178"/>
      <c r="U530" s="178"/>
      <c r="V530" s="178"/>
      <c r="W530" s="178"/>
    </row>
    <row r="531" spans="1:23" x14ac:dyDescent="0.25">
      <c r="A531" s="178"/>
      <c r="B531" s="178"/>
      <c r="C531" s="178"/>
      <c r="D531" s="178"/>
      <c r="E531" s="178"/>
      <c r="F531" s="178"/>
      <c r="G531" s="178"/>
      <c r="H531" s="178"/>
      <c r="I531" s="178"/>
      <c r="J531" s="178"/>
      <c r="K531" s="178"/>
      <c r="L531" s="178"/>
      <c r="M531" s="178"/>
      <c r="N531" s="178"/>
      <c r="O531" s="178"/>
      <c r="P531" s="178"/>
      <c r="Q531" s="178"/>
      <c r="R531" s="178"/>
      <c r="S531" s="178"/>
      <c r="T531" s="178"/>
      <c r="U531" s="178"/>
      <c r="V531" s="178"/>
      <c r="W531" s="178"/>
    </row>
    <row r="532" spans="1:23" x14ac:dyDescent="0.25">
      <c r="A532" s="178"/>
      <c r="B532" s="178"/>
      <c r="C532" s="178"/>
      <c r="D532" s="178"/>
      <c r="E532" s="178"/>
      <c r="F532" s="178"/>
      <c r="G532" s="178"/>
      <c r="H532" s="178"/>
      <c r="I532" s="178"/>
      <c r="J532" s="178"/>
      <c r="K532" s="178"/>
      <c r="L532" s="178"/>
      <c r="M532" s="178"/>
      <c r="N532" s="178"/>
      <c r="O532" s="178"/>
      <c r="P532" s="178"/>
      <c r="Q532" s="178"/>
      <c r="R532" s="178"/>
      <c r="S532" s="178"/>
      <c r="T532" s="178"/>
      <c r="U532" s="178"/>
      <c r="V532" s="178"/>
      <c r="W532" s="178"/>
    </row>
    <row r="533" spans="1:23" x14ac:dyDescent="0.25">
      <c r="A533" s="178"/>
      <c r="B533" s="178"/>
      <c r="C533" s="178"/>
      <c r="D533" s="178"/>
      <c r="E533" s="178"/>
      <c r="F533" s="178"/>
      <c r="G533" s="178"/>
      <c r="H533" s="178"/>
      <c r="I533" s="178"/>
      <c r="J533" s="178"/>
      <c r="K533" s="178"/>
      <c r="L533" s="178"/>
      <c r="M533" s="178"/>
      <c r="N533" s="178"/>
      <c r="O533" s="178"/>
      <c r="P533" s="178"/>
      <c r="Q533" s="178"/>
      <c r="R533" s="178"/>
      <c r="S533" s="178"/>
      <c r="T533" s="178"/>
      <c r="U533" s="178"/>
      <c r="V533" s="178"/>
      <c r="W533" s="178"/>
    </row>
  </sheetData>
  <mergeCells count="16">
    <mergeCell ref="C1:Q6"/>
    <mergeCell ref="F7:N11"/>
    <mergeCell ref="B20:G22"/>
    <mergeCell ref="A38:F41"/>
    <mergeCell ref="A315:G320"/>
    <mergeCell ref="A232:F237"/>
    <mergeCell ref="A255:F260"/>
    <mergeCell ref="A277:H282"/>
    <mergeCell ref="A156:F159"/>
    <mergeCell ref="A176:F180"/>
    <mergeCell ref="A207:F212"/>
    <mergeCell ref="A413:W533"/>
    <mergeCell ref="A108:F112"/>
    <mergeCell ref="A129:G133"/>
    <mergeCell ref="A66:J70"/>
    <mergeCell ref="A87:I9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6F8-C0EA-40F7-96D2-B75C68C5958D}">
  <dimension ref="A1:AH95"/>
  <sheetViews>
    <sheetView topLeftCell="A40" zoomScale="70" zoomScaleNormal="70" workbookViewId="0">
      <selection activeCell="D27" sqref="D27"/>
    </sheetView>
  </sheetViews>
  <sheetFormatPr defaultRowHeight="15" x14ac:dyDescent="0.25"/>
  <cols>
    <col min="1" max="1" width="10.140625" bestFit="1" customWidth="1"/>
    <col min="5" max="5" width="10.140625" bestFit="1" customWidth="1"/>
    <col min="8" max="8" width="10.140625" bestFit="1" customWidth="1"/>
    <col min="13" max="13" width="10.140625" bestFit="1" customWidth="1"/>
    <col min="15" max="16" width="10.140625" bestFit="1" customWidth="1"/>
    <col min="19" max="19" width="10.140625" bestFit="1" customWidth="1"/>
    <col min="28" max="28" width="10.140625" bestFit="1" customWidth="1"/>
  </cols>
  <sheetData>
    <row r="1" spans="1:34" ht="14.45" customHeight="1" x14ac:dyDescent="0.25">
      <c r="B1" s="191" t="s">
        <v>120</v>
      </c>
      <c r="C1" s="192"/>
      <c r="D1" s="192"/>
      <c r="E1" s="192"/>
      <c r="F1" s="192"/>
      <c r="G1" s="192"/>
      <c r="H1" s="192"/>
      <c r="I1" s="192"/>
      <c r="J1" s="192"/>
      <c r="K1" s="192"/>
      <c r="L1" s="192"/>
      <c r="M1" s="192"/>
      <c r="N1" s="192"/>
      <c r="O1" s="192"/>
      <c r="P1" s="192"/>
      <c r="Q1" s="192"/>
      <c r="R1" s="192"/>
      <c r="S1" s="192"/>
      <c r="T1" s="192"/>
      <c r="U1" s="192"/>
      <c r="V1" s="192"/>
      <c r="W1" s="192"/>
      <c r="X1" s="193"/>
    </row>
    <row r="2" spans="1:34" x14ac:dyDescent="0.25">
      <c r="B2" s="194"/>
      <c r="C2" s="195"/>
      <c r="D2" s="195"/>
      <c r="E2" s="195"/>
      <c r="F2" s="195"/>
      <c r="G2" s="195"/>
      <c r="H2" s="195"/>
      <c r="I2" s="195"/>
      <c r="J2" s="195"/>
      <c r="K2" s="195"/>
      <c r="L2" s="195"/>
      <c r="M2" s="195"/>
      <c r="N2" s="195"/>
      <c r="O2" s="195"/>
      <c r="P2" s="195"/>
      <c r="Q2" s="195"/>
      <c r="R2" s="195"/>
      <c r="S2" s="195"/>
      <c r="T2" s="195"/>
      <c r="U2" s="195"/>
      <c r="V2" s="195"/>
      <c r="W2" s="195"/>
      <c r="X2" s="196"/>
    </row>
    <row r="3" spans="1:34" x14ac:dyDescent="0.25">
      <c r="B3" s="194"/>
      <c r="C3" s="195"/>
      <c r="D3" s="195"/>
      <c r="E3" s="195"/>
      <c r="F3" s="195"/>
      <c r="G3" s="195"/>
      <c r="H3" s="195"/>
      <c r="I3" s="195"/>
      <c r="J3" s="195"/>
      <c r="K3" s="195"/>
      <c r="L3" s="195"/>
      <c r="M3" s="195"/>
      <c r="N3" s="195"/>
      <c r="O3" s="195"/>
      <c r="P3" s="195"/>
      <c r="Q3" s="195"/>
      <c r="R3" s="195"/>
      <c r="S3" s="195"/>
      <c r="T3" s="195"/>
      <c r="U3" s="195"/>
      <c r="V3" s="195"/>
      <c r="W3" s="195"/>
      <c r="X3" s="196"/>
    </row>
    <row r="4" spans="1:34" x14ac:dyDescent="0.25">
      <c r="B4" s="194"/>
      <c r="C4" s="195"/>
      <c r="D4" s="195"/>
      <c r="E4" s="195"/>
      <c r="F4" s="195"/>
      <c r="G4" s="195"/>
      <c r="H4" s="195"/>
      <c r="I4" s="195"/>
      <c r="J4" s="195"/>
      <c r="K4" s="195"/>
      <c r="L4" s="195"/>
      <c r="M4" s="195"/>
      <c r="N4" s="195"/>
      <c r="O4" s="195"/>
      <c r="P4" s="195"/>
      <c r="Q4" s="195"/>
      <c r="R4" s="195"/>
      <c r="S4" s="195"/>
      <c r="T4" s="195"/>
      <c r="U4" s="195"/>
      <c r="V4" s="195"/>
      <c r="W4" s="195"/>
      <c r="X4" s="196"/>
    </row>
    <row r="5" spans="1:34" x14ac:dyDescent="0.25">
      <c r="B5" s="194"/>
      <c r="C5" s="195"/>
      <c r="D5" s="195"/>
      <c r="E5" s="195"/>
      <c r="F5" s="195"/>
      <c r="G5" s="195"/>
      <c r="H5" s="195"/>
      <c r="I5" s="195"/>
      <c r="J5" s="195"/>
      <c r="K5" s="195"/>
      <c r="L5" s="195"/>
      <c r="M5" s="195"/>
      <c r="N5" s="195"/>
      <c r="O5" s="195"/>
      <c r="P5" s="195"/>
      <c r="Q5" s="195"/>
      <c r="R5" s="195"/>
      <c r="S5" s="195"/>
      <c r="T5" s="195"/>
      <c r="U5" s="195"/>
      <c r="V5" s="195"/>
      <c r="W5" s="195"/>
      <c r="X5" s="196"/>
    </row>
    <row r="6" spans="1:34" ht="15.75" thickBot="1" x14ac:dyDescent="0.3">
      <c r="B6" s="197"/>
      <c r="C6" s="198"/>
      <c r="D6" s="198"/>
      <c r="E6" s="198"/>
      <c r="F6" s="198"/>
      <c r="G6" s="198"/>
      <c r="H6" s="198"/>
      <c r="I6" s="198"/>
      <c r="J6" s="198"/>
      <c r="K6" s="198"/>
      <c r="L6" s="198"/>
      <c r="M6" s="198"/>
      <c r="N6" s="198"/>
      <c r="O6" s="198"/>
      <c r="P6" s="198"/>
      <c r="Q6" s="198"/>
      <c r="R6" s="198"/>
      <c r="S6" s="198"/>
      <c r="T6" s="198"/>
      <c r="U6" s="198"/>
      <c r="V6" s="198"/>
      <c r="W6" s="198"/>
      <c r="X6" s="199"/>
    </row>
    <row r="10" spans="1:34" ht="15.75" thickBot="1" x14ac:dyDescent="0.3"/>
    <row r="11" spans="1:34" x14ac:dyDescent="0.25">
      <c r="E11" s="185" t="s">
        <v>59</v>
      </c>
      <c r="F11" s="186"/>
      <c r="G11" s="186"/>
      <c r="H11" s="186"/>
      <c r="I11" s="186"/>
      <c r="J11" s="186"/>
      <c r="K11" s="186"/>
      <c r="L11" s="186"/>
      <c r="M11" s="186"/>
      <c r="N11" s="186"/>
      <c r="O11" s="186"/>
      <c r="P11" s="186"/>
      <c r="Q11" s="186"/>
      <c r="R11" s="186"/>
      <c r="S11" s="186"/>
      <c r="T11" s="186"/>
      <c r="U11" s="187"/>
    </row>
    <row r="12" spans="1:34" ht="15.75" x14ac:dyDescent="0.25">
      <c r="A12" s="92"/>
      <c r="B12" s="92"/>
      <c r="C12" s="92"/>
      <c r="D12" s="92"/>
      <c r="E12" s="188"/>
      <c r="F12" s="189"/>
      <c r="G12" s="189"/>
      <c r="H12" s="189"/>
      <c r="I12" s="189"/>
      <c r="J12" s="189"/>
      <c r="K12" s="189"/>
      <c r="L12" s="189"/>
      <c r="M12" s="189"/>
      <c r="N12" s="189"/>
      <c r="O12" s="189"/>
      <c r="P12" s="189"/>
      <c r="Q12" s="189"/>
      <c r="R12" s="189"/>
      <c r="S12" s="189"/>
      <c r="T12" s="189"/>
      <c r="U12" s="190"/>
      <c r="V12" s="92"/>
      <c r="W12" s="92"/>
      <c r="X12" s="92"/>
      <c r="Y12" s="92"/>
      <c r="Z12" s="92"/>
      <c r="AA12" s="92"/>
      <c r="AB12" s="92"/>
      <c r="AC12" s="92"/>
      <c r="AD12" s="92"/>
      <c r="AE12" s="92"/>
      <c r="AF12" s="92"/>
      <c r="AG12" s="92"/>
      <c r="AH12" s="92"/>
    </row>
    <row r="13" spans="1:34" ht="15.75" x14ac:dyDescent="0.25">
      <c r="A13" s="92"/>
      <c r="B13" s="92"/>
      <c r="C13" s="92"/>
      <c r="D13" s="92"/>
      <c r="E13" s="244" t="s">
        <v>43</v>
      </c>
      <c r="F13" s="242"/>
      <c r="G13" s="242"/>
      <c r="H13" s="242"/>
      <c r="I13" s="242"/>
      <c r="J13" s="242"/>
      <c r="K13" s="242"/>
      <c r="L13" s="245"/>
      <c r="M13" s="241" t="s">
        <v>41</v>
      </c>
      <c r="N13" s="242"/>
      <c r="O13" s="242"/>
      <c r="P13" s="242"/>
      <c r="Q13" s="242"/>
      <c r="R13" s="242"/>
      <c r="S13" s="242"/>
      <c r="T13" s="242"/>
      <c r="U13" s="243"/>
      <c r="V13" s="92"/>
      <c r="W13" s="92"/>
      <c r="X13" s="92"/>
      <c r="Y13" s="92"/>
      <c r="Z13" s="92"/>
      <c r="AA13" s="92"/>
      <c r="AB13" s="92"/>
      <c r="AC13" s="92"/>
      <c r="AD13" s="92"/>
      <c r="AE13" s="92"/>
      <c r="AF13" s="92"/>
      <c r="AG13" s="92"/>
      <c r="AH13" s="92"/>
    </row>
    <row r="14" spans="1:34" ht="15.75" x14ac:dyDescent="0.25">
      <c r="A14" s="92"/>
      <c r="B14" s="92"/>
      <c r="C14" s="92"/>
      <c r="D14" s="92"/>
      <c r="E14" s="98" t="s">
        <v>92</v>
      </c>
      <c r="F14" s="225" t="s">
        <v>119</v>
      </c>
      <c r="G14" s="226"/>
      <c r="H14" s="97" t="s">
        <v>92</v>
      </c>
      <c r="I14" s="225" t="s">
        <v>118</v>
      </c>
      <c r="J14" s="226"/>
      <c r="K14" s="236" t="s">
        <v>43</v>
      </c>
      <c r="L14" s="248"/>
      <c r="M14" s="100" t="s">
        <v>92</v>
      </c>
      <c r="N14" s="225" t="s">
        <v>119</v>
      </c>
      <c r="O14" s="226"/>
      <c r="P14" s="225" t="s">
        <v>118</v>
      </c>
      <c r="Q14" s="226"/>
      <c r="R14" s="225" t="s">
        <v>117</v>
      </c>
      <c r="S14" s="226"/>
      <c r="T14" s="236" t="s">
        <v>41</v>
      </c>
      <c r="U14" s="237"/>
      <c r="V14" s="92"/>
      <c r="W14" s="92"/>
      <c r="X14" s="92"/>
      <c r="Y14" s="92"/>
      <c r="Z14" s="92"/>
      <c r="AA14" s="92"/>
      <c r="AB14" s="92"/>
      <c r="AC14" s="92"/>
      <c r="AD14" s="92"/>
      <c r="AE14" s="92"/>
      <c r="AF14" s="92"/>
      <c r="AG14" s="92"/>
      <c r="AH14" s="92"/>
    </row>
    <row r="15" spans="1:34" ht="15.75" x14ac:dyDescent="0.25">
      <c r="A15" s="92"/>
      <c r="B15" s="92"/>
      <c r="C15" s="92"/>
      <c r="D15" s="92"/>
      <c r="E15" s="96">
        <v>40633</v>
      </c>
      <c r="F15" s="246">
        <v>752</v>
      </c>
      <c r="G15" s="247"/>
      <c r="H15" s="95">
        <v>40633</v>
      </c>
      <c r="I15" s="223">
        <v>455</v>
      </c>
      <c r="J15" s="224"/>
      <c r="K15" s="208">
        <f t="shared" ref="K15:K25" si="0">F15/I15</f>
        <v>1.6527472527472526</v>
      </c>
      <c r="L15" s="209"/>
      <c r="M15" s="95">
        <v>40633</v>
      </c>
      <c r="N15" s="246">
        <v>752</v>
      </c>
      <c r="O15" s="247"/>
      <c r="P15" s="223">
        <v>455</v>
      </c>
      <c r="Q15" s="224"/>
      <c r="R15" s="225">
        <v>287</v>
      </c>
      <c r="S15" s="226"/>
      <c r="T15" s="230">
        <f t="shared" ref="T15:T25" si="1">(N15-R15)/P15</f>
        <v>1.0219780219780219</v>
      </c>
      <c r="U15" s="231"/>
      <c r="V15" s="92"/>
      <c r="W15" s="92"/>
      <c r="X15" s="92"/>
      <c r="Y15" s="92"/>
      <c r="Z15" s="92"/>
      <c r="AA15" s="92"/>
      <c r="AB15" s="92"/>
      <c r="AC15" s="92"/>
      <c r="AD15" s="92"/>
      <c r="AE15" s="92"/>
      <c r="AF15" s="92"/>
      <c r="AG15" s="92"/>
      <c r="AH15" s="92"/>
    </row>
    <row r="16" spans="1:34" ht="15.75" x14ac:dyDescent="0.25">
      <c r="A16" s="92"/>
      <c r="B16" s="92"/>
      <c r="C16" s="92"/>
      <c r="D16" s="92"/>
      <c r="E16" s="96">
        <v>40999</v>
      </c>
      <c r="F16" s="225">
        <v>643</v>
      </c>
      <c r="G16" s="226"/>
      <c r="H16" s="95">
        <v>40999</v>
      </c>
      <c r="I16" s="223">
        <v>368</v>
      </c>
      <c r="J16" s="224"/>
      <c r="K16" s="208">
        <f t="shared" si="0"/>
        <v>1.7472826086956521</v>
      </c>
      <c r="L16" s="209"/>
      <c r="M16" s="95">
        <v>40999</v>
      </c>
      <c r="N16" s="225">
        <v>643</v>
      </c>
      <c r="O16" s="226"/>
      <c r="P16" s="223">
        <v>368</v>
      </c>
      <c r="Q16" s="224"/>
      <c r="R16" s="223">
        <v>202</v>
      </c>
      <c r="S16" s="224"/>
      <c r="T16" s="230">
        <f t="shared" si="1"/>
        <v>1.1983695652173914</v>
      </c>
      <c r="U16" s="231"/>
      <c r="V16" s="92"/>
      <c r="W16" s="92"/>
      <c r="X16" s="92"/>
      <c r="Y16" s="92"/>
      <c r="Z16" s="92"/>
      <c r="AA16" s="92"/>
      <c r="AB16" s="92"/>
      <c r="AC16" s="92"/>
      <c r="AD16" s="92"/>
      <c r="AE16" s="92"/>
      <c r="AF16" s="92"/>
      <c r="AG16" s="92"/>
      <c r="AH16" s="92"/>
    </row>
    <row r="17" spans="1:34" ht="15.75" x14ac:dyDescent="0.25">
      <c r="A17" s="92"/>
      <c r="B17" s="92"/>
      <c r="C17" s="92"/>
      <c r="D17" s="92"/>
      <c r="E17" s="96">
        <v>41334</v>
      </c>
      <c r="F17" s="225">
        <v>656</v>
      </c>
      <c r="G17" s="226"/>
      <c r="H17" s="95">
        <v>41334</v>
      </c>
      <c r="I17" s="223">
        <v>351</v>
      </c>
      <c r="J17" s="224"/>
      <c r="K17" s="208">
        <f t="shared" si="0"/>
        <v>1.8689458689458689</v>
      </c>
      <c r="L17" s="209"/>
      <c r="M17" s="95">
        <v>41334</v>
      </c>
      <c r="N17" s="225">
        <v>656</v>
      </c>
      <c r="O17" s="226"/>
      <c r="P17" s="223">
        <v>351</v>
      </c>
      <c r="Q17" s="224"/>
      <c r="R17" s="221">
        <v>272</v>
      </c>
      <c r="S17" s="222"/>
      <c r="T17" s="230">
        <f t="shared" si="1"/>
        <v>1.0940170940170941</v>
      </c>
      <c r="U17" s="231"/>
      <c r="V17" s="92"/>
      <c r="W17" s="92"/>
      <c r="X17" s="92"/>
      <c r="Y17" s="92"/>
      <c r="Z17" s="92"/>
      <c r="AA17" s="92"/>
      <c r="AB17" s="92"/>
      <c r="AC17" s="92"/>
      <c r="AD17" s="92"/>
      <c r="AE17" s="92"/>
      <c r="AF17" s="92"/>
      <c r="AG17" s="92"/>
      <c r="AH17" s="92"/>
    </row>
    <row r="18" spans="1:34" ht="15.75" x14ac:dyDescent="0.25">
      <c r="A18" s="92"/>
      <c r="B18" s="92"/>
      <c r="C18" s="92"/>
      <c r="D18" s="92"/>
      <c r="E18" s="96">
        <v>41699</v>
      </c>
      <c r="F18" s="212">
        <v>2483</v>
      </c>
      <c r="G18" s="213"/>
      <c r="H18" s="95">
        <v>41699</v>
      </c>
      <c r="I18" s="214">
        <v>2377</v>
      </c>
      <c r="J18" s="215"/>
      <c r="K18" s="208">
        <f t="shared" si="0"/>
        <v>1.0445940260832982</v>
      </c>
      <c r="L18" s="209"/>
      <c r="M18" s="95">
        <v>41699</v>
      </c>
      <c r="N18" s="212">
        <v>2483</v>
      </c>
      <c r="O18" s="213"/>
      <c r="P18" s="214">
        <v>2377</v>
      </c>
      <c r="Q18" s="215"/>
      <c r="R18" s="212">
        <v>1132</v>
      </c>
      <c r="S18" s="213"/>
      <c r="T18" s="230">
        <f t="shared" si="1"/>
        <v>0.56836348338241482</v>
      </c>
      <c r="U18" s="231"/>
      <c r="V18" s="92"/>
      <c r="W18" s="92"/>
      <c r="X18" s="92"/>
      <c r="Y18" s="92"/>
      <c r="Z18" s="92"/>
      <c r="AA18" s="92"/>
      <c r="AB18" s="92"/>
      <c r="AC18" s="92"/>
      <c r="AD18" s="92"/>
      <c r="AE18" s="92"/>
      <c r="AF18" s="92"/>
      <c r="AG18" s="92"/>
      <c r="AH18" s="92"/>
    </row>
    <row r="19" spans="1:34" ht="15.75" x14ac:dyDescent="0.25">
      <c r="A19" s="92"/>
      <c r="B19" s="92"/>
      <c r="C19" s="92"/>
      <c r="D19" s="92"/>
      <c r="E19" s="96">
        <v>42064</v>
      </c>
      <c r="F19" s="214">
        <v>2274</v>
      </c>
      <c r="G19" s="215"/>
      <c r="H19" s="95">
        <v>42064</v>
      </c>
      <c r="I19" s="212">
        <v>2166</v>
      </c>
      <c r="J19" s="213"/>
      <c r="K19" s="208">
        <f t="shared" si="0"/>
        <v>1.0498614958448753</v>
      </c>
      <c r="L19" s="209"/>
      <c r="M19" s="95">
        <v>42064</v>
      </c>
      <c r="N19" s="214">
        <v>2274</v>
      </c>
      <c r="O19" s="215"/>
      <c r="P19" s="212">
        <v>2166</v>
      </c>
      <c r="Q19" s="213"/>
      <c r="R19" s="221">
        <v>963</v>
      </c>
      <c r="S19" s="222"/>
      <c r="T19" s="230">
        <f t="shared" si="1"/>
        <v>0.60526315789473684</v>
      </c>
      <c r="U19" s="231"/>
      <c r="V19" s="92"/>
      <c r="W19" s="92"/>
      <c r="X19" s="92"/>
      <c r="Y19" s="92"/>
      <c r="Z19" s="92"/>
      <c r="AA19" s="92"/>
      <c r="AB19" s="92"/>
      <c r="AC19" s="92"/>
      <c r="AD19" s="92"/>
      <c r="AE19" s="92"/>
      <c r="AF19" s="92"/>
      <c r="AG19" s="92"/>
      <c r="AH19" s="92"/>
    </row>
    <row r="20" spans="1:34" ht="15.75" x14ac:dyDescent="0.25">
      <c r="A20" s="92"/>
      <c r="B20" s="92"/>
      <c r="C20" s="92"/>
      <c r="D20" s="92"/>
      <c r="E20" s="96">
        <v>42430</v>
      </c>
      <c r="F20" s="214">
        <v>2537</v>
      </c>
      <c r="G20" s="215"/>
      <c r="H20" s="95">
        <v>42430</v>
      </c>
      <c r="I20" s="212">
        <v>2498</v>
      </c>
      <c r="J20" s="213"/>
      <c r="K20" s="208">
        <f t="shared" si="0"/>
        <v>1.0156124899919936</v>
      </c>
      <c r="L20" s="209"/>
      <c r="M20" s="95">
        <v>42430</v>
      </c>
      <c r="N20" s="214">
        <v>2537</v>
      </c>
      <c r="O20" s="215"/>
      <c r="P20" s="212">
        <v>2498</v>
      </c>
      <c r="Q20" s="213"/>
      <c r="R20" s="212">
        <v>1109</v>
      </c>
      <c r="S20" s="213"/>
      <c r="T20" s="230">
        <f t="shared" si="1"/>
        <v>0.57165732586068851</v>
      </c>
      <c r="U20" s="231"/>
      <c r="V20" s="92"/>
      <c r="W20" s="92"/>
      <c r="X20" s="92"/>
      <c r="Y20" s="92"/>
      <c r="Z20" s="92"/>
      <c r="AA20" s="92"/>
      <c r="AB20" s="92"/>
      <c r="AC20" s="92"/>
      <c r="AD20" s="92"/>
      <c r="AE20" s="92"/>
      <c r="AF20" s="92"/>
      <c r="AG20" s="92"/>
      <c r="AH20" s="92"/>
    </row>
    <row r="21" spans="1:34" ht="15.75" x14ac:dyDescent="0.25">
      <c r="A21" s="92"/>
      <c r="B21" s="92"/>
      <c r="C21" s="92"/>
      <c r="D21" s="92"/>
      <c r="E21" s="96">
        <v>42795</v>
      </c>
      <c r="F21" s="214">
        <v>2670</v>
      </c>
      <c r="G21" s="215"/>
      <c r="H21" s="95">
        <v>42795</v>
      </c>
      <c r="I21" s="212">
        <v>2594</v>
      </c>
      <c r="J21" s="213"/>
      <c r="K21" s="208">
        <f t="shared" si="0"/>
        <v>1.0292983808789515</v>
      </c>
      <c r="L21" s="209"/>
      <c r="M21" s="95">
        <v>42795</v>
      </c>
      <c r="N21" s="214">
        <v>2670</v>
      </c>
      <c r="O21" s="215"/>
      <c r="P21" s="212">
        <v>2594</v>
      </c>
      <c r="Q21" s="213"/>
      <c r="R21" s="212">
        <v>1159</v>
      </c>
      <c r="S21" s="213"/>
      <c r="T21" s="230">
        <f t="shared" si="1"/>
        <v>0.58249807247494212</v>
      </c>
      <c r="U21" s="231"/>
      <c r="V21" s="92"/>
      <c r="W21" s="92"/>
      <c r="X21" s="92"/>
      <c r="Y21" s="92"/>
      <c r="Z21" s="92"/>
      <c r="AA21" s="92"/>
      <c r="AB21" s="92"/>
      <c r="AC21" s="92"/>
      <c r="AD21" s="92"/>
      <c r="AE21" s="92"/>
      <c r="AF21" s="92"/>
      <c r="AG21" s="92"/>
      <c r="AH21" s="92"/>
    </row>
    <row r="22" spans="1:34" ht="15.75" x14ac:dyDescent="0.25">
      <c r="A22" s="92"/>
      <c r="B22" s="92"/>
      <c r="C22" s="92"/>
      <c r="D22" s="92"/>
      <c r="E22" s="96">
        <v>43160</v>
      </c>
      <c r="F22" s="212">
        <v>1096</v>
      </c>
      <c r="G22" s="213"/>
      <c r="H22" s="95">
        <v>43160</v>
      </c>
      <c r="I22" s="221">
        <v>926</v>
      </c>
      <c r="J22" s="222"/>
      <c r="K22" s="208">
        <f t="shared" si="0"/>
        <v>1.1835853131749461</v>
      </c>
      <c r="L22" s="209"/>
      <c r="M22" s="95">
        <v>43160</v>
      </c>
      <c r="N22" s="212">
        <v>1096</v>
      </c>
      <c r="O22" s="213"/>
      <c r="P22" s="221">
        <v>926</v>
      </c>
      <c r="Q22" s="222"/>
      <c r="R22" s="221">
        <v>429</v>
      </c>
      <c r="S22" s="222"/>
      <c r="T22" s="230">
        <f t="shared" si="1"/>
        <v>0.72030237580993517</v>
      </c>
      <c r="U22" s="231"/>
      <c r="V22" s="92"/>
      <c r="W22" s="92"/>
      <c r="X22" s="92"/>
      <c r="Y22" s="92"/>
      <c r="Z22" s="92"/>
      <c r="AA22" s="92"/>
      <c r="AB22" s="92"/>
      <c r="AC22" s="92"/>
      <c r="AD22" s="92"/>
      <c r="AE22" s="92"/>
      <c r="AF22" s="92"/>
      <c r="AG22" s="92"/>
      <c r="AH22" s="92"/>
    </row>
    <row r="23" spans="1:34" ht="15.75" x14ac:dyDescent="0.25">
      <c r="A23" s="92"/>
      <c r="B23" s="92"/>
      <c r="C23" s="92"/>
      <c r="D23" s="92"/>
      <c r="E23" s="96">
        <v>43525</v>
      </c>
      <c r="F23" s="212">
        <v>1100</v>
      </c>
      <c r="G23" s="213"/>
      <c r="H23" s="95">
        <v>43525</v>
      </c>
      <c r="I23" s="212">
        <v>1211</v>
      </c>
      <c r="J23" s="213"/>
      <c r="K23" s="208">
        <f t="shared" si="0"/>
        <v>0.90834021469859616</v>
      </c>
      <c r="L23" s="209"/>
      <c r="M23" s="95">
        <v>43525</v>
      </c>
      <c r="N23" s="212">
        <v>1100</v>
      </c>
      <c r="O23" s="213"/>
      <c r="P23" s="212">
        <v>1211</v>
      </c>
      <c r="Q23" s="213"/>
      <c r="R23" s="221">
        <v>494</v>
      </c>
      <c r="S23" s="222"/>
      <c r="T23" s="230">
        <f t="shared" si="1"/>
        <v>0.50041288191577205</v>
      </c>
      <c r="U23" s="231"/>
      <c r="V23" s="92"/>
      <c r="W23" s="92"/>
      <c r="X23" s="92"/>
      <c r="Y23" s="92"/>
      <c r="Z23" s="92"/>
      <c r="AA23" s="92"/>
      <c r="AB23" s="92"/>
      <c r="AC23" s="92"/>
      <c r="AD23" s="92"/>
      <c r="AE23" s="92"/>
      <c r="AF23" s="92"/>
      <c r="AG23" s="92"/>
      <c r="AH23" s="92"/>
    </row>
    <row r="24" spans="1:34" ht="15.75" x14ac:dyDescent="0.25">
      <c r="A24" s="92"/>
      <c r="B24" s="92"/>
      <c r="C24" s="92"/>
      <c r="D24" s="92"/>
      <c r="E24" s="96">
        <v>43891</v>
      </c>
      <c r="F24" s="212">
        <v>1400</v>
      </c>
      <c r="G24" s="213"/>
      <c r="H24" s="95">
        <v>43891</v>
      </c>
      <c r="I24" s="212">
        <v>1104</v>
      </c>
      <c r="J24" s="213"/>
      <c r="K24" s="208">
        <f t="shared" si="0"/>
        <v>1.2681159420289856</v>
      </c>
      <c r="L24" s="209"/>
      <c r="M24" s="95">
        <v>43891</v>
      </c>
      <c r="N24" s="212">
        <v>1400</v>
      </c>
      <c r="O24" s="213"/>
      <c r="P24" s="212">
        <v>1104</v>
      </c>
      <c r="Q24" s="213"/>
      <c r="R24" s="221">
        <v>590</v>
      </c>
      <c r="S24" s="222"/>
      <c r="T24" s="230">
        <f t="shared" si="1"/>
        <v>0.73369565217391308</v>
      </c>
      <c r="U24" s="231"/>
      <c r="V24" s="92"/>
      <c r="W24" s="92"/>
      <c r="X24" s="92"/>
      <c r="Y24" s="92"/>
      <c r="Z24" s="92"/>
      <c r="AA24" s="92"/>
      <c r="AB24" s="92"/>
      <c r="AC24" s="92"/>
      <c r="AD24" s="92"/>
      <c r="AE24" s="92"/>
      <c r="AF24" s="92"/>
      <c r="AG24" s="92"/>
      <c r="AH24" s="92"/>
    </row>
    <row r="25" spans="1:34" ht="16.5" thickBot="1" x14ac:dyDescent="0.3">
      <c r="A25" s="92"/>
      <c r="B25" s="92"/>
      <c r="C25" s="92"/>
      <c r="D25" s="92"/>
      <c r="E25" s="94">
        <v>44256</v>
      </c>
      <c r="F25" s="218">
        <v>1847</v>
      </c>
      <c r="G25" s="219"/>
      <c r="H25" s="93">
        <v>44256</v>
      </c>
      <c r="I25" s="218">
        <v>1260</v>
      </c>
      <c r="J25" s="219"/>
      <c r="K25" s="210">
        <f t="shared" si="0"/>
        <v>1.4658730158730158</v>
      </c>
      <c r="L25" s="211"/>
      <c r="M25" s="93">
        <v>44256</v>
      </c>
      <c r="N25" s="218">
        <v>1847</v>
      </c>
      <c r="O25" s="219"/>
      <c r="P25" s="218">
        <v>1260</v>
      </c>
      <c r="Q25" s="219"/>
      <c r="R25" s="216">
        <v>714</v>
      </c>
      <c r="S25" s="217"/>
      <c r="T25" s="232">
        <f t="shared" si="1"/>
        <v>0.89920634920634923</v>
      </c>
      <c r="U25" s="233"/>
      <c r="V25" s="92"/>
      <c r="W25" s="92"/>
      <c r="X25" s="92"/>
      <c r="Y25" s="92"/>
      <c r="Z25" s="92"/>
      <c r="AA25" s="92"/>
      <c r="AB25" s="92"/>
      <c r="AC25" s="92"/>
      <c r="AD25" s="92"/>
      <c r="AE25" s="92"/>
      <c r="AF25" s="92"/>
      <c r="AG25" s="92"/>
      <c r="AH25" s="92"/>
    </row>
    <row r="26" spans="1:34" ht="15.75" x14ac:dyDescent="0.25">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row>
    <row r="27" spans="1:34" ht="15.75" x14ac:dyDescent="0.25">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row>
    <row r="28" spans="1:34" ht="16.5" thickBot="1" x14ac:dyDescent="0.3">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row>
    <row r="29" spans="1:34" ht="15.6" customHeight="1" x14ac:dyDescent="0.25">
      <c r="A29" s="185" t="s">
        <v>116</v>
      </c>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7"/>
    </row>
    <row r="30" spans="1:34" ht="15.6" customHeight="1" x14ac:dyDescent="0.25">
      <c r="A30" s="188"/>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90"/>
    </row>
    <row r="31" spans="1:34" ht="15.75" x14ac:dyDescent="0.25">
      <c r="A31" s="182" t="s">
        <v>115</v>
      </c>
      <c r="B31" s="183"/>
      <c r="C31" s="183"/>
      <c r="D31" s="183"/>
      <c r="E31" s="183"/>
      <c r="F31" s="183"/>
      <c r="G31" s="183"/>
      <c r="H31" s="183" t="s">
        <v>96</v>
      </c>
      <c r="I31" s="183"/>
      <c r="J31" s="183"/>
      <c r="K31" s="183"/>
      <c r="L31" s="183"/>
      <c r="M31" s="183"/>
      <c r="N31" s="183"/>
      <c r="O31" s="183" t="s">
        <v>114</v>
      </c>
      <c r="P31" s="183"/>
      <c r="Q31" s="183"/>
      <c r="R31" s="183"/>
      <c r="S31" s="183"/>
      <c r="T31" s="183"/>
      <c r="U31" s="183"/>
      <c r="V31" s="183"/>
      <c r="W31" s="183"/>
      <c r="X31" s="183"/>
      <c r="Y31" s="183"/>
      <c r="Z31" s="183"/>
      <c r="AA31" s="183"/>
      <c r="AB31" s="241" t="s">
        <v>111</v>
      </c>
      <c r="AC31" s="242"/>
      <c r="AD31" s="242"/>
      <c r="AE31" s="242"/>
      <c r="AF31" s="242"/>
      <c r="AG31" s="242"/>
      <c r="AH31" s="243"/>
    </row>
    <row r="32" spans="1:34" ht="15.75" x14ac:dyDescent="0.25">
      <c r="A32" s="98" t="s">
        <v>92</v>
      </c>
      <c r="B32" s="184" t="s">
        <v>42</v>
      </c>
      <c r="C32" s="184"/>
      <c r="D32" s="225" t="s">
        <v>23</v>
      </c>
      <c r="E32" s="226"/>
      <c r="F32" s="203" t="s">
        <v>113</v>
      </c>
      <c r="G32" s="203"/>
      <c r="H32" s="97" t="s">
        <v>92</v>
      </c>
      <c r="I32" s="184" t="s">
        <v>24</v>
      </c>
      <c r="J32" s="184"/>
      <c r="K32" s="184" t="s">
        <v>23</v>
      </c>
      <c r="L32" s="184"/>
      <c r="M32" s="203" t="s">
        <v>94</v>
      </c>
      <c r="N32" s="203"/>
      <c r="O32" s="97" t="s">
        <v>92</v>
      </c>
      <c r="P32" s="184" t="s">
        <v>44</v>
      </c>
      <c r="Q32" s="184"/>
      <c r="R32" s="184" t="s">
        <v>47</v>
      </c>
      <c r="S32" s="184"/>
      <c r="T32" s="184" t="s">
        <v>36</v>
      </c>
      <c r="U32" s="184"/>
      <c r="V32" s="184" t="s">
        <v>91</v>
      </c>
      <c r="W32" s="184"/>
      <c r="X32" s="184" t="s">
        <v>112</v>
      </c>
      <c r="Y32" s="184"/>
      <c r="Z32" s="203" t="s">
        <v>38</v>
      </c>
      <c r="AA32" s="203"/>
      <c r="AB32" s="97" t="s">
        <v>92</v>
      </c>
      <c r="AC32" s="225" t="s">
        <v>111</v>
      </c>
      <c r="AD32" s="226"/>
      <c r="AE32" s="225" t="s">
        <v>23</v>
      </c>
      <c r="AF32" s="226"/>
      <c r="AG32" s="236" t="s">
        <v>110</v>
      </c>
      <c r="AH32" s="237"/>
    </row>
    <row r="33" spans="1:34" ht="15.75" x14ac:dyDescent="0.25">
      <c r="A33" s="96">
        <v>40633</v>
      </c>
      <c r="B33" s="238">
        <v>867</v>
      </c>
      <c r="C33" s="238"/>
      <c r="D33" s="212">
        <v>2855</v>
      </c>
      <c r="E33" s="213"/>
      <c r="F33" s="220">
        <f t="shared" ref="F33:F43" si="2">B33/D33</f>
        <v>0.30367775831873906</v>
      </c>
      <c r="G33" s="220"/>
      <c r="H33" s="95">
        <v>40633</v>
      </c>
      <c r="I33" s="180">
        <v>595</v>
      </c>
      <c r="J33" s="180"/>
      <c r="K33" s="228">
        <v>2855</v>
      </c>
      <c r="L33" s="228"/>
      <c r="M33" s="220">
        <f t="shared" ref="M33:M43" si="3">(I33/K33)</f>
        <v>0.2084063047285464</v>
      </c>
      <c r="N33" s="220"/>
      <c r="O33" s="95">
        <v>40633</v>
      </c>
      <c r="P33" s="184">
        <f>952+28+88</f>
        <v>1068</v>
      </c>
      <c r="Q33" s="184"/>
      <c r="R33" s="238">
        <v>46</v>
      </c>
      <c r="S33" s="238"/>
      <c r="T33" s="228">
        <v>1580</v>
      </c>
      <c r="U33" s="228"/>
      <c r="V33" s="239">
        <v>0</v>
      </c>
      <c r="W33" s="239"/>
      <c r="X33" s="180">
        <v>500</v>
      </c>
      <c r="Y33" s="180"/>
      <c r="Z33" s="220">
        <f t="shared" ref="Z33:Z43" si="4">P33/(R33+T33+V33+X33)</f>
        <v>0.50235183443085607</v>
      </c>
      <c r="AA33" s="220"/>
      <c r="AB33" s="95">
        <v>40633</v>
      </c>
      <c r="AC33" s="238">
        <v>126</v>
      </c>
      <c r="AD33" s="238"/>
      <c r="AE33" s="228">
        <v>2855</v>
      </c>
      <c r="AF33" s="228"/>
      <c r="AG33" s="230">
        <f t="shared" ref="AG33:AG43" si="5">AC33/AE33</f>
        <v>4.4133099824868655E-2</v>
      </c>
      <c r="AH33" s="231"/>
    </row>
    <row r="34" spans="1:34" ht="15.75" x14ac:dyDescent="0.25">
      <c r="A34" s="96">
        <v>40999</v>
      </c>
      <c r="B34" s="180">
        <v>174</v>
      </c>
      <c r="C34" s="180"/>
      <c r="D34" s="212">
        <v>2364</v>
      </c>
      <c r="E34" s="213"/>
      <c r="F34" s="220">
        <f t="shared" si="2"/>
        <v>7.3604060913705582E-2</v>
      </c>
      <c r="G34" s="220"/>
      <c r="H34" s="95">
        <v>40999</v>
      </c>
      <c r="I34" s="180">
        <v>135</v>
      </c>
      <c r="J34" s="180"/>
      <c r="K34" s="228">
        <v>2364</v>
      </c>
      <c r="L34" s="228"/>
      <c r="M34" s="220">
        <f t="shared" si="3"/>
        <v>5.7106598984771571E-2</v>
      </c>
      <c r="N34" s="220"/>
      <c r="O34" s="95">
        <v>40999</v>
      </c>
      <c r="P34" s="184">
        <f>346-54+88</f>
        <v>380</v>
      </c>
      <c r="Q34" s="184"/>
      <c r="R34" s="180">
        <v>43</v>
      </c>
      <c r="S34" s="180"/>
      <c r="T34" s="228">
        <v>1676</v>
      </c>
      <c r="U34" s="228"/>
      <c r="V34" s="239">
        <v>0</v>
      </c>
      <c r="W34" s="239"/>
      <c r="X34" s="180">
        <v>521</v>
      </c>
      <c r="Y34" s="180"/>
      <c r="Z34" s="220">
        <f t="shared" si="4"/>
        <v>0.16964285714285715</v>
      </c>
      <c r="AA34" s="220"/>
      <c r="AB34" s="95">
        <v>40999</v>
      </c>
      <c r="AC34" s="238">
        <v>125</v>
      </c>
      <c r="AD34" s="238"/>
      <c r="AE34" s="228">
        <v>2364</v>
      </c>
      <c r="AF34" s="228"/>
      <c r="AG34" s="230">
        <f t="shared" si="5"/>
        <v>5.2876480541455162E-2</v>
      </c>
      <c r="AH34" s="231"/>
    </row>
    <row r="35" spans="1:34" ht="15.75" x14ac:dyDescent="0.25">
      <c r="A35" s="96">
        <v>41334</v>
      </c>
      <c r="B35" s="180">
        <v>15</v>
      </c>
      <c r="C35" s="180"/>
      <c r="D35" s="212">
        <v>2232</v>
      </c>
      <c r="E35" s="213"/>
      <c r="F35" s="220">
        <f t="shared" si="2"/>
        <v>6.7204301075268818E-3</v>
      </c>
      <c r="G35" s="220"/>
      <c r="H35" s="95">
        <v>41334</v>
      </c>
      <c r="I35" s="238">
        <v>6</v>
      </c>
      <c r="J35" s="238"/>
      <c r="K35" s="228">
        <v>2232</v>
      </c>
      <c r="L35" s="228"/>
      <c r="M35" s="220">
        <f t="shared" si="3"/>
        <v>2.6881720430107529E-3</v>
      </c>
      <c r="N35" s="220"/>
      <c r="O35" s="95">
        <v>41334</v>
      </c>
      <c r="P35" s="184">
        <f>144+89</f>
        <v>233</v>
      </c>
      <c r="Q35" s="184"/>
      <c r="R35" s="180">
        <v>42</v>
      </c>
      <c r="S35" s="180"/>
      <c r="T35" s="228">
        <v>1086</v>
      </c>
      <c r="U35" s="228"/>
      <c r="V35" s="239">
        <v>0</v>
      </c>
      <c r="W35" s="239"/>
      <c r="X35" s="180">
        <v>581</v>
      </c>
      <c r="Y35" s="180"/>
      <c r="Z35" s="220">
        <f t="shared" si="4"/>
        <v>0.136337039204213</v>
      </c>
      <c r="AA35" s="220"/>
      <c r="AB35" s="95">
        <v>41334</v>
      </c>
      <c r="AC35" s="180">
        <v>208</v>
      </c>
      <c r="AD35" s="180"/>
      <c r="AE35" s="228">
        <v>2232</v>
      </c>
      <c r="AF35" s="228"/>
      <c r="AG35" s="230">
        <f t="shared" si="5"/>
        <v>9.3189964157706098E-2</v>
      </c>
      <c r="AH35" s="231"/>
    </row>
    <row r="36" spans="1:34" ht="15.75" x14ac:dyDescent="0.25">
      <c r="A36" s="96">
        <v>41699</v>
      </c>
      <c r="B36" s="180">
        <v>107</v>
      </c>
      <c r="C36" s="180"/>
      <c r="D36" s="212">
        <v>5143</v>
      </c>
      <c r="E36" s="213"/>
      <c r="F36" s="220">
        <f t="shared" si="2"/>
        <v>2.0804977639510013E-2</v>
      </c>
      <c r="G36" s="220"/>
      <c r="H36" s="95">
        <v>41699</v>
      </c>
      <c r="I36" s="180">
        <v>78</v>
      </c>
      <c r="J36" s="180"/>
      <c r="K36" s="228">
        <v>5143</v>
      </c>
      <c r="L36" s="228"/>
      <c r="M36" s="220">
        <f t="shared" si="3"/>
        <v>1.5166245382072721E-2</v>
      </c>
      <c r="N36" s="220"/>
      <c r="O36" s="95">
        <v>41699</v>
      </c>
      <c r="P36" s="184">
        <f>422-1+188</f>
        <v>609</v>
      </c>
      <c r="Q36" s="184"/>
      <c r="R36" s="180">
        <v>42</v>
      </c>
      <c r="S36" s="180"/>
      <c r="T36" s="228">
        <v>1633</v>
      </c>
      <c r="U36" s="228"/>
      <c r="V36" s="239">
        <v>0</v>
      </c>
      <c r="W36" s="239"/>
      <c r="X36" s="228">
        <v>1560</v>
      </c>
      <c r="Y36" s="228"/>
      <c r="Z36" s="220">
        <f t="shared" si="4"/>
        <v>0.1882534775888717</v>
      </c>
      <c r="AA36" s="220"/>
      <c r="AB36" s="95">
        <v>41699</v>
      </c>
      <c r="AC36" s="180">
        <v>209</v>
      </c>
      <c r="AD36" s="180"/>
      <c r="AE36" s="228">
        <v>5143</v>
      </c>
      <c r="AF36" s="228"/>
      <c r="AG36" s="230">
        <f t="shared" si="5"/>
        <v>4.0637760062220495E-2</v>
      </c>
      <c r="AH36" s="231"/>
    </row>
    <row r="37" spans="1:34" ht="15.75" x14ac:dyDescent="0.25">
      <c r="A37" s="96">
        <v>42064</v>
      </c>
      <c r="B37" s="180">
        <v>228</v>
      </c>
      <c r="C37" s="180"/>
      <c r="D37" s="212">
        <v>7557</v>
      </c>
      <c r="E37" s="213"/>
      <c r="F37" s="220">
        <f t="shared" si="2"/>
        <v>3.017070265978563E-2</v>
      </c>
      <c r="G37" s="220"/>
      <c r="H37" s="95">
        <v>42064</v>
      </c>
      <c r="I37" s="180">
        <v>172</v>
      </c>
      <c r="J37" s="180"/>
      <c r="K37" s="228">
        <v>7557</v>
      </c>
      <c r="L37" s="228"/>
      <c r="M37" s="220">
        <f t="shared" si="3"/>
        <v>2.2760354638083895E-2</v>
      </c>
      <c r="N37" s="220"/>
      <c r="O37" s="95">
        <v>42064</v>
      </c>
      <c r="P37" s="184">
        <f>662-113+229</f>
        <v>778</v>
      </c>
      <c r="Q37" s="184"/>
      <c r="R37" s="238">
        <v>44</v>
      </c>
      <c r="S37" s="238"/>
      <c r="T37" s="228">
        <v>1731</v>
      </c>
      <c r="U37" s="228"/>
      <c r="V37" s="239">
        <v>0</v>
      </c>
      <c r="W37" s="239"/>
      <c r="X37" s="228">
        <v>1870</v>
      </c>
      <c r="Y37" s="228"/>
      <c r="Z37" s="220">
        <f t="shared" si="4"/>
        <v>0.21344307270233195</v>
      </c>
      <c r="AA37" s="220"/>
      <c r="AB37" s="95">
        <v>42064</v>
      </c>
      <c r="AC37" s="180">
        <v>215</v>
      </c>
      <c r="AD37" s="180"/>
      <c r="AE37" s="228">
        <v>7557</v>
      </c>
      <c r="AF37" s="228"/>
      <c r="AG37" s="230">
        <f t="shared" si="5"/>
        <v>2.845044329760487E-2</v>
      </c>
      <c r="AH37" s="231"/>
    </row>
    <row r="38" spans="1:34" ht="15.75" x14ac:dyDescent="0.25">
      <c r="A38" s="96">
        <v>42430</v>
      </c>
      <c r="B38" s="180">
        <v>636</v>
      </c>
      <c r="C38" s="180"/>
      <c r="D38" s="212">
        <v>7225</v>
      </c>
      <c r="E38" s="213"/>
      <c r="F38" s="220">
        <f t="shared" si="2"/>
        <v>8.8027681660899651E-2</v>
      </c>
      <c r="G38" s="220"/>
      <c r="H38" s="95">
        <v>42430</v>
      </c>
      <c r="I38" s="180">
        <v>338</v>
      </c>
      <c r="J38" s="180"/>
      <c r="K38" s="228">
        <v>7225</v>
      </c>
      <c r="L38" s="228"/>
      <c r="M38" s="220">
        <f t="shared" si="3"/>
        <v>4.6782006920415224E-2</v>
      </c>
      <c r="N38" s="220"/>
      <c r="O38" s="95">
        <v>42430</v>
      </c>
      <c r="P38" s="184">
        <f>980-7-265</f>
        <v>708</v>
      </c>
      <c r="Q38" s="184"/>
      <c r="R38" s="180">
        <v>44</v>
      </c>
      <c r="S38" s="180"/>
      <c r="T38" s="228">
        <v>2172</v>
      </c>
      <c r="U38" s="228"/>
      <c r="V38" s="239">
        <v>0</v>
      </c>
      <c r="W38" s="239"/>
      <c r="X38" s="228">
        <v>1953</v>
      </c>
      <c r="Y38" s="228"/>
      <c r="Z38" s="220">
        <f t="shared" si="4"/>
        <v>0.16982489805708803</v>
      </c>
      <c r="AA38" s="220"/>
      <c r="AB38" s="95">
        <v>42430</v>
      </c>
      <c r="AC38" s="180">
        <v>338</v>
      </c>
      <c r="AD38" s="180"/>
      <c r="AE38" s="228">
        <v>7225</v>
      </c>
      <c r="AF38" s="228"/>
      <c r="AG38" s="230">
        <f t="shared" si="5"/>
        <v>4.6782006920415224E-2</v>
      </c>
      <c r="AH38" s="231"/>
    </row>
    <row r="39" spans="1:34" ht="15.75" x14ac:dyDescent="0.25">
      <c r="A39" s="96">
        <v>42795</v>
      </c>
      <c r="B39" s="180">
        <v>385</v>
      </c>
      <c r="C39" s="180"/>
      <c r="D39" s="212">
        <v>7005</v>
      </c>
      <c r="E39" s="213"/>
      <c r="F39" s="220">
        <f t="shared" si="2"/>
        <v>5.4960742326909354E-2</v>
      </c>
      <c r="G39" s="220"/>
      <c r="H39" s="95">
        <v>42795</v>
      </c>
      <c r="I39" s="180">
        <v>187</v>
      </c>
      <c r="J39" s="180"/>
      <c r="K39" s="228">
        <v>7005</v>
      </c>
      <c r="L39" s="228"/>
      <c r="M39" s="220">
        <f t="shared" si="3"/>
        <v>2.6695217701641686E-2</v>
      </c>
      <c r="N39" s="220"/>
      <c r="O39" s="95">
        <v>42795</v>
      </c>
      <c r="P39" s="184">
        <f>689-91-285</f>
        <v>313</v>
      </c>
      <c r="Q39" s="184"/>
      <c r="R39" s="180">
        <v>44</v>
      </c>
      <c r="S39" s="180"/>
      <c r="T39" s="228">
        <v>2322</v>
      </c>
      <c r="U39" s="228"/>
      <c r="V39" s="239">
        <v>0</v>
      </c>
      <c r="W39" s="239"/>
      <c r="X39" s="228">
        <v>2036</v>
      </c>
      <c r="Y39" s="228"/>
      <c r="Z39" s="220">
        <f t="shared" si="4"/>
        <v>7.1104043616537937E-2</v>
      </c>
      <c r="AA39" s="220"/>
      <c r="AB39" s="95">
        <v>42795</v>
      </c>
      <c r="AC39" s="180">
        <v>304</v>
      </c>
      <c r="AD39" s="180"/>
      <c r="AE39" s="228">
        <v>7005</v>
      </c>
      <c r="AF39" s="228"/>
      <c r="AG39" s="230">
        <f t="shared" si="5"/>
        <v>4.3397573162027123E-2</v>
      </c>
      <c r="AH39" s="231"/>
    </row>
    <row r="40" spans="1:34" ht="15.75" x14ac:dyDescent="0.25">
      <c r="A40" s="96">
        <v>43160</v>
      </c>
      <c r="B40" s="180">
        <v>298</v>
      </c>
      <c r="C40" s="180"/>
      <c r="D40" s="212">
        <v>6448</v>
      </c>
      <c r="E40" s="213"/>
      <c r="F40" s="220">
        <f t="shared" si="2"/>
        <v>4.6215880893300247E-2</v>
      </c>
      <c r="G40" s="220"/>
      <c r="H40" s="95">
        <v>43160</v>
      </c>
      <c r="I40" s="180">
        <v>85</v>
      </c>
      <c r="J40" s="180"/>
      <c r="K40" s="228">
        <v>6448</v>
      </c>
      <c r="L40" s="228"/>
      <c r="M40" s="220">
        <f t="shared" si="3"/>
        <v>1.3182382133995037E-2</v>
      </c>
      <c r="N40" s="220"/>
      <c r="O40" s="95">
        <v>43160</v>
      </c>
      <c r="P40" s="184">
        <f>627-45-285</f>
        <v>297</v>
      </c>
      <c r="Q40" s="184"/>
      <c r="R40" s="180">
        <v>44</v>
      </c>
      <c r="S40" s="180"/>
      <c r="T40" s="228">
        <v>2433</v>
      </c>
      <c r="U40" s="228"/>
      <c r="V40" s="239">
        <v>0</v>
      </c>
      <c r="W40" s="239"/>
      <c r="X40" s="228">
        <v>1036</v>
      </c>
      <c r="Y40" s="228"/>
      <c r="Z40" s="220">
        <f t="shared" si="4"/>
        <v>8.4543125533731847E-2</v>
      </c>
      <c r="AA40" s="220"/>
      <c r="AB40" s="95">
        <v>43160</v>
      </c>
      <c r="AC40" s="180">
        <v>244</v>
      </c>
      <c r="AD40" s="180"/>
      <c r="AE40" s="228">
        <v>6448</v>
      </c>
      <c r="AF40" s="228"/>
      <c r="AG40" s="230">
        <f t="shared" si="5"/>
        <v>3.7841191066997522E-2</v>
      </c>
      <c r="AH40" s="231"/>
    </row>
    <row r="41" spans="1:34" ht="15.75" x14ac:dyDescent="0.25">
      <c r="A41" s="96">
        <v>43525</v>
      </c>
      <c r="B41" s="180">
        <v>241</v>
      </c>
      <c r="C41" s="180"/>
      <c r="D41" s="212">
        <v>3623</v>
      </c>
      <c r="E41" s="213"/>
      <c r="F41" s="220">
        <f t="shared" si="2"/>
        <v>6.651945901186862E-2</v>
      </c>
      <c r="G41" s="220"/>
      <c r="H41" s="95">
        <v>43525</v>
      </c>
      <c r="I41" s="238">
        <v>-409</v>
      </c>
      <c r="J41" s="238"/>
      <c r="K41" s="228">
        <v>3623</v>
      </c>
      <c r="L41" s="228"/>
      <c r="M41" s="220">
        <f t="shared" si="3"/>
        <v>-0.11288987027325421</v>
      </c>
      <c r="N41" s="220"/>
      <c r="O41" s="95">
        <v>43525</v>
      </c>
      <c r="P41" s="184">
        <f>451-538-104</f>
        <v>-191</v>
      </c>
      <c r="Q41" s="184"/>
      <c r="R41" s="180">
        <v>44</v>
      </c>
      <c r="S41" s="180"/>
      <c r="T41" s="228">
        <v>2213</v>
      </c>
      <c r="U41" s="228"/>
      <c r="V41" s="239">
        <v>0</v>
      </c>
      <c r="W41" s="239"/>
      <c r="X41" s="228">
        <v>1112</v>
      </c>
      <c r="Y41" s="228"/>
      <c r="Z41" s="220">
        <f t="shared" si="4"/>
        <v>-5.6693380825170676E-2</v>
      </c>
      <c r="AA41" s="220"/>
      <c r="AB41" s="95">
        <v>43525</v>
      </c>
      <c r="AC41" s="180">
        <v>327</v>
      </c>
      <c r="AD41" s="180"/>
      <c r="AE41" s="228">
        <v>3623</v>
      </c>
      <c r="AF41" s="228"/>
      <c r="AG41" s="230">
        <f t="shared" si="5"/>
        <v>9.0256693348054098E-2</v>
      </c>
      <c r="AH41" s="231"/>
    </row>
    <row r="42" spans="1:34" ht="15.75" x14ac:dyDescent="0.25">
      <c r="A42" s="96">
        <v>43891</v>
      </c>
      <c r="B42" s="180">
        <v>527</v>
      </c>
      <c r="C42" s="180"/>
      <c r="D42" s="212">
        <v>3546</v>
      </c>
      <c r="E42" s="213"/>
      <c r="F42" s="220">
        <f t="shared" si="2"/>
        <v>0.14861816130851663</v>
      </c>
      <c r="G42" s="220"/>
      <c r="H42" s="95">
        <v>43891</v>
      </c>
      <c r="I42" s="180">
        <v>489</v>
      </c>
      <c r="J42" s="180"/>
      <c r="K42" s="228">
        <v>3546</v>
      </c>
      <c r="L42" s="228"/>
      <c r="M42" s="220">
        <f t="shared" si="3"/>
        <v>0.13790186125211507</v>
      </c>
      <c r="N42" s="220"/>
      <c r="O42" s="95">
        <v>43891</v>
      </c>
      <c r="P42" s="184">
        <f>671-73-118</f>
        <v>480</v>
      </c>
      <c r="Q42" s="184"/>
      <c r="R42" s="180">
        <v>44</v>
      </c>
      <c r="S42" s="180"/>
      <c r="T42" s="228">
        <v>1811</v>
      </c>
      <c r="U42" s="228"/>
      <c r="V42" s="239">
        <v>0</v>
      </c>
      <c r="W42" s="239"/>
      <c r="X42" s="228">
        <v>1426</v>
      </c>
      <c r="Y42" s="228"/>
      <c r="Z42" s="220">
        <f t="shared" si="4"/>
        <v>0.1462968607131972</v>
      </c>
      <c r="AA42" s="220"/>
      <c r="AB42" s="95">
        <v>43891</v>
      </c>
      <c r="AC42" s="180">
        <v>319</v>
      </c>
      <c r="AD42" s="180"/>
      <c r="AE42" s="228">
        <v>3546</v>
      </c>
      <c r="AF42" s="228"/>
      <c r="AG42" s="230">
        <f t="shared" si="5"/>
        <v>8.9960518894529051E-2</v>
      </c>
      <c r="AH42" s="231"/>
    </row>
    <row r="43" spans="1:34" ht="16.5" thickBot="1" x14ac:dyDescent="0.3">
      <c r="A43" s="94">
        <v>44256</v>
      </c>
      <c r="B43" s="229">
        <v>1040</v>
      </c>
      <c r="C43" s="229"/>
      <c r="D43" s="218">
        <v>4082</v>
      </c>
      <c r="E43" s="219"/>
      <c r="F43" s="234">
        <f t="shared" si="2"/>
        <v>0.25477707006369427</v>
      </c>
      <c r="G43" s="234"/>
      <c r="H43" s="93">
        <v>44256</v>
      </c>
      <c r="I43" s="181">
        <v>791</v>
      </c>
      <c r="J43" s="181"/>
      <c r="K43" s="229">
        <v>4082</v>
      </c>
      <c r="L43" s="229"/>
      <c r="M43" s="234">
        <f t="shared" si="3"/>
        <v>0.19377756001959823</v>
      </c>
      <c r="N43" s="234"/>
      <c r="O43" s="93">
        <v>44256</v>
      </c>
      <c r="P43" s="200">
        <f>1108-139-145</f>
        <v>824</v>
      </c>
      <c r="Q43" s="200"/>
      <c r="R43" s="181">
        <v>44</v>
      </c>
      <c r="S43" s="181"/>
      <c r="T43" s="229">
        <v>2598</v>
      </c>
      <c r="U43" s="229"/>
      <c r="V43" s="240">
        <v>0</v>
      </c>
      <c r="W43" s="240"/>
      <c r="X43" s="181">
        <v>916</v>
      </c>
      <c r="Y43" s="181"/>
      <c r="Z43" s="234">
        <f t="shared" si="4"/>
        <v>0.23159078133783023</v>
      </c>
      <c r="AA43" s="234"/>
      <c r="AB43" s="93">
        <v>44256</v>
      </c>
      <c r="AC43" s="235">
        <v>314</v>
      </c>
      <c r="AD43" s="235"/>
      <c r="AE43" s="229">
        <v>4082</v>
      </c>
      <c r="AF43" s="229"/>
      <c r="AG43" s="232">
        <f t="shared" si="5"/>
        <v>7.6923076923076927E-2</v>
      </c>
      <c r="AH43" s="233"/>
    </row>
    <row r="44" spans="1:34" ht="15.75" x14ac:dyDescent="0.25">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row>
    <row r="45" spans="1:34" ht="16.5" thickBot="1" x14ac:dyDescent="0.3">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row>
    <row r="46" spans="1:34" ht="15.75" x14ac:dyDescent="0.25">
      <c r="A46" s="92"/>
      <c r="B46" s="92"/>
      <c r="C46" s="92"/>
      <c r="D46" s="92"/>
      <c r="E46" s="185" t="s">
        <v>57</v>
      </c>
      <c r="F46" s="186"/>
      <c r="G46" s="186"/>
      <c r="H46" s="186"/>
      <c r="I46" s="186"/>
      <c r="J46" s="186"/>
      <c r="K46" s="186"/>
      <c r="L46" s="186"/>
      <c r="M46" s="186"/>
      <c r="N46" s="186"/>
      <c r="O46" s="186"/>
      <c r="P46" s="186"/>
      <c r="Q46" s="186"/>
      <c r="R46" s="186"/>
      <c r="S46" s="186"/>
      <c r="T46" s="186"/>
      <c r="U46" s="186"/>
      <c r="V46" s="187"/>
      <c r="W46" s="92"/>
      <c r="X46" s="92"/>
      <c r="Y46" s="92"/>
      <c r="Z46" s="92"/>
      <c r="AA46" s="92"/>
      <c r="AB46" s="92"/>
      <c r="AC46" s="92"/>
      <c r="AD46" s="92"/>
      <c r="AE46" s="92"/>
      <c r="AF46" s="92"/>
      <c r="AG46" s="92"/>
      <c r="AH46" s="92"/>
    </row>
    <row r="47" spans="1:34" ht="15.75" x14ac:dyDescent="0.25">
      <c r="A47" s="92"/>
      <c r="B47" s="92"/>
      <c r="C47" s="92"/>
      <c r="D47" s="92"/>
      <c r="E47" s="188"/>
      <c r="F47" s="189"/>
      <c r="G47" s="189"/>
      <c r="H47" s="189"/>
      <c r="I47" s="189"/>
      <c r="J47" s="189"/>
      <c r="K47" s="189"/>
      <c r="L47" s="189"/>
      <c r="M47" s="189"/>
      <c r="N47" s="189"/>
      <c r="O47" s="189"/>
      <c r="P47" s="189"/>
      <c r="Q47" s="189"/>
      <c r="R47" s="189"/>
      <c r="S47" s="189"/>
      <c r="T47" s="189"/>
      <c r="U47" s="189"/>
      <c r="V47" s="190"/>
      <c r="W47" s="92"/>
      <c r="X47" s="92"/>
      <c r="Y47" s="92"/>
      <c r="Z47" s="92"/>
      <c r="AA47" s="92"/>
      <c r="AB47" s="92"/>
      <c r="AC47" s="92"/>
      <c r="AD47" s="92"/>
      <c r="AE47" s="92"/>
      <c r="AF47" s="92"/>
      <c r="AG47" s="92"/>
      <c r="AH47" s="92"/>
    </row>
    <row r="48" spans="1:34" ht="15.75" x14ac:dyDescent="0.25">
      <c r="A48" s="92"/>
      <c r="B48" s="92"/>
      <c r="C48" s="92"/>
      <c r="D48" s="92"/>
      <c r="E48" s="244" t="s">
        <v>109</v>
      </c>
      <c r="F48" s="242"/>
      <c r="G48" s="242"/>
      <c r="H48" s="242"/>
      <c r="I48" s="242"/>
      <c r="J48" s="242"/>
      <c r="K48" s="242"/>
      <c r="L48" s="242"/>
      <c r="M48" s="242"/>
      <c r="N48" s="242"/>
      <c r="O48" s="245"/>
      <c r="P48" s="241" t="s">
        <v>108</v>
      </c>
      <c r="Q48" s="242"/>
      <c r="R48" s="242"/>
      <c r="S48" s="242"/>
      <c r="T48" s="242"/>
      <c r="U48" s="242"/>
      <c r="V48" s="243"/>
      <c r="W48" s="92"/>
      <c r="X48" s="92"/>
      <c r="Y48" s="92"/>
      <c r="Z48" s="92"/>
      <c r="AA48" s="92"/>
      <c r="AB48" s="92"/>
      <c r="AC48" s="92"/>
      <c r="AD48" s="92"/>
      <c r="AE48" s="92"/>
      <c r="AF48" s="92"/>
      <c r="AG48" s="92"/>
      <c r="AH48" s="92"/>
    </row>
    <row r="49" spans="1:34" ht="15.75" x14ac:dyDescent="0.25">
      <c r="A49" s="92"/>
      <c r="B49" s="92"/>
      <c r="C49" s="92"/>
      <c r="D49" s="92"/>
      <c r="E49" s="98" t="s">
        <v>92</v>
      </c>
      <c r="F49" s="225" t="s">
        <v>107</v>
      </c>
      <c r="G49" s="226"/>
      <c r="H49" s="225" t="s">
        <v>47</v>
      </c>
      <c r="I49" s="227"/>
      <c r="J49" s="227" t="s">
        <v>36</v>
      </c>
      <c r="K49" s="226"/>
      <c r="L49" s="225" t="s">
        <v>91</v>
      </c>
      <c r="M49" s="226"/>
      <c r="N49" s="236" t="s">
        <v>106</v>
      </c>
      <c r="O49" s="248"/>
      <c r="P49" s="97" t="s">
        <v>92</v>
      </c>
      <c r="Q49" s="225" t="s">
        <v>107</v>
      </c>
      <c r="R49" s="226"/>
      <c r="S49" s="225" t="s">
        <v>47</v>
      </c>
      <c r="T49" s="226"/>
      <c r="U49" s="236" t="s">
        <v>106</v>
      </c>
      <c r="V49" s="237"/>
      <c r="W49" s="92"/>
      <c r="X49" s="92"/>
      <c r="Y49" s="92"/>
      <c r="Z49" s="92"/>
      <c r="AA49" s="92"/>
      <c r="AB49" s="92"/>
      <c r="AC49" s="92"/>
      <c r="AD49" s="92"/>
      <c r="AE49" s="92"/>
      <c r="AF49" s="92"/>
      <c r="AG49" s="92"/>
      <c r="AH49" s="92"/>
    </row>
    <row r="50" spans="1:34" ht="15.75" x14ac:dyDescent="0.25">
      <c r="A50" s="92"/>
      <c r="B50" s="92"/>
      <c r="C50" s="92"/>
      <c r="D50" s="92"/>
      <c r="E50" s="96">
        <v>40633</v>
      </c>
      <c r="F50" s="221">
        <v>500</v>
      </c>
      <c r="G50" s="222"/>
      <c r="H50" s="223">
        <v>46</v>
      </c>
      <c r="I50" s="224"/>
      <c r="J50" s="212">
        <v>1580</v>
      </c>
      <c r="K50" s="213"/>
      <c r="L50" s="204">
        <v>0</v>
      </c>
      <c r="M50" s="205"/>
      <c r="N50" s="208">
        <f t="shared" ref="N50:N60" si="6">F50/(H50+J50+L50)</f>
        <v>0.30750307503075031</v>
      </c>
      <c r="O50" s="209"/>
      <c r="P50" s="95">
        <v>40633</v>
      </c>
      <c r="Q50" s="221">
        <v>500</v>
      </c>
      <c r="R50" s="222"/>
      <c r="S50" s="223">
        <v>46</v>
      </c>
      <c r="T50" s="224"/>
      <c r="U50" s="230">
        <f t="shared" ref="U50:U60" si="7">Q50/S50</f>
        <v>10.869565217391305</v>
      </c>
      <c r="V50" s="231"/>
      <c r="W50" s="92"/>
      <c r="X50" s="92"/>
      <c r="Y50" s="92"/>
      <c r="Z50" s="92"/>
      <c r="AA50" s="92"/>
      <c r="AB50" s="92"/>
      <c r="AC50" s="92"/>
      <c r="AD50" s="92"/>
      <c r="AE50" s="92"/>
      <c r="AF50" s="92"/>
      <c r="AG50" s="92"/>
      <c r="AH50" s="92"/>
    </row>
    <row r="51" spans="1:34" ht="15.75" x14ac:dyDescent="0.25">
      <c r="A51" s="92"/>
      <c r="B51" s="92"/>
      <c r="C51" s="92"/>
      <c r="D51" s="92"/>
      <c r="E51" s="96">
        <v>40999</v>
      </c>
      <c r="F51" s="221">
        <v>521</v>
      </c>
      <c r="G51" s="222"/>
      <c r="H51" s="221">
        <v>43</v>
      </c>
      <c r="I51" s="222"/>
      <c r="J51" s="212">
        <v>1676</v>
      </c>
      <c r="K51" s="213"/>
      <c r="L51" s="204">
        <v>0</v>
      </c>
      <c r="M51" s="205"/>
      <c r="N51" s="208">
        <f t="shared" si="6"/>
        <v>0.30308318789994182</v>
      </c>
      <c r="O51" s="209"/>
      <c r="P51" s="95">
        <v>40999</v>
      </c>
      <c r="Q51" s="221">
        <v>521</v>
      </c>
      <c r="R51" s="222"/>
      <c r="S51" s="221">
        <v>43</v>
      </c>
      <c r="T51" s="222"/>
      <c r="U51" s="230">
        <f t="shared" si="7"/>
        <v>12.116279069767442</v>
      </c>
      <c r="V51" s="231"/>
      <c r="W51" s="92"/>
      <c r="X51" s="92"/>
      <c r="Y51" s="92"/>
      <c r="Z51" s="92"/>
      <c r="AA51" s="92"/>
      <c r="AB51" s="92"/>
      <c r="AC51" s="92"/>
      <c r="AD51" s="92"/>
      <c r="AE51" s="92"/>
      <c r="AF51" s="92"/>
      <c r="AG51" s="92"/>
      <c r="AH51" s="92"/>
    </row>
    <row r="52" spans="1:34" ht="15.75" x14ac:dyDescent="0.25">
      <c r="A52" s="92"/>
      <c r="B52" s="92"/>
      <c r="C52" s="92"/>
      <c r="D52" s="92"/>
      <c r="E52" s="96">
        <v>41334</v>
      </c>
      <c r="F52" s="221">
        <v>581</v>
      </c>
      <c r="G52" s="222"/>
      <c r="H52" s="221">
        <v>42</v>
      </c>
      <c r="I52" s="222"/>
      <c r="J52" s="212">
        <v>1086</v>
      </c>
      <c r="K52" s="213"/>
      <c r="L52" s="204">
        <v>0</v>
      </c>
      <c r="M52" s="205"/>
      <c r="N52" s="208">
        <f t="shared" si="6"/>
        <v>0.51507092198581561</v>
      </c>
      <c r="O52" s="209"/>
      <c r="P52" s="95">
        <v>41334</v>
      </c>
      <c r="Q52" s="221">
        <v>581</v>
      </c>
      <c r="R52" s="222"/>
      <c r="S52" s="221">
        <v>42</v>
      </c>
      <c r="T52" s="222"/>
      <c r="U52" s="230">
        <f t="shared" si="7"/>
        <v>13.833333333333334</v>
      </c>
      <c r="V52" s="231"/>
      <c r="W52" s="92"/>
      <c r="X52" s="92"/>
      <c r="Y52" s="92"/>
      <c r="Z52" s="92"/>
      <c r="AA52" s="92"/>
      <c r="AB52" s="92"/>
      <c r="AC52" s="92"/>
      <c r="AD52" s="92"/>
      <c r="AE52" s="92"/>
      <c r="AF52" s="92"/>
      <c r="AG52" s="92"/>
      <c r="AH52" s="92"/>
    </row>
    <row r="53" spans="1:34" ht="15.75" x14ac:dyDescent="0.25">
      <c r="A53" s="92"/>
      <c r="B53" s="92"/>
      <c r="C53" s="92"/>
      <c r="D53" s="92"/>
      <c r="E53" s="96">
        <v>41699</v>
      </c>
      <c r="F53" s="212">
        <v>1560</v>
      </c>
      <c r="G53" s="213"/>
      <c r="H53" s="221">
        <v>42</v>
      </c>
      <c r="I53" s="222"/>
      <c r="J53" s="212">
        <v>1633</v>
      </c>
      <c r="K53" s="213"/>
      <c r="L53" s="204">
        <v>0</v>
      </c>
      <c r="M53" s="205"/>
      <c r="N53" s="208">
        <f t="shared" si="6"/>
        <v>0.93134328358208951</v>
      </c>
      <c r="O53" s="209"/>
      <c r="P53" s="95">
        <v>41699</v>
      </c>
      <c r="Q53" s="212">
        <v>1560</v>
      </c>
      <c r="R53" s="213"/>
      <c r="S53" s="221">
        <v>42</v>
      </c>
      <c r="T53" s="222"/>
      <c r="U53" s="230">
        <f t="shared" si="7"/>
        <v>37.142857142857146</v>
      </c>
      <c r="V53" s="231"/>
      <c r="W53" s="92"/>
      <c r="X53" s="92"/>
      <c r="Y53" s="92"/>
      <c r="Z53" s="92"/>
      <c r="AA53" s="92"/>
      <c r="AB53" s="92"/>
      <c r="AC53" s="92"/>
      <c r="AD53" s="92"/>
      <c r="AE53" s="92"/>
      <c r="AF53" s="92"/>
      <c r="AG53" s="92"/>
      <c r="AH53" s="92"/>
    </row>
    <row r="54" spans="1:34" ht="15.75" x14ac:dyDescent="0.25">
      <c r="A54" s="92"/>
      <c r="B54" s="92"/>
      <c r="C54" s="92"/>
      <c r="D54" s="92"/>
      <c r="E54" s="96">
        <v>42064</v>
      </c>
      <c r="F54" s="212">
        <v>1870</v>
      </c>
      <c r="G54" s="213"/>
      <c r="H54" s="223">
        <v>44</v>
      </c>
      <c r="I54" s="224"/>
      <c r="J54" s="212">
        <v>1731</v>
      </c>
      <c r="K54" s="213"/>
      <c r="L54" s="204">
        <v>0</v>
      </c>
      <c r="M54" s="205"/>
      <c r="N54" s="208">
        <f t="shared" si="6"/>
        <v>1.0535211267605633</v>
      </c>
      <c r="O54" s="209"/>
      <c r="P54" s="95">
        <v>42064</v>
      </c>
      <c r="Q54" s="212">
        <v>1870</v>
      </c>
      <c r="R54" s="213"/>
      <c r="S54" s="223">
        <v>44</v>
      </c>
      <c r="T54" s="224"/>
      <c r="U54" s="230">
        <f t="shared" si="7"/>
        <v>42.5</v>
      </c>
      <c r="V54" s="231"/>
      <c r="W54" s="92"/>
      <c r="X54" s="92"/>
      <c r="Y54" s="92"/>
      <c r="Z54" s="92"/>
      <c r="AA54" s="92"/>
      <c r="AB54" s="92"/>
      <c r="AC54" s="92"/>
      <c r="AD54" s="92"/>
      <c r="AE54" s="92"/>
      <c r="AF54" s="92"/>
      <c r="AG54" s="92"/>
      <c r="AH54" s="92"/>
    </row>
    <row r="55" spans="1:34" ht="15.75" x14ac:dyDescent="0.25">
      <c r="A55" s="92"/>
      <c r="B55" s="92"/>
      <c r="C55" s="92"/>
      <c r="D55" s="92"/>
      <c r="E55" s="96">
        <v>42430</v>
      </c>
      <c r="F55" s="212">
        <v>1953</v>
      </c>
      <c r="G55" s="213"/>
      <c r="H55" s="221">
        <v>44</v>
      </c>
      <c r="I55" s="222"/>
      <c r="J55" s="212">
        <v>2172</v>
      </c>
      <c r="K55" s="213"/>
      <c r="L55" s="204">
        <v>0</v>
      </c>
      <c r="M55" s="205"/>
      <c r="N55" s="208">
        <f t="shared" si="6"/>
        <v>0.8813176895306859</v>
      </c>
      <c r="O55" s="209"/>
      <c r="P55" s="95">
        <v>42430</v>
      </c>
      <c r="Q55" s="212">
        <v>1953</v>
      </c>
      <c r="R55" s="213"/>
      <c r="S55" s="221">
        <v>44</v>
      </c>
      <c r="T55" s="222"/>
      <c r="U55" s="230">
        <f t="shared" si="7"/>
        <v>44.386363636363633</v>
      </c>
      <c r="V55" s="231"/>
      <c r="W55" s="92"/>
      <c r="X55" s="92"/>
      <c r="Y55" s="92"/>
      <c r="Z55" s="92"/>
      <c r="AA55" s="92"/>
      <c r="AB55" s="92"/>
      <c r="AC55" s="92"/>
      <c r="AD55" s="92"/>
      <c r="AE55" s="92"/>
      <c r="AF55" s="92"/>
      <c r="AG55" s="92"/>
      <c r="AH55" s="92"/>
    </row>
    <row r="56" spans="1:34" ht="15.75" x14ac:dyDescent="0.25">
      <c r="A56" s="92"/>
      <c r="B56" s="92"/>
      <c r="C56" s="92"/>
      <c r="D56" s="92"/>
      <c r="E56" s="96">
        <v>42795</v>
      </c>
      <c r="F56" s="212">
        <v>2036</v>
      </c>
      <c r="G56" s="213"/>
      <c r="H56" s="221">
        <v>44</v>
      </c>
      <c r="I56" s="222"/>
      <c r="J56" s="212">
        <v>2322</v>
      </c>
      <c r="K56" s="213"/>
      <c r="L56" s="204">
        <v>0</v>
      </c>
      <c r="M56" s="205"/>
      <c r="N56" s="208">
        <f t="shared" si="6"/>
        <v>0.86052409129332208</v>
      </c>
      <c r="O56" s="209"/>
      <c r="P56" s="95">
        <v>42795</v>
      </c>
      <c r="Q56" s="212">
        <v>2036</v>
      </c>
      <c r="R56" s="213"/>
      <c r="S56" s="221">
        <v>44</v>
      </c>
      <c r="T56" s="222"/>
      <c r="U56" s="230">
        <f t="shared" si="7"/>
        <v>46.272727272727273</v>
      </c>
      <c r="V56" s="231"/>
      <c r="W56" s="92"/>
      <c r="X56" s="92"/>
      <c r="Y56" s="92"/>
      <c r="Z56" s="92"/>
      <c r="AA56" s="92"/>
      <c r="AB56" s="92"/>
      <c r="AC56" s="92"/>
      <c r="AD56" s="92"/>
      <c r="AE56" s="92"/>
      <c r="AF56" s="92"/>
      <c r="AG56" s="92"/>
      <c r="AH56" s="92"/>
    </row>
    <row r="57" spans="1:34" ht="15.75" x14ac:dyDescent="0.25">
      <c r="A57" s="92"/>
      <c r="B57" s="92"/>
      <c r="C57" s="92"/>
      <c r="D57" s="92"/>
      <c r="E57" s="96">
        <v>43160</v>
      </c>
      <c r="F57" s="212">
        <v>1036</v>
      </c>
      <c r="G57" s="213"/>
      <c r="H57" s="221">
        <v>44</v>
      </c>
      <c r="I57" s="222"/>
      <c r="J57" s="212">
        <v>2433</v>
      </c>
      <c r="K57" s="213"/>
      <c r="L57" s="204">
        <v>0</v>
      </c>
      <c r="M57" s="205"/>
      <c r="N57" s="208">
        <f t="shared" si="6"/>
        <v>0.41824788050060557</v>
      </c>
      <c r="O57" s="209"/>
      <c r="P57" s="95">
        <v>43160</v>
      </c>
      <c r="Q57" s="212">
        <v>1036</v>
      </c>
      <c r="R57" s="213"/>
      <c r="S57" s="221">
        <v>44</v>
      </c>
      <c r="T57" s="222"/>
      <c r="U57" s="230">
        <f t="shared" si="7"/>
        <v>23.545454545454547</v>
      </c>
      <c r="V57" s="231"/>
      <c r="W57" s="92"/>
      <c r="X57" s="92"/>
      <c r="Y57" s="92"/>
      <c r="Z57" s="92"/>
      <c r="AA57" s="92"/>
      <c r="AB57" s="92"/>
      <c r="AC57" s="92"/>
      <c r="AD57" s="92"/>
      <c r="AE57" s="92"/>
      <c r="AF57" s="92"/>
      <c r="AG57" s="92"/>
      <c r="AH57" s="92"/>
    </row>
    <row r="58" spans="1:34" ht="15.75" x14ac:dyDescent="0.25">
      <c r="A58" s="92"/>
      <c r="B58" s="92"/>
      <c r="C58" s="92"/>
      <c r="D58" s="92"/>
      <c r="E58" s="96">
        <v>43525</v>
      </c>
      <c r="F58" s="212">
        <v>1112</v>
      </c>
      <c r="G58" s="213"/>
      <c r="H58" s="221">
        <v>44</v>
      </c>
      <c r="I58" s="222"/>
      <c r="J58" s="212">
        <v>2213</v>
      </c>
      <c r="K58" s="213"/>
      <c r="L58" s="204">
        <v>0</v>
      </c>
      <c r="M58" s="205"/>
      <c r="N58" s="208">
        <f t="shared" si="6"/>
        <v>0.49268941072219763</v>
      </c>
      <c r="O58" s="209"/>
      <c r="P58" s="95">
        <v>43525</v>
      </c>
      <c r="Q58" s="212">
        <v>1112</v>
      </c>
      <c r="R58" s="213"/>
      <c r="S58" s="221">
        <v>44</v>
      </c>
      <c r="T58" s="222"/>
      <c r="U58" s="230">
        <f t="shared" si="7"/>
        <v>25.272727272727273</v>
      </c>
      <c r="V58" s="231"/>
      <c r="W58" s="92"/>
      <c r="X58" s="92"/>
      <c r="Y58" s="92"/>
      <c r="Z58" s="92"/>
      <c r="AA58" s="92"/>
      <c r="AB58" s="92"/>
      <c r="AC58" s="92"/>
      <c r="AD58" s="92"/>
      <c r="AE58" s="92"/>
      <c r="AF58" s="92"/>
      <c r="AG58" s="92"/>
      <c r="AH58" s="92"/>
    </row>
    <row r="59" spans="1:34" ht="15.75" x14ac:dyDescent="0.25">
      <c r="A59" s="92"/>
      <c r="B59" s="92"/>
      <c r="C59" s="92"/>
      <c r="D59" s="92"/>
      <c r="E59" s="96">
        <v>43891</v>
      </c>
      <c r="F59" s="214">
        <v>1426</v>
      </c>
      <c r="G59" s="215"/>
      <c r="H59" s="221">
        <v>44</v>
      </c>
      <c r="I59" s="222"/>
      <c r="J59" s="212">
        <v>1811</v>
      </c>
      <c r="K59" s="213"/>
      <c r="L59" s="204">
        <v>0</v>
      </c>
      <c r="M59" s="205"/>
      <c r="N59" s="208">
        <f t="shared" si="6"/>
        <v>0.768733153638814</v>
      </c>
      <c r="O59" s="209"/>
      <c r="P59" s="95">
        <v>43891</v>
      </c>
      <c r="Q59" s="214">
        <v>1426</v>
      </c>
      <c r="R59" s="215"/>
      <c r="S59" s="221">
        <v>44</v>
      </c>
      <c r="T59" s="222"/>
      <c r="U59" s="230">
        <f t="shared" si="7"/>
        <v>32.409090909090907</v>
      </c>
      <c r="V59" s="231"/>
      <c r="W59" s="92"/>
      <c r="X59" s="92"/>
      <c r="Y59" s="92"/>
      <c r="Z59" s="92"/>
      <c r="AA59" s="92"/>
      <c r="AB59" s="92"/>
      <c r="AC59" s="92"/>
      <c r="AD59" s="92"/>
      <c r="AE59" s="92"/>
      <c r="AF59" s="92"/>
      <c r="AG59" s="92"/>
      <c r="AH59" s="92"/>
    </row>
    <row r="60" spans="1:34" ht="16.5" thickBot="1" x14ac:dyDescent="0.3">
      <c r="A60" s="92"/>
      <c r="B60" s="92"/>
      <c r="C60" s="92"/>
      <c r="D60" s="92"/>
      <c r="E60" s="94">
        <v>44256</v>
      </c>
      <c r="F60" s="216">
        <v>916</v>
      </c>
      <c r="G60" s="217"/>
      <c r="H60" s="216">
        <v>44</v>
      </c>
      <c r="I60" s="217"/>
      <c r="J60" s="218">
        <v>2598</v>
      </c>
      <c r="K60" s="219"/>
      <c r="L60" s="206">
        <v>0</v>
      </c>
      <c r="M60" s="207"/>
      <c r="N60" s="210">
        <f t="shared" si="6"/>
        <v>0.34670704012112036</v>
      </c>
      <c r="O60" s="211"/>
      <c r="P60" s="93">
        <v>44256</v>
      </c>
      <c r="Q60" s="216">
        <v>916</v>
      </c>
      <c r="R60" s="217"/>
      <c r="S60" s="216">
        <v>44</v>
      </c>
      <c r="T60" s="217"/>
      <c r="U60" s="232">
        <f t="shared" si="7"/>
        <v>20.818181818181817</v>
      </c>
      <c r="V60" s="233"/>
      <c r="W60" s="92"/>
      <c r="X60" s="92"/>
      <c r="Y60" s="92"/>
      <c r="Z60" s="92"/>
      <c r="AA60" s="92"/>
      <c r="AB60" s="92"/>
      <c r="AC60" s="92"/>
      <c r="AD60" s="92"/>
      <c r="AE60" s="92"/>
      <c r="AF60" s="92"/>
      <c r="AG60" s="92"/>
      <c r="AH60" s="92"/>
    </row>
    <row r="61" spans="1:34" ht="15.75" x14ac:dyDescent="0.25">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row>
    <row r="62" spans="1:34" ht="16.5" thickBot="1" x14ac:dyDescent="0.3">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row>
    <row r="63" spans="1:34" ht="15.75" x14ac:dyDescent="0.25">
      <c r="A63" s="185" t="s">
        <v>105</v>
      </c>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7"/>
      <c r="Z63" s="92"/>
      <c r="AA63" s="92"/>
      <c r="AB63" s="92"/>
      <c r="AC63" s="92"/>
      <c r="AD63" s="92"/>
      <c r="AE63" s="92"/>
      <c r="AF63" s="92"/>
      <c r="AG63" s="92"/>
      <c r="AH63" s="92"/>
    </row>
    <row r="64" spans="1:34" ht="15.75" x14ac:dyDescent="0.25">
      <c r="A64" s="188"/>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90"/>
      <c r="Z64" s="92"/>
      <c r="AA64" s="92"/>
      <c r="AB64" s="92"/>
      <c r="AC64" s="92"/>
      <c r="AD64" s="92"/>
      <c r="AE64" s="92"/>
      <c r="AF64" s="92"/>
      <c r="AG64" s="92"/>
      <c r="AH64" s="92"/>
    </row>
    <row r="65" spans="1:34" ht="15.75" x14ac:dyDescent="0.25">
      <c r="A65" s="182" t="s">
        <v>104</v>
      </c>
      <c r="B65" s="183"/>
      <c r="C65" s="183"/>
      <c r="D65" s="183"/>
      <c r="E65" s="183"/>
      <c r="F65" s="183"/>
      <c r="G65" s="183"/>
      <c r="H65" s="183" t="s">
        <v>103</v>
      </c>
      <c r="I65" s="183"/>
      <c r="J65" s="183"/>
      <c r="K65" s="183"/>
      <c r="L65" s="183"/>
      <c r="M65" s="183"/>
      <c r="N65" s="183"/>
      <c r="O65" s="183"/>
      <c r="P65" s="183"/>
      <c r="Q65" s="183"/>
      <c r="R65" s="183"/>
      <c r="S65" s="183" t="s">
        <v>97</v>
      </c>
      <c r="T65" s="183"/>
      <c r="U65" s="183"/>
      <c r="V65" s="183"/>
      <c r="W65" s="183"/>
      <c r="X65" s="183"/>
      <c r="Y65" s="250"/>
      <c r="Z65" s="92"/>
      <c r="AA65" s="92"/>
      <c r="AB65" s="92"/>
      <c r="AC65" s="92"/>
      <c r="AD65" s="92"/>
      <c r="AE65" s="92"/>
      <c r="AF65" s="92"/>
      <c r="AG65" s="92"/>
      <c r="AH65" s="92"/>
    </row>
    <row r="66" spans="1:34" ht="15.75" x14ac:dyDescent="0.25">
      <c r="A66" s="98" t="s">
        <v>92</v>
      </c>
      <c r="B66" s="184" t="s">
        <v>98</v>
      </c>
      <c r="C66" s="184"/>
      <c r="D66" s="184" t="s">
        <v>103</v>
      </c>
      <c r="E66" s="184"/>
      <c r="F66" s="203" t="s">
        <v>102</v>
      </c>
      <c r="G66" s="203"/>
      <c r="H66" s="97" t="s">
        <v>92</v>
      </c>
      <c r="I66" s="184" t="s">
        <v>101</v>
      </c>
      <c r="J66" s="184"/>
      <c r="K66" s="184"/>
      <c r="L66" s="184"/>
      <c r="M66" s="184" t="s">
        <v>100</v>
      </c>
      <c r="N66" s="184"/>
      <c r="O66" s="184"/>
      <c r="P66" s="184"/>
      <c r="Q66" s="203" t="s">
        <v>29</v>
      </c>
      <c r="R66" s="203"/>
      <c r="S66" s="99" t="s">
        <v>92</v>
      </c>
      <c r="T66" s="184" t="s">
        <v>99</v>
      </c>
      <c r="U66" s="184"/>
      <c r="V66" s="184" t="s">
        <v>98</v>
      </c>
      <c r="W66" s="184"/>
      <c r="X66" s="203" t="s">
        <v>97</v>
      </c>
      <c r="Y66" s="251"/>
      <c r="Z66" s="92"/>
      <c r="AA66" s="92"/>
      <c r="AB66" s="92"/>
      <c r="AC66" s="92"/>
      <c r="AD66" s="92"/>
      <c r="AE66" s="92"/>
      <c r="AF66" s="92"/>
      <c r="AG66" s="92"/>
      <c r="AH66" s="92"/>
    </row>
    <row r="67" spans="1:34" ht="15.75" x14ac:dyDescent="0.25">
      <c r="A67" s="96">
        <v>40633</v>
      </c>
      <c r="B67" s="184">
        <v>421</v>
      </c>
      <c r="C67" s="184"/>
      <c r="D67" s="180">
        <v>19.72</v>
      </c>
      <c r="E67" s="180"/>
      <c r="F67" s="201">
        <f t="shared" ref="F67:F77" si="8">B67/D67</f>
        <v>21.348884381338742</v>
      </c>
      <c r="G67" s="201"/>
      <c r="H67" s="95">
        <v>40633</v>
      </c>
      <c r="I67" s="180">
        <v>595</v>
      </c>
      <c r="J67" s="180"/>
      <c r="K67" s="180"/>
      <c r="L67" s="180"/>
      <c r="M67" s="184">
        <f t="shared" ref="M67:M77" si="9">I67/Q67</f>
        <v>30.172413793103448</v>
      </c>
      <c r="N67" s="184"/>
      <c r="O67" s="184"/>
      <c r="P67" s="184"/>
      <c r="Q67" s="201">
        <v>19.72</v>
      </c>
      <c r="R67" s="201"/>
      <c r="S67" s="95">
        <v>40633</v>
      </c>
      <c r="T67" s="184">
        <v>0</v>
      </c>
      <c r="U67" s="184"/>
      <c r="V67" s="184">
        <v>421</v>
      </c>
      <c r="W67" s="184"/>
      <c r="X67" s="220">
        <f t="shared" ref="X67:X77" si="10">T67/V67</f>
        <v>0</v>
      </c>
      <c r="Y67" s="249"/>
      <c r="Z67" s="92"/>
      <c r="AA67" s="92"/>
      <c r="AB67" s="92"/>
      <c r="AC67" s="92"/>
      <c r="AD67" s="92"/>
      <c r="AE67" s="92"/>
      <c r="AF67" s="92"/>
      <c r="AG67" s="92"/>
      <c r="AH67" s="92"/>
    </row>
    <row r="68" spans="1:34" ht="15.75" x14ac:dyDescent="0.25">
      <c r="A68" s="96">
        <v>40999</v>
      </c>
      <c r="B68" s="184">
        <v>204</v>
      </c>
      <c r="C68" s="184"/>
      <c r="D68" s="180">
        <v>36.83</v>
      </c>
      <c r="E68" s="180"/>
      <c r="F68" s="201">
        <f t="shared" si="8"/>
        <v>5.5389628020635353</v>
      </c>
      <c r="G68" s="201"/>
      <c r="H68" s="95">
        <v>40999</v>
      </c>
      <c r="I68" s="180">
        <v>135</v>
      </c>
      <c r="J68" s="180"/>
      <c r="K68" s="180"/>
      <c r="L68" s="180"/>
      <c r="M68" s="184">
        <f t="shared" si="9"/>
        <v>3.6654900896008691</v>
      </c>
      <c r="N68" s="184"/>
      <c r="O68" s="184"/>
      <c r="P68" s="184"/>
      <c r="Q68" s="201">
        <v>36.83</v>
      </c>
      <c r="R68" s="201"/>
      <c r="S68" s="95">
        <v>40999</v>
      </c>
      <c r="T68" s="184">
        <v>0</v>
      </c>
      <c r="U68" s="184"/>
      <c r="V68" s="184">
        <v>204</v>
      </c>
      <c r="W68" s="184"/>
      <c r="X68" s="220">
        <f t="shared" si="10"/>
        <v>0</v>
      </c>
      <c r="Y68" s="249"/>
      <c r="Z68" s="92"/>
      <c r="AA68" s="92"/>
      <c r="AB68" s="92"/>
      <c r="AC68" s="92"/>
      <c r="AD68" s="92"/>
      <c r="AE68" s="92"/>
      <c r="AF68" s="92"/>
      <c r="AG68" s="92"/>
      <c r="AH68" s="92"/>
    </row>
    <row r="69" spans="1:34" ht="15.75" x14ac:dyDescent="0.25">
      <c r="A69" s="96">
        <v>41334</v>
      </c>
      <c r="B69" s="184">
        <v>146</v>
      </c>
      <c r="C69" s="184"/>
      <c r="D69" s="180">
        <v>27.58</v>
      </c>
      <c r="E69" s="180"/>
      <c r="F69" s="201">
        <f t="shared" si="8"/>
        <v>5.2936910804931117</v>
      </c>
      <c r="G69" s="201"/>
      <c r="H69" s="95">
        <v>41334</v>
      </c>
      <c r="I69" s="238">
        <v>6</v>
      </c>
      <c r="J69" s="238"/>
      <c r="K69" s="238"/>
      <c r="L69" s="238"/>
      <c r="M69" s="184">
        <f t="shared" si="9"/>
        <v>0.21754894851341552</v>
      </c>
      <c r="N69" s="184"/>
      <c r="O69" s="184"/>
      <c r="P69" s="184"/>
      <c r="Q69" s="201">
        <v>27.58</v>
      </c>
      <c r="R69" s="201"/>
      <c r="S69" s="95">
        <v>41334</v>
      </c>
      <c r="T69" s="184">
        <v>0</v>
      </c>
      <c r="U69" s="184"/>
      <c r="V69" s="184">
        <v>146</v>
      </c>
      <c r="W69" s="184"/>
      <c r="X69" s="220">
        <f t="shared" si="10"/>
        <v>0</v>
      </c>
      <c r="Y69" s="249"/>
      <c r="Z69" s="92"/>
      <c r="AA69" s="92"/>
      <c r="AB69" s="92"/>
      <c r="AC69" s="92"/>
      <c r="AD69" s="92"/>
      <c r="AE69" s="92"/>
      <c r="AF69" s="92"/>
      <c r="AG69" s="92"/>
      <c r="AH69" s="92"/>
    </row>
    <row r="70" spans="1:34" ht="15.75" x14ac:dyDescent="0.25">
      <c r="A70" s="96">
        <v>41699</v>
      </c>
      <c r="B70" s="184">
        <v>146</v>
      </c>
      <c r="C70" s="184"/>
      <c r="D70" s="180">
        <v>31.79</v>
      </c>
      <c r="E70" s="180"/>
      <c r="F70" s="201">
        <f t="shared" si="8"/>
        <v>4.5926391947153196</v>
      </c>
      <c r="G70" s="201"/>
      <c r="H70" s="95">
        <v>41699</v>
      </c>
      <c r="I70" s="180">
        <v>78</v>
      </c>
      <c r="J70" s="180"/>
      <c r="K70" s="180"/>
      <c r="L70" s="180"/>
      <c r="M70" s="184">
        <f t="shared" si="9"/>
        <v>2.4536017615602392</v>
      </c>
      <c r="N70" s="184"/>
      <c r="O70" s="184"/>
      <c r="P70" s="184"/>
      <c r="Q70" s="201">
        <v>31.79</v>
      </c>
      <c r="R70" s="201"/>
      <c r="S70" s="95">
        <v>41699</v>
      </c>
      <c r="T70" s="184">
        <v>0</v>
      </c>
      <c r="U70" s="184"/>
      <c r="V70" s="184">
        <v>146</v>
      </c>
      <c r="W70" s="184"/>
      <c r="X70" s="220">
        <f t="shared" si="10"/>
        <v>0</v>
      </c>
      <c r="Y70" s="249"/>
      <c r="Z70" s="92"/>
      <c r="AA70" s="92"/>
      <c r="AB70" s="92"/>
      <c r="AC70" s="92"/>
      <c r="AD70" s="92"/>
      <c r="AE70" s="92"/>
      <c r="AF70" s="92"/>
      <c r="AG70" s="92"/>
      <c r="AH70" s="92"/>
    </row>
    <row r="71" spans="1:34" ht="15.75" x14ac:dyDescent="0.25">
      <c r="A71" s="96">
        <v>42064</v>
      </c>
      <c r="B71" s="184">
        <v>197</v>
      </c>
      <c r="C71" s="184"/>
      <c r="D71" s="180">
        <v>29.77</v>
      </c>
      <c r="E71" s="180"/>
      <c r="F71" s="201">
        <f t="shared" si="8"/>
        <v>6.6174000671817268</v>
      </c>
      <c r="G71" s="201"/>
      <c r="H71" s="95">
        <v>42064</v>
      </c>
      <c r="I71" s="180">
        <v>172</v>
      </c>
      <c r="J71" s="180"/>
      <c r="K71" s="180"/>
      <c r="L71" s="180"/>
      <c r="M71" s="184">
        <f t="shared" si="9"/>
        <v>5.7776284850520661</v>
      </c>
      <c r="N71" s="184"/>
      <c r="O71" s="184"/>
      <c r="P71" s="184"/>
      <c r="Q71" s="201">
        <v>29.77</v>
      </c>
      <c r="R71" s="201"/>
      <c r="S71" s="95">
        <v>42064</v>
      </c>
      <c r="T71" s="184">
        <v>0</v>
      </c>
      <c r="U71" s="184"/>
      <c r="V71" s="184">
        <v>197</v>
      </c>
      <c r="W71" s="184"/>
      <c r="X71" s="220">
        <f t="shared" si="10"/>
        <v>0</v>
      </c>
      <c r="Y71" s="249"/>
      <c r="Z71" s="92"/>
      <c r="AA71" s="92"/>
      <c r="AB71" s="92"/>
      <c r="AC71" s="92"/>
      <c r="AD71" s="92"/>
      <c r="AE71" s="92"/>
      <c r="AF71" s="92"/>
      <c r="AG71" s="92"/>
      <c r="AH71" s="92"/>
    </row>
    <row r="72" spans="1:34" ht="15.75" x14ac:dyDescent="0.25">
      <c r="A72" s="96">
        <v>42430</v>
      </c>
      <c r="B72" s="184">
        <v>439</v>
      </c>
      <c r="C72" s="184"/>
      <c r="D72" s="180">
        <v>56.25</v>
      </c>
      <c r="E72" s="180"/>
      <c r="F72" s="201">
        <f t="shared" si="8"/>
        <v>7.8044444444444441</v>
      </c>
      <c r="G72" s="201"/>
      <c r="H72" s="95">
        <v>42430</v>
      </c>
      <c r="I72" s="180">
        <v>338</v>
      </c>
      <c r="J72" s="180"/>
      <c r="K72" s="180"/>
      <c r="L72" s="180"/>
      <c r="M72" s="184">
        <f t="shared" si="9"/>
        <v>6.0088888888888885</v>
      </c>
      <c r="N72" s="184"/>
      <c r="O72" s="184"/>
      <c r="P72" s="184"/>
      <c r="Q72" s="201">
        <v>56.25</v>
      </c>
      <c r="R72" s="201"/>
      <c r="S72" s="95">
        <v>42430</v>
      </c>
      <c r="T72" s="253">
        <v>1</v>
      </c>
      <c r="U72" s="253"/>
      <c r="V72" s="184">
        <v>439</v>
      </c>
      <c r="W72" s="184"/>
      <c r="X72" s="220">
        <f t="shared" si="10"/>
        <v>2.2779043280182231E-3</v>
      </c>
      <c r="Y72" s="249"/>
      <c r="Z72" s="92"/>
      <c r="AA72" s="92"/>
      <c r="AB72" s="92"/>
      <c r="AC72" s="92"/>
      <c r="AD72" s="92"/>
      <c r="AE72" s="92"/>
      <c r="AF72" s="92"/>
      <c r="AG72" s="92"/>
      <c r="AH72" s="92"/>
    </row>
    <row r="73" spans="1:34" ht="15.75" x14ac:dyDescent="0.25">
      <c r="A73" s="96">
        <v>42795</v>
      </c>
      <c r="B73" s="184">
        <v>423</v>
      </c>
      <c r="C73" s="184"/>
      <c r="D73" s="180">
        <v>45.03</v>
      </c>
      <c r="E73" s="180"/>
      <c r="F73" s="201">
        <f t="shared" si="8"/>
        <v>9.3937375083277814</v>
      </c>
      <c r="G73" s="201"/>
      <c r="H73" s="95">
        <v>42795</v>
      </c>
      <c r="I73" s="180">
        <v>187</v>
      </c>
      <c r="J73" s="180"/>
      <c r="K73" s="180"/>
      <c r="L73" s="180"/>
      <c r="M73" s="184">
        <f t="shared" si="9"/>
        <v>4.1527870308683097</v>
      </c>
      <c r="N73" s="184"/>
      <c r="O73" s="184"/>
      <c r="P73" s="184"/>
      <c r="Q73" s="201">
        <v>45.03</v>
      </c>
      <c r="R73" s="201"/>
      <c r="S73" s="95">
        <v>42795</v>
      </c>
      <c r="T73" s="184">
        <v>1</v>
      </c>
      <c r="U73" s="184"/>
      <c r="V73" s="184">
        <v>423</v>
      </c>
      <c r="W73" s="184"/>
      <c r="X73" s="220">
        <f t="shared" si="10"/>
        <v>2.3640661938534278E-3</v>
      </c>
      <c r="Y73" s="249"/>
      <c r="Z73" s="92"/>
      <c r="AA73" s="92"/>
      <c r="AB73" s="92"/>
      <c r="AC73" s="92"/>
      <c r="AD73" s="92"/>
      <c r="AE73" s="92"/>
      <c r="AF73" s="92"/>
      <c r="AG73" s="92"/>
      <c r="AH73" s="92"/>
    </row>
    <row r="74" spans="1:34" ht="15.75" x14ac:dyDescent="0.25">
      <c r="A74" s="96">
        <v>43160</v>
      </c>
      <c r="B74" s="184">
        <v>230</v>
      </c>
      <c r="C74" s="184"/>
      <c r="D74" s="180">
        <v>52.62</v>
      </c>
      <c r="E74" s="180"/>
      <c r="F74" s="201">
        <f t="shared" si="8"/>
        <v>4.3709616115545424</v>
      </c>
      <c r="G74" s="201"/>
      <c r="H74" s="95">
        <v>43160</v>
      </c>
      <c r="I74" s="180">
        <v>85</v>
      </c>
      <c r="J74" s="180"/>
      <c r="K74" s="180"/>
      <c r="L74" s="180"/>
      <c r="M74" s="184">
        <f t="shared" si="9"/>
        <v>1.6153553781832004</v>
      </c>
      <c r="N74" s="184"/>
      <c r="O74" s="184"/>
      <c r="P74" s="184"/>
      <c r="Q74" s="201">
        <v>52.62</v>
      </c>
      <c r="R74" s="201"/>
      <c r="S74" s="95">
        <v>43160</v>
      </c>
      <c r="T74" s="184">
        <v>1</v>
      </c>
      <c r="U74" s="184"/>
      <c r="V74" s="184">
        <v>230</v>
      </c>
      <c r="W74" s="184"/>
      <c r="X74" s="220">
        <f t="shared" si="10"/>
        <v>4.3478260869565218E-3</v>
      </c>
      <c r="Y74" s="249"/>
      <c r="Z74" s="92"/>
      <c r="AA74" s="92"/>
      <c r="AB74" s="92"/>
      <c r="AC74" s="92"/>
      <c r="AD74" s="92"/>
      <c r="AE74" s="92"/>
      <c r="AF74" s="92"/>
      <c r="AG74" s="92"/>
      <c r="AH74" s="92"/>
    </row>
    <row r="75" spans="1:34" ht="15.75" x14ac:dyDescent="0.25">
      <c r="A75" s="96">
        <v>43525</v>
      </c>
      <c r="B75" s="184">
        <v>269</v>
      </c>
      <c r="C75" s="184"/>
      <c r="D75" s="180">
        <v>52.95</v>
      </c>
      <c r="E75" s="180"/>
      <c r="F75" s="201">
        <f t="shared" si="8"/>
        <v>5.0802644003777147</v>
      </c>
      <c r="G75" s="201"/>
      <c r="H75" s="95">
        <v>43525</v>
      </c>
      <c r="I75" s="238">
        <v>-409</v>
      </c>
      <c r="J75" s="238"/>
      <c r="K75" s="238"/>
      <c r="L75" s="238"/>
      <c r="M75" s="184">
        <f t="shared" si="9"/>
        <v>-7.7242681775259676</v>
      </c>
      <c r="N75" s="184"/>
      <c r="O75" s="184"/>
      <c r="P75" s="184"/>
      <c r="Q75" s="201">
        <v>52.95</v>
      </c>
      <c r="R75" s="201"/>
      <c r="S75" s="95">
        <v>43525</v>
      </c>
      <c r="T75" s="184">
        <v>1</v>
      </c>
      <c r="U75" s="184"/>
      <c r="V75" s="184">
        <v>269</v>
      </c>
      <c r="W75" s="184"/>
      <c r="X75" s="220">
        <f t="shared" si="10"/>
        <v>3.7174721189591076E-3</v>
      </c>
      <c r="Y75" s="249"/>
      <c r="Z75" s="92"/>
      <c r="AA75" s="92"/>
      <c r="AB75" s="92"/>
      <c r="AC75" s="92"/>
      <c r="AD75" s="92"/>
      <c r="AE75" s="92"/>
      <c r="AF75" s="92"/>
      <c r="AG75" s="92"/>
      <c r="AH75" s="92"/>
    </row>
    <row r="76" spans="1:34" ht="15.75" x14ac:dyDescent="0.25">
      <c r="A76" s="96">
        <v>43891</v>
      </c>
      <c r="B76" s="184">
        <v>196</v>
      </c>
      <c r="C76" s="184"/>
      <c r="D76" s="180">
        <v>58.06</v>
      </c>
      <c r="E76" s="180"/>
      <c r="F76" s="201">
        <f t="shared" si="8"/>
        <v>3.3758181191870476</v>
      </c>
      <c r="G76" s="201"/>
      <c r="H76" s="95">
        <v>43891</v>
      </c>
      <c r="I76" s="180">
        <v>489</v>
      </c>
      <c r="J76" s="180"/>
      <c r="K76" s="180"/>
      <c r="L76" s="180"/>
      <c r="M76" s="184">
        <f t="shared" si="9"/>
        <v>8.4223217361350322</v>
      </c>
      <c r="N76" s="184"/>
      <c r="O76" s="184"/>
      <c r="P76" s="184"/>
      <c r="Q76" s="201">
        <v>58.06</v>
      </c>
      <c r="R76" s="201"/>
      <c r="S76" s="95">
        <v>43891</v>
      </c>
      <c r="T76" s="184">
        <v>1</v>
      </c>
      <c r="U76" s="184"/>
      <c r="V76" s="184">
        <v>196</v>
      </c>
      <c r="W76" s="184"/>
      <c r="X76" s="220">
        <f t="shared" si="10"/>
        <v>5.1020408163265302E-3</v>
      </c>
      <c r="Y76" s="249"/>
      <c r="Z76" s="92"/>
      <c r="AA76" s="92"/>
      <c r="AB76" s="92"/>
      <c r="AC76" s="92"/>
      <c r="AD76" s="92"/>
      <c r="AE76" s="92"/>
      <c r="AF76" s="92"/>
      <c r="AG76" s="92"/>
      <c r="AH76" s="92"/>
    </row>
    <row r="77" spans="1:34" ht="16.5" thickBot="1" x14ac:dyDescent="0.3">
      <c r="A77" s="94">
        <v>44256</v>
      </c>
      <c r="B77" s="200">
        <v>749</v>
      </c>
      <c r="C77" s="200"/>
      <c r="D77" s="181">
        <v>49.77</v>
      </c>
      <c r="E77" s="181"/>
      <c r="F77" s="202">
        <f t="shared" si="8"/>
        <v>15.049226441631504</v>
      </c>
      <c r="G77" s="202"/>
      <c r="H77" s="93">
        <v>44256</v>
      </c>
      <c r="I77" s="181">
        <v>791</v>
      </c>
      <c r="J77" s="181"/>
      <c r="K77" s="181"/>
      <c r="L77" s="181"/>
      <c r="M77" s="200">
        <f t="shared" si="9"/>
        <v>15.893108298171589</v>
      </c>
      <c r="N77" s="200"/>
      <c r="O77" s="200"/>
      <c r="P77" s="200"/>
      <c r="Q77" s="202">
        <v>49.77</v>
      </c>
      <c r="R77" s="202"/>
      <c r="S77" s="93">
        <v>44256</v>
      </c>
      <c r="T77" s="200">
        <v>2</v>
      </c>
      <c r="U77" s="200"/>
      <c r="V77" s="200">
        <v>749</v>
      </c>
      <c r="W77" s="200"/>
      <c r="X77" s="234">
        <f t="shared" si="10"/>
        <v>2.6702269692923898E-3</v>
      </c>
      <c r="Y77" s="252"/>
      <c r="Z77" s="92"/>
      <c r="AA77" s="92"/>
      <c r="AB77" s="92"/>
      <c r="AC77" s="92"/>
      <c r="AD77" s="92"/>
      <c r="AE77" s="92"/>
      <c r="AF77" s="92"/>
      <c r="AG77" s="92"/>
      <c r="AH77" s="92"/>
    </row>
    <row r="78" spans="1:34" ht="15.75" x14ac:dyDescent="0.25">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row>
    <row r="79" spans="1:34" ht="15.75" x14ac:dyDescent="0.25">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row>
    <row r="80" spans="1:34" ht="16.5" thickBot="1" x14ac:dyDescent="0.3">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row>
    <row r="81" spans="1:34" ht="15.75" x14ac:dyDescent="0.25">
      <c r="A81" s="185" t="s">
        <v>14</v>
      </c>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7"/>
      <c r="AD81" s="92"/>
      <c r="AE81" s="92"/>
      <c r="AF81" s="92"/>
      <c r="AG81" s="92"/>
      <c r="AH81" s="92"/>
    </row>
    <row r="82" spans="1:34" ht="15.75" x14ac:dyDescent="0.25">
      <c r="A82" s="188"/>
      <c r="B82" s="189"/>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90"/>
      <c r="AD82" s="92"/>
      <c r="AE82" s="92"/>
      <c r="AF82" s="92"/>
      <c r="AG82" s="92"/>
      <c r="AH82" s="92"/>
    </row>
    <row r="83" spans="1:34" ht="15.75" x14ac:dyDescent="0.25">
      <c r="A83" s="182" t="s">
        <v>96</v>
      </c>
      <c r="B83" s="183"/>
      <c r="C83" s="183"/>
      <c r="D83" s="183"/>
      <c r="E83" s="183"/>
      <c r="F83" s="183"/>
      <c r="G83" s="183"/>
      <c r="H83" s="183" t="s">
        <v>95</v>
      </c>
      <c r="I83" s="183"/>
      <c r="J83" s="183"/>
      <c r="K83" s="183"/>
      <c r="L83" s="183"/>
      <c r="M83" s="183"/>
      <c r="N83" s="183"/>
      <c r="O83" s="183" t="s">
        <v>15</v>
      </c>
      <c r="P83" s="183"/>
      <c r="Q83" s="183"/>
      <c r="R83" s="183"/>
      <c r="S83" s="183"/>
      <c r="T83" s="183"/>
      <c r="U83" s="183"/>
      <c r="V83" s="183"/>
      <c r="W83" s="183"/>
      <c r="X83" s="183"/>
      <c r="Y83" s="183"/>
      <c r="Z83" s="183" t="s">
        <v>14</v>
      </c>
      <c r="AA83" s="183"/>
      <c r="AB83" s="183"/>
      <c r="AC83" s="250"/>
      <c r="AD83" s="92"/>
      <c r="AE83" s="92"/>
      <c r="AF83" s="92"/>
      <c r="AG83" s="92"/>
      <c r="AH83" s="92"/>
    </row>
    <row r="84" spans="1:34" ht="15.75" x14ac:dyDescent="0.25">
      <c r="A84" s="98" t="s">
        <v>92</v>
      </c>
      <c r="B84" s="184" t="s">
        <v>24</v>
      </c>
      <c r="C84" s="184"/>
      <c r="D84" s="184" t="s">
        <v>23</v>
      </c>
      <c r="E84" s="184"/>
      <c r="F84" s="203" t="s">
        <v>94</v>
      </c>
      <c r="G84" s="203"/>
      <c r="H84" s="97" t="s">
        <v>92</v>
      </c>
      <c r="I84" s="184" t="s">
        <v>23</v>
      </c>
      <c r="J84" s="184"/>
      <c r="K84" s="184" t="s">
        <v>90</v>
      </c>
      <c r="L84" s="184"/>
      <c r="M84" s="203" t="s">
        <v>93</v>
      </c>
      <c r="N84" s="203"/>
      <c r="O84" s="97" t="s">
        <v>92</v>
      </c>
      <c r="P84" s="184" t="s">
        <v>47</v>
      </c>
      <c r="Q84" s="184"/>
      <c r="R84" s="184" t="s">
        <v>36</v>
      </c>
      <c r="S84" s="184"/>
      <c r="T84" s="184" t="s">
        <v>91</v>
      </c>
      <c r="U84" s="184"/>
      <c r="V84" s="184" t="s">
        <v>90</v>
      </c>
      <c r="W84" s="184"/>
      <c r="X84" s="203" t="s">
        <v>89</v>
      </c>
      <c r="Y84" s="203"/>
      <c r="Z84" s="254">
        <f t="shared" ref="Z84:Z94" si="11">F85*M85*X85</f>
        <v>0.36592865928659279</v>
      </c>
      <c r="AA84" s="254"/>
      <c r="AB84" s="254"/>
      <c r="AC84" s="255"/>
      <c r="AD84" s="92"/>
      <c r="AE84" s="92"/>
      <c r="AF84" s="92"/>
      <c r="AG84" s="92"/>
      <c r="AH84" s="92"/>
    </row>
    <row r="85" spans="1:34" ht="15.75" x14ac:dyDescent="0.25">
      <c r="A85" s="96">
        <v>40633</v>
      </c>
      <c r="B85" s="180">
        <v>595</v>
      </c>
      <c r="C85" s="180"/>
      <c r="D85" s="228">
        <v>2855</v>
      </c>
      <c r="E85" s="228"/>
      <c r="F85" s="220">
        <f t="shared" ref="F85:F95" si="12">(B85/D85)</f>
        <v>0.2084063047285464</v>
      </c>
      <c r="G85" s="220"/>
      <c r="H85" s="95">
        <v>40633</v>
      </c>
      <c r="I85" s="228">
        <v>2855</v>
      </c>
      <c r="J85" s="228"/>
      <c r="K85" s="228">
        <v>2581</v>
      </c>
      <c r="L85" s="228"/>
      <c r="M85" s="220">
        <f t="shared" ref="M85:M95" si="13">I85/K85</f>
        <v>1.1061604029445951</v>
      </c>
      <c r="N85" s="220"/>
      <c r="O85" s="95">
        <v>40633</v>
      </c>
      <c r="P85" s="238">
        <v>46</v>
      </c>
      <c r="Q85" s="238"/>
      <c r="R85" s="228">
        <v>1580</v>
      </c>
      <c r="S85" s="228"/>
      <c r="T85" s="239">
        <v>0</v>
      </c>
      <c r="U85" s="239"/>
      <c r="V85" s="228">
        <v>2581</v>
      </c>
      <c r="W85" s="228"/>
      <c r="X85" s="220">
        <f t="shared" ref="X85:X95" si="14">V85/(P85+R85+T85)</f>
        <v>1.587330873308733</v>
      </c>
      <c r="Y85" s="220"/>
      <c r="Z85" s="254">
        <f t="shared" si="11"/>
        <v>7.8534031413612551E-2</v>
      </c>
      <c r="AA85" s="254"/>
      <c r="AB85" s="254"/>
      <c r="AC85" s="255"/>
      <c r="AD85" s="92"/>
      <c r="AE85" s="92"/>
      <c r="AF85" s="92"/>
      <c r="AG85" s="92"/>
      <c r="AH85" s="92"/>
    </row>
    <row r="86" spans="1:34" ht="15.75" x14ac:dyDescent="0.25">
      <c r="A86" s="96">
        <v>40999</v>
      </c>
      <c r="B86" s="180">
        <v>135</v>
      </c>
      <c r="C86" s="180"/>
      <c r="D86" s="228">
        <v>2364</v>
      </c>
      <c r="E86" s="228"/>
      <c r="F86" s="220">
        <f t="shared" si="12"/>
        <v>5.7106598984771571E-2</v>
      </c>
      <c r="G86" s="220"/>
      <c r="H86" s="95">
        <v>40999</v>
      </c>
      <c r="I86" s="228">
        <v>2364</v>
      </c>
      <c r="J86" s="228"/>
      <c r="K86" s="228">
        <v>2607</v>
      </c>
      <c r="L86" s="228"/>
      <c r="M86" s="220">
        <f t="shared" si="13"/>
        <v>0.90678941311852701</v>
      </c>
      <c r="N86" s="220"/>
      <c r="O86" s="95">
        <v>40999</v>
      </c>
      <c r="P86" s="180">
        <v>43</v>
      </c>
      <c r="Q86" s="180"/>
      <c r="R86" s="228">
        <v>1676</v>
      </c>
      <c r="S86" s="228"/>
      <c r="T86" s="239">
        <v>0</v>
      </c>
      <c r="U86" s="239"/>
      <c r="V86" s="228">
        <v>2607</v>
      </c>
      <c r="W86" s="228"/>
      <c r="X86" s="220">
        <f t="shared" si="14"/>
        <v>1.5165794066317626</v>
      </c>
      <c r="Y86" s="220"/>
      <c r="Z86" s="254">
        <f t="shared" si="11"/>
        <v>5.3191489361702135E-3</v>
      </c>
      <c r="AA86" s="254"/>
      <c r="AB86" s="254"/>
      <c r="AC86" s="255"/>
      <c r="AD86" s="92"/>
      <c r="AE86" s="92"/>
      <c r="AF86" s="92"/>
      <c r="AG86" s="92"/>
      <c r="AH86" s="92"/>
    </row>
    <row r="87" spans="1:34" ht="15.75" x14ac:dyDescent="0.25">
      <c r="A87" s="96">
        <v>41334</v>
      </c>
      <c r="B87" s="238">
        <v>6</v>
      </c>
      <c r="C87" s="238"/>
      <c r="D87" s="228">
        <v>2232</v>
      </c>
      <c r="E87" s="228"/>
      <c r="F87" s="220">
        <f t="shared" si="12"/>
        <v>2.6881720430107529E-3</v>
      </c>
      <c r="G87" s="220"/>
      <c r="H87" s="95">
        <v>41334</v>
      </c>
      <c r="I87" s="228">
        <v>2232</v>
      </c>
      <c r="J87" s="228"/>
      <c r="K87" s="228">
        <v>2061</v>
      </c>
      <c r="L87" s="228"/>
      <c r="M87" s="220">
        <f t="shared" si="13"/>
        <v>1.0829694323144106</v>
      </c>
      <c r="N87" s="220"/>
      <c r="O87" s="95">
        <v>41334</v>
      </c>
      <c r="P87" s="180">
        <v>42</v>
      </c>
      <c r="Q87" s="180"/>
      <c r="R87" s="228">
        <v>1086</v>
      </c>
      <c r="S87" s="228"/>
      <c r="T87" s="239">
        <v>0</v>
      </c>
      <c r="U87" s="239"/>
      <c r="V87" s="228">
        <v>2061</v>
      </c>
      <c r="W87" s="228"/>
      <c r="X87" s="220">
        <f t="shared" si="14"/>
        <v>1.8271276595744681</v>
      </c>
      <c r="Y87" s="220"/>
      <c r="Z87" s="254">
        <f t="shared" si="11"/>
        <v>4.6567164179104475E-2</v>
      </c>
      <c r="AA87" s="254"/>
      <c r="AB87" s="254"/>
      <c r="AC87" s="255"/>
      <c r="AD87" s="92"/>
      <c r="AE87" s="92"/>
      <c r="AF87" s="92"/>
      <c r="AG87" s="92"/>
      <c r="AH87" s="92"/>
    </row>
    <row r="88" spans="1:34" ht="15.75" x14ac:dyDescent="0.25">
      <c r="A88" s="96">
        <v>41699</v>
      </c>
      <c r="B88" s="180">
        <v>78</v>
      </c>
      <c r="C88" s="180"/>
      <c r="D88" s="228">
        <v>5143</v>
      </c>
      <c r="E88" s="228"/>
      <c r="F88" s="220">
        <f t="shared" si="12"/>
        <v>1.5166245382072721E-2</v>
      </c>
      <c r="G88" s="220"/>
      <c r="H88" s="95">
        <v>41699</v>
      </c>
      <c r="I88" s="228">
        <v>5143</v>
      </c>
      <c r="J88" s="228"/>
      <c r="K88" s="228">
        <v>5613</v>
      </c>
      <c r="L88" s="228"/>
      <c r="M88" s="220">
        <f t="shared" si="13"/>
        <v>0.916265811508997</v>
      </c>
      <c r="N88" s="220"/>
      <c r="O88" s="95">
        <v>41699</v>
      </c>
      <c r="P88" s="180">
        <v>42</v>
      </c>
      <c r="Q88" s="180"/>
      <c r="R88" s="228">
        <v>1633</v>
      </c>
      <c r="S88" s="228"/>
      <c r="T88" s="239">
        <v>0</v>
      </c>
      <c r="U88" s="239"/>
      <c r="V88" s="228">
        <v>5613</v>
      </c>
      <c r="W88" s="228"/>
      <c r="X88" s="220">
        <f t="shared" si="14"/>
        <v>3.3510447761194029</v>
      </c>
      <c r="Y88" s="220"/>
      <c r="Z88" s="254">
        <f t="shared" si="11"/>
        <v>9.6901408450704218E-2</v>
      </c>
      <c r="AA88" s="254"/>
      <c r="AB88" s="254"/>
      <c r="AC88" s="255"/>
      <c r="AD88" s="92"/>
      <c r="AE88" s="92"/>
      <c r="AF88" s="92"/>
      <c r="AG88" s="92"/>
      <c r="AH88" s="92"/>
    </row>
    <row r="89" spans="1:34" ht="15.75" x14ac:dyDescent="0.25">
      <c r="A89" s="96">
        <v>42064</v>
      </c>
      <c r="B89" s="180">
        <v>172</v>
      </c>
      <c r="C89" s="180"/>
      <c r="D89" s="228">
        <v>7557</v>
      </c>
      <c r="E89" s="228"/>
      <c r="F89" s="220">
        <f t="shared" si="12"/>
        <v>2.2760354638083895E-2</v>
      </c>
      <c r="G89" s="220"/>
      <c r="H89" s="95">
        <v>42064</v>
      </c>
      <c r="I89" s="228">
        <v>7557</v>
      </c>
      <c r="J89" s="228"/>
      <c r="K89" s="228">
        <v>5812</v>
      </c>
      <c r="L89" s="228"/>
      <c r="M89" s="220">
        <f t="shared" si="13"/>
        <v>1.3002408809359944</v>
      </c>
      <c r="N89" s="220"/>
      <c r="O89" s="95">
        <v>42064</v>
      </c>
      <c r="P89" s="238">
        <v>44</v>
      </c>
      <c r="Q89" s="238"/>
      <c r="R89" s="228">
        <v>1731</v>
      </c>
      <c r="S89" s="228"/>
      <c r="T89" s="239">
        <v>0</v>
      </c>
      <c r="U89" s="239"/>
      <c r="V89" s="228">
        <v>5812</v>
      </c>
      <c r="W89" s="228"/>
      <c r="X89" s="220">
        <f t="shared" si="14"/>
        <v>3.2743661971830984</v>
      </c>
      <c r="Y89" s="220"/>
      <c r="Z89" s="254">
        <f t="shared" si="11"/>
        <v>0.1525270758122744</v>
      </c>
      <c r="AA89" s="254"/>
      <c r="AB89" s="254"/>
      <c r="AC89" s="255"/>
      <c r="AD89" s="92"/>
      <c r="AE89" s="92"/>
      <c r="AF89" s="92"/>
      <c r="AG89" s="92"/>
      <c r="AH89" s="92"/>
    </row>
    <row r="90" spans="1:34" ht="15.75" x14ac:dyDescent="0.25">
      <c r="A90" s="96">
        <v>42430</v>
      </c>
      <c r="B90" s="180">
        <v>338</v>
      </c>
      <c r="C90" s="180"/>
      <c r="D90" s="228">
        <v>7225</v>
      </c>
      <c r="E90" s="228"/>
      <c r="F90" s="220">
        <f t="shared" si="12"/>
        <v>4.6782006920415224E-2</v>
      </c>
      <c r="G90" s="220"/>
      <c r="H90" s="95">
        <v>42430</v>
      </c>
      <c r="I90" s="228">
        <v>7225</v>
      </c>
      <c r="J90" s="228"/>
      <c r="K90" s="228">
        <v>6668</v>
      </c>
      <c r="L90" s="228"/>
      <c r="M90" s="220">
        <f t="shared" si="13"/>
        <v>1.0835332933413317</v>
      </c>
      <c r="N90" s="220"/>
      <c r="O90" s="95">
        <v>42430</v>
      </c>
      <c r="P90" s="180">
        <v>44</v>
      </c>
      <c r="Q90" s="180"/>
      <c r="R90" s="228">
        <v>2172</v>
      </c>
      <c r="S90" s="228"/>
      <c r="T90" s="239">
        <v>0</v>
      </c>
      <c r="U90" s="239"/>
      <c r="V90" s="228">
        <v>6668</v>
      </c>
      <c r="W90" s="228"/>
      <c r="X90" s="220">
        <f t="shared" si="14"/>
        <v>3.0090252707581229</v>
      </c>
      <c r="Y90" s="220"/>
      <c r="Z90" s="254">
        <f t="shared" si="11"/>
        <v>7.9036348267117501E-2</v>
      </c>
      <c r="AA90" s="254"/>
      <c r="AB90" s="254"/>
      <c r="AC90" s="255"/>
      <c r="AD90" s="92"/>
      <c r="AE90" s="92"/>
      <c r="AF90" s="92"/>
      <c r="AG90" s="92"/>
      <c r="AH90" s="92"/>
    </row>
    <row r="91" spans="1:34" ht="15.75" x14ac:dyDescent="0.25">
      <c r="A91" s="96">
        <v>42795</v>
      </c>
      <c r="B91" s="180">
        <v>187</v>
      </c>
      <c r="C91" s="180"/>
      <c r="D91" s="228">
        <v>7005</v>
      </c>
      <c r="E91" s="228"/>
      <c r="F91" s="220">
        <f t="shared" si="12"/>
        <v>2.6695217701641686E-2</v>
      </c>
      <c r="G91" s="220"/>
      <c r="H91" s="95">
        <v>42795</v>
      </c>
      <c r="I91" s="228">
        <v>7005</v>
      </c>
      <c r="J91" s="228"/>
      <c r="K91" s="228">
        <v>6996</v>
      </c>
      <c r="L91" s="228"/>
      <c r="M91" s="220">
        <f t="shared" si="13"/>
        <v>1.0012864493996569</v>
      </c>
      <c r="N91" s="220"/>
      <c r="O91" s="95">
        <v>42795</v>
      </c>
      <c r="P91" s="180">
        <v>44</v>
      </c>
      <c r="Q91" s="180"/>
      <c r="R91" s="228">
        <v>2322</v>
      </c>
      <c r="S91" s="228"/>
      <c r="T91" s="239">
        <v>0</v>
      </c>
      <c r="U91" s="239"/>
      <c r="V91" s="228">
        <v>6996</v>
      </c>
      <c r="W91" s="228"/>
      <c r="X91" s="220">
        <f t="shared" si="14"/>
        <v>2.9568892645815721</v>
      </c>
      <c r="Y91" s="220"/>
      <c r="Z91" s="254">
        <f t="shared" si="11"/>
        <v>3.4315704481227297E-2</v>
      </c>
      <c r="AA91" s="254"/>
      <c r="AB91" s="254"/>
      <c r="AC91" s="255"/>
      <c r="AD91" s="92"/>
      <c r="AE91" s="92"/>
      <c r="AF91" s="92"/>
      <c r="AG91" s="92"/>
      <c r="AH91" s="92"/>
    </row>
    <row r="92" spans="1:34" ht="15.75" x14ac:dyDescent="0.25">
      <c r="A92" s="96">
        <v>43160</v>
      </c>
      <c r="B92" s="180">
        <v>85</v>
      </c>
      <c r="C92" s="180"/>
      <c r="D92" s="228">
        <v>6448</v>
      </c>
      <c r="E92" s="228"/>
      <c r="F92" s="220">
        <f t="shared" si="12"/>
        <v>1.3182382133995037E-2</v>
      </c>
      <c r="G92" s="220"/>
      <c r="H92" s="95">
        <v>43160</v>
      </c>
      <c r="I92" s="228">
        <v>6448</v>
      </c>
      <c r="J92" s="228"/>
      <c r="K92" s="228">
        <v>4439</v>
      </c>
      <c r="L92" s="228"/>
      <c r="M92" s="220">
        <f t="shared" si="13"/>
        <v>1.4525794097769769</v>
      </c>
      <c r="N92" s="220"/>
      <c r="O92" s="95">
        <v>43160</v>
      </c>
      <c r="P92" s="180">
        <v>44</v>
      </c>
      <c r="Q92" s="180"/>
      <c r="R92" s="228">
        <v>2433</v>
      </c>
      <c r="S92" s="228"/>
      <c r="T92" s="239">
        <v>0</v>
      </c>
      <c r="U92" s="239"/>
      <c r="V92" s="228">
        <v>4439</v>
      </c>
      <c r="W92" s="228"/>
      <c r="X92" s="220">
        <f t="shared" si="14"/>
        <v>1.7920872022607994</v>
      </c>
      <c r="Y92" s="220"/>
      <c r="Z92" s="254">
        <f t="shared" si="11"/>
        <v>-0.18121400088613204</v>
      </c>
      <c r="AA92" s="254"/>
      <c r="AB92" s="254"/>
      <c r="AC92" s="255"/>
      <c r="AD92" s="92"/>
      <c r="AE92" s="92"/>
      <c r="AF92" s="92"/>
      <c r="AG92" s="92"/>
      <c r="AH92" s="92"/>
    </row>
    <row r="93" spans="1:34" ht="15.75" x14ac:dyDescent="0.25">
      <c r="A93" s="96">
        <v>43525</v>
      </c>
      <c r="B93" s="238">
        <v>-409</v>
      </c>
      <c r="C93" s="238"/>
      <c r="D93" s="228">
        <v>3623</v>
      </c>
      <c r="E93" s="228"/>
      <c r="F93" s="220">
        <f t="shared" si="12"/>
        <v>-0.11288987027325421</v>
      </c>
      <c r="G93" s="220"/>
      <c r="H93" s="95">
        <v>43525</v>
      </c>
      <c r="I93" s="228">
        <v>3623</v>
      </c>
      <c r="J93" s="228"/>
      <c r="K93" s="228">
        <v>4581</v>
      </c>
      <c r="L93" s="228"/>
      <c r="M93" s="220">
        <f t="shared" si="13"/>
        <v>0.79087535472604231</v>
      </c>
      <c r="N93" s="220"/>
      <c r="O93" s="95">
        <v>43525</v>
      </c>
      <c r="P93" s="180">
        <v>44</v>
      </c>
      <c r="Q93" s="180"/>
      <c r="R93" s="228">
        <v>2213</v>
      </c>
      <c r="S93" s="228"/>
      <c r="T93" s="239">
        <v>0</v>
      </c>
      <c r="U93" s="239"/>
      <c r="V93" s="228">
        <v>4581</v>
      </c>
      <c r="W93" s="228"/>
      <c r="X93" s="220">
        <f t="shared" si="14"/>
        <v>2.0296854231280461</v>
      </c>
      <c r="Y93" s="220"/>
      <c r="Z93" s="254">
        <f t="shared" si="11"/>
        <v>0.26361185983827495</v>
      </c>
      <c r="AA93" s="254"/>
      <c r="AB93" s="254"/>
      <c r="AC93" s="255"/>
      <c r="AD93" s="92"/>
      <c r="AE93" s="92"/>
      <c r="AF93" s="92"/>
      <c r="AG93" s="92"/>
      <c r="AH93" s="92"/>
    </row>
    <row r="94" spans="1:34" ht="15.75" x14ac:dyDescent="0.25">
      <c r="A94" s="96">
        <v>43891</v>
      </c>
      <c r="B94" s="180">
        <v>489</v>
      </c>
      <c r="C94" s="180"/>
      <c r="D94" s="228">
        <v>3546</v>
      </c>
      <c r="E94" s="228"/>
      <c r="F94" s="220">
        <f t="shared" si="12"/>
        <v>0.13790186125211507</v>
      </c>
      <c r="G94" s="220"/>
      <c r="H94" s="95">
        <v>43891</v>
      </c>
      <c r="I94" s="228">
        <v>3546</v>
      </c>
      <c r="J94" s="228"/>
      <c r="K94" s="228">
        <v>4384</v>
      </c>
      <c r="L94" s="228"/>
      <c r="M94" s="220">
        <f t="shared" si="13"/>
        <v>0.8088503649635036</v>
      </c>
      <c r="N94" s="220"/>
      <c r="O94" s="95">
        <v>43891</v>
      </c>
      <c r="P94" s="180">
        <v>44</v>
      </c>
      <c r="Q94" s="180"/>
      <c r="R94" s="228">
        <v>1811</v>
      </c>
      <c r="S94" s="228"/>
      <c r="T94" s="239">
        <v>0</v>
      </c>
      <c r="U94" s="239"/>
      <c r="V94" s="228">
        <v>4384</v>
      </c>
      <c r="W94" s="228"/>
      <c r="X94" s="220">
        <f t="shared" si="14"/>
        <v>2.3633423180592992</v>
      </c>
      <c r="Y94" s="220"/>
      <c r="Z94" s="254">
        <f t="shared" si="11"/>
        <v>0.29939439818319458</v>
      </c>
      <c r="AA94" s="254"/>
      <c r="AB94" s="254"/>
      <c r="AC94" s="255"/>
      <c r="AD94" s="92"/>
      <c r="AE94" s="92"/>
      <c r="AF94" s="92"/>
      <c r="AG94" s="92"/>
      <c r="AH94" s="92"/>
    </row>
    <row r="95" spans="1:34" ht="16.5" thickBot="1" x14ac:dyDescent="0.3">
      <c r="A95" s="94">
        <v>44256</v>
      </c>
      <c r="B95" s="181">
        <v>791</v>
      </c>
      <c r="C95" s="181"/>
      <c r="D95" s="229">
        <v>4082</v>
      </c>
      <c r="E95" s="229"/>
      <c r="F95" s="234">
        <f t="shared" si="12"/>
        <v>0.19377756001959823</v>
      </c>
      <c r="G95" s="234"/>
      <c r="H95" s="93">
        <v>44256</v>
      </c>
      <c r="I95" s="229">
        <v>4082</v>
      </c>
      <c r="J95" s="229"/>
      <c r="K95" s="229">
        <v>4818</v>
      </c>
      <c r="L95" s="229"/>
      <c r="M95" s="234">
        <f t="shared" si="13"/>
        <v>0.8472395184723952</v>
      </c>
      <c r="N95" s="234"/>
      <c r="O95" s="93">
        <v>44256</v>
      </c>
      <c r="P95" s="181">
        <v>44</v>
      </c>
      <c r="Q95" s="181"/>
      <c r="R95" s="229">
        <v>2598</v>
      </c>
      <c r="S95" s="229"/>
      <c r="T95" s="240">
        <v>0</v>
      </c>
      <c r="U95" s="240"/>
      <c r="V95" s="229">
        <v>4818</v>
      </c>
      <c r="W95" s="229"/>
      <c r="X95" s="234">
        <f t="shared" si="14"/>
        <v>1.8236184708554126</v>
      </c>
      <c r="Y95" s="234"/>
      <c r="Z95" s="256">
        <f>F95*M95*X95</f>
        <v>0.29939439818319458</v>
      </c>
      <c r="AA95" s="256"/>
      <c r="AB95" s="256"/>
      <c r="AC95" s="257"/>
      <c r="AD95" s="92"/>
      <c r="AE95" s="92"/>
      <c r="AF95" s="92"/>
      <c r="AG95" s="92"/>
      <c r="AH95" s="92"/>
    </row>
  </sheetData>
  <mergeCells count="633">
    <mergeCell ref="Z86:AC86"/>
    <mergeCell ref="Z87:AC87"/>
    <mergeCell ref="Z94:AC94"/>
    <mergeCell ref="Z95:AC95"/>
    <mergeCell ref="O83:Y83"/>
    <mergeCell ref="X84:Y84"/>
    <mergeCell ref="X85:Y85"/>
    <mergeCell ref="X86:Y86"/>
    <mergeCell ref="X87:Y87"/>
    <mergeCell ref="X88:Y88"/>
    <mergeCell ref="X89:Y89"/>
    <mergeCell ref="X90:Y90"/>
    <mergeCell ref="Z88:AC88"/>
    <mergeCell ref="Z89:AC89"/>
    <mergeCell ref="Z90:AC90"/>
    <mergeCell ref="Z91:AC91"/>
    <mergeCell ref="Z92:AC92"/>
    <mergeCell ref="Z93:AC93"/>
    <mergeCell ref="X91:Y91"/>
    <mergeCell ref="X92:Y92"/>
    <mergeCell ref="X93:Y93"/>
    <mergeCell ref="X94:Y94"/>
    <mergeCell ref="X95:Y95"/>
    <mergeCell ref="Z83:AC83"/>
    <mergeCell ref="Z84:AC84"/>
    <mergeCell ref="Z85:AC85"/>
    <mergeCell ref="V94:W94"/>
    <mergeCell ref="V95:W95"/>
    <mergeCell ref="P91:Q91"/>
    <mergeCell ref="R91:S91"/>
    <mergeCell ref="T91:U91"/>
    <mergeCell ref="P92:Q92"/>
    <mergeCell ref="R92:S92"/>
    <mergeCell ref="T92:U92"/>
    <mergeCell ref="P93:Q93"/>
    <mergeCell ref="P94:Q94"/>
    <mergeCell ref="R94:S94"/>
    <mergeCell ref="T94:U94"/>
    <mergeCell ref="P95:Q95"/>
    <mergeCell ref="R95:S95"/>
    <mergeCell ref="T95:U95"/>
    <mergeCell ref="R93:S93"/>
    <mergeCell ref="T93:U93"/>
    <mergeCell ref="P88:Q88"/>
    <mergeCell ref="R88:S88"/>
    <mergeCell ref="T88:U88"/>
    <mergeCell ref="V84:W84"/>
    <mergeCell ref="V85:W85"/>
    <mergeCell ref="V86:W86"/>
    <mergeCell ref="V87:W87"/>
    <mergeCell ref="V88:W88"/>
    <mergeCell ref="V93:W93"/>
    <mergeCell ref="V89:W89"/>
    <mergeCell ref="V90:W90"/>
    <mergeCell ref="V91:W91"/>
    <mergeCell ref="V92:W92"/>
    <mergeCell ref="P89:Q89"/>
    <mergeCell ref="R89:S89"/>
    <mergeCell ref="T89:U89"/>
    <mergeCell ref="P90:Q90"/>
    <mergeCell ref="R90:S90"/>
    <mergeCell ref="T90:U90"/>
    <mergeCell ref="P87:Q87"/>
    <mergeCell ref="R87:S87"/>
    <mergeCell ref="T87:U87"/>
    <mergeCell ref="P84:Q84"/>
    <mergeCell ref="R84:S84"/>
    <mergeCell ref="M87:N87"/>
    <mergeCell ref="M86:N86"/>
    <mergeCell ref="T84:U84"/>
    <mergeCell ref="P85:Q85"/>
    <mergeCell ref="R85:S85"/>
    <mergeCell ref="T85:U85"/>
    <mergeCell ref="P86:Q86"/>
    <mergeCell ref="R86:S86"/>
    <mergeCell ref="T86:U86"/>
    <mergeCell ref="M94:N94"/>
    <mergeCell ref="M95:N95"/>
    <mergeCell ref="K87:L87"/>
    <mergeCell ref="K88:L88"/>
    <mergeCell ref="K89:L89"/>
    <mergeCell ref="K90:L90"/>
    <mergeCell ref="K91:L91"/>
    <mergeCell ref="K92:L92"/>
    <mergeCell ref="K93:L93"/>
    <mergeCell ref="K94:L94"/>
    <mergeCell ref="M88:N88"/>
    <mergeCell ref="M89:N89"/>
    <mergeCell ref="M90:N90"/>
    <mergeCell ref="M91:N91"/>
    <mergeCell ref="M92:N92"/>
    <mergeCell ref="M93:N93"/>
    <mergeCell ref="K95:L95"/>
    <mergeCell ref="I87:J87"/>
    <mergeCell ref="I88:J88"/>
    <mergeCell ref="I89:J89"/>
    <mergeCell ref="I90:J90"/>
    <mergeCell ref="I91:J91"/>
    <mergeCell ref="I92:J92"/>
    <mergeCell ref="I93:J93"/>
    <mergeCell ref="I94:J94"/>
    <mergeCell ref="I95:J95"/>
    <mergeCell ref="B95:C95"/>
    <mergeCell ref="D95:E95"/>
    <mergeCell ref="F95:G95"/>
    <mergeCell ref="B90:C90"/>
    <mergeCell ref="D90:E90"/>
    <mergeCell ref="F90:G90"/>
    <mergeCell ref="B91:C91"/>
    <mergeCell ref="D91:E91"/>
    <mergeCell ref="F91:G91"/>
    <mergeCell ref="B92:C92"/>
    <mergeCell ref="B93:C93"/>
    <mergeCell ref="D93:E93"/>
    <mergeCell ref="F93:G93"/>
    <mergeCell ref="B94:C94"/>
    <mergeCell ref="D94:E94"/>
    <mergeCell ref="F94:G94"/>
    <mergeCell ref="D92:E92"/>
    <mergeCell ref="F92:G92"/>
    <mergeCell ref="B87:C87"/>
    <mergeCell ref="D87:E87"/>
    <mergeCell ref="F87:G87"/>
    <mergeCell ref="B88:C88"/>
    <mergeCell ref="D88:E88"/>
    <mergeCell ref="F88:G88"/>
    <mergeCell ref="B89:C89"/>
    <mergeCell ref="D89:E89"/>
    <mergeCell ref="F89:G89"/>
    <mergeCell ref="A83:G83"/>
    <mergeCell ref="B84:C84"/>
    <mergeCell ref="D84:E84"/>
    <mergeCell ref="F84:G84"/>
    <mergeCell ref="B85:C85"/>
    <mergeCell ref="D85:E85"/>
    <mergeCell ref="F85:G85"/>
    <mergeCell ref="B86:C86"/>
    <mergeCell ref="D86:E86"/>
    <mergeCell ref="F86:G86"/>
    <mergeCell ref="H83:N83"/>
    <mergeCell ref="I84:J84"/>
    <mergeCell ref="K84:L84"/>
    <mergeCell ref="M84:N84"/>
    <mergeCell ref="I85:J85"/>
    <mergeCell ref="I86:J86"/>
    <mergeCell ref="K85:L85"/>
    <mergeCell ref="K86:L86"/>
    <mergeCell ref="M85:N85"/>
    <mergeCell ref="S54:T54"/>
    <mergeCell ref="S55:T55"/>
    <mergeCell ref="S56:T56"/>
    <mergeCell ref="S59:T59"/>
    <mergeCell ref="S60:T60"/>
    <mergeCell ref="U50:V50"/>
    <mergeCell ref="U51:V51"/>
    <mergeCell ref="U52:V52"/>
    <mergeCell ref="U53:V53"/>
    <mergeCell ref="U54:V54"/>
    <mergeCell ref="U55:V55"/>
    <mergeCell ref="U56:V56"/>
    <mergeCell ref="U57:V57"/>
    <mergeCell ref="X74:Y74"/>
    <mergeCell ref="X75:Y75"/>
    <mergeCell ref="X76:Y76"/>
    <mergeCell ref="X77:Y77"/>
    <mergeCell ref="E48:O48"/>
    <mergeCell ref="P48:V48"/>
    <mergeCell ref="H49:I49"/>
    <mergeCell ref="L49:M49"/>
    <mergeCell ref="N49:O49"/>
    <mergeCell ref="S49:T49"/>
    <mergeCell ref="S57:T57"/>
    <mergeCell ref="S58:T58"/>
    <mergeCell ref="X70:Y70"/>
    <mergeCell ref="X71:Y71"/>
    <mergeCell ref="X72:Y72"/>
    <mergeCell ref="X73:Y73"/>
    <mergeCell ref="T70:U70"/>
    <mergeCell ref="T71:U71"/>
    <mergeCell ref="T72:U72"/>
    <mergeCell ref="T73:U73"/>
    <mergeCell ref="U58:V58"/>
    <mergeCell ref="U59:V59"/>
    <mergeCell ref="U60:V60"/>
    <mergeCell ref="S50:T50"/>
    <mergeCell ref="V73:W73"/>
    <mergeCell ref="V74:W74"/>
    <mergeCell ref="V75:W75"/>
    <mergeCell ref="V76:W76"/>
    <mergeCell ref="V77:W77"/>
    <mergeCell ref="R18:S18"/>
    <mergeCell ref="R19:S19"/>
    <mergeCell ref="R20:S20"/>
    <mergeCell ref="R21:S21"/>
    <mergeCell ref="R22:S22"/>
    <mergeCell ref="T74:U74"/>
    <mergeCell ref="T75:U75"/>
    <mergeCell ref="T76:U76"/>
    <mergeCell ref="T77:U77"/>
    <mergeCell ref="V67:W67"/>
    <mergeCell ref="V68:W68"/>
    <mergeCell ref="V69:W69"/>
    <mergeCell ref="V70:W70"/>
    <mergeCell ref="V71:W71"/>
    <mergeCell ref="V72:W72"/>
    <mergeCell ref="U49:V49"/>
    <mergeCell ref="S51:T51"/>
    <mergeCell ref="S52:T52"/>
    <mergeCell ref="S53:T53"/>
    <mergeCell ref="F18:G18"/>
    <mergeCell ref="F19:G19"/>
    <mergeCell ref="F20:G20"/>
    <mergeCell ref="F21:G21"/>
    <mergeCell ref="F22:G22"/>
    <mergeCell ref="F23:G23"/>
    <mergeCell ref="R23:S23"/>
    <mergeCell ref="T15:U15"/>
    <mergeCell ref="T16:U16"/>
    <mergeCell ref="T17:U17"/>
    <mergeCell ref="T18:U18"/>
    <mergeCell ref="T19:U19"/>
    <mergeCell ref="T20:U20"/>
    <mergeCell ref="T21:U21"/>
    <mergeCell ref="T22:U22"/>
    <mergeCell ref="T23:U23"/>
    <mergeCell ref="T68:U68"/>
    <mergeCell ref="Q72:R72"/>
    <mergeCell ref="Q73:R73"/>
    <mergeCell ref="Q74:R74"/>
    <mergeCell ref="Q75:R75"/>
    <mergeCell ref="Q76:R76"/>
    <mergeCell ref="Q77:R77"/>
    <mergeCell ref="I22:J22"/>
    <mergeCell ref="I23:J23"/>
    <mergeCell ref="I24:J24"/>
    <mergeCell ref="I25:J25"/>
    <mergeCell ref="M77:P77"/>
    <mergeCell ref="Q67:R67"/>
    <mergeCell ref="Q68:R68"/>
    <mergeCell ref="Q69:R69"/>
    <mergeCell ref="Q70:R70"/>
    <mergeCell ref="Q71:R71"/>
    <mergeCell ref="H56:I56"/>
    <mergeCell ref="H57:I57"/>
    <mergeCell ref="H58:I58"/>
    <mergeCell ref="H59:I59"/>
    <mergeCell ref="H60:I60"/>
    <mergeCell ref="J56:K56"/>
    <mergeCell ref="J57:K57"/>
    <mergeCell ref="X67:Y67"/>
    <mergeCell ref="X68:Y68"/>
    <mergeCell ref="X69:Y69"/>
    <mergeCell ref="I73:L73"/>
    <mergeCell ref="I74:L74"/>
    <mergeCell ref="I75:L75"/>
    <mergeCell ref="T69:U69"/>
    <mergeCell ref="H65:R65"/>
    <mergeCell ref="Q66:R66"/>
    <mergeCell ref="M67:P67"/>
    <mergeCell ref="M68:P68"/>
    <mergeCell ref="M69:P69"/>
    <mergeCell ref="I67:L67"/>
    <mergeCell ref="I68:L68"/>
    <mergeCell ref="I69:L69"/>
    <mergeCell ref="M70:P70"/>
    <mergeCell ref="M71:P71"/>
    <mergeCell ref="M72:P72"/>
    <mergeCell ref="M73:P73"/>
    <mergeCell ref="S65:Y65"/>
    <mergeCell ref="T66:U66"/>
    <mergeCell ref="V66:W66"/>
    <mergeCell ref="X66:Y66"/>
    <mergeCell ref="T67:U67"/>
    <mergeCell ref="I77:L77"/>
    <mergeCell ref="N20:O20"/>
    <mergeCell ref="I32:J32"/>
    <mergeCell ref="K32:L32"/>
    <mergeCell ref="M32:N32"/>
    <mergeCell ref="I33:J33"/>
    <mergeCell ref="I34:J34"/>
    <mergeCell ref="I35:J35"/>
    <mergeCell ref="I36:J36"/>
    <mergeCell ref="I20:J20"/>
    <mergeCell ref="I21:J21"/>
    <mergeCell ref="J58:K58"/>
    <mergeCell ref="J59:K59"/>
    <mergeCell ref="M74:P74"/>
    <mergeCell ref="M75:P75"/>
    <mergeCell ref="M76:P76"/>
    <mergeCell ref="K18:L18"/>
    <mergeCell ref="K19:L19"/>
    <mergeCell ref="K20:L20"/>
    <mergeCell ref="K21:L21"/>
    <mergeCell ref="K22:L22"/>
    <mergeCell ref="I37:J37"/>
    <mergeCell ref="M33:N33"/>
    <mergeCell ref="M34:N34"/>
    <mergeCell ref="M35:N35"/>
    <mergeCell ref="M36:N36"/>
    <mergeCell ref="M37:N37"/>
    <mergeCell ref="K34:L34"/>
    <mergeCell ref="K35:L35"/>
    <mergeCell ref="K36:L36"/>
    <mergeCell ref="K37:L37"/>
    <mergeCell ref="I76:L76"/>
    <mergeCell ref="I18:J18"/>
    <mergeCell ref="I19:J19"/>
    <mergeCell ref="I70:L70"/>
    <mergeCell ref="I71:L71"/>
    <mergeCell ref="I72:L72"/>
    <mergeCell ref="J60:K60"/>
    <mergeCell ref="L50:M50"/>
    <mergeCell ref="L51:M51"/>
    <mergeCell ref="L52:M52"/>
    <mergeCell ref="L53:M53"/>
    <mergeCell ref="K33:L33"/>
    <mergeCell ref="I40:J40"/>
    <mergeCell ref="I41:J41"/>
    <mergeCell ref="E13:L13"/>
    <mergeCell ref="M13:U13"/>
    <mergeCell ref="F14:G14"/>
    <mergeCell ref="F15:G15"/>
    <mergeCell ref="F16:G16"/>
    <mergeCell ref="F17:G17"/>
    <mergeCell ref="K14:L14"/>
    <mergeCell ref="R14:S14"/>
    <mergeCell ref="T14:U14"/>
    <mergeCell ref="N15:O15"/>
    <mergeCell ref="N16:O16"/>
    <mergeCell ref="N17:O17"/>
    <mergeCell ref="N14:O14"/>
    <mergeCell ref="P15:Q15"/>
    <mergeCell ref="P16:Q16"/>
    <mergeCell ref="P17:Q17"/>
    <mergeCell ref="P14:Q14"/>
    <mergeCell ref="I14:J14"/>
    <mergeCell ref="I15:J15"/>
    <mergeCell ref="I16:J16"/>
    <mergeCell ref="I17:J17"/>
    <mergeCell ref="AB31:AH31"/>
    <mergeCell ref="N24:O24"/>
    <mergeCell ref="N25:O25"/>
    <mergeCell ref="K24:L24"/>
    <mergeCell ref="K25:L25"/>
    <mergeCell ref="R24:S24"/>
    <mergeCell ref="K15:L15"/>
    <mergeCell ref="K16:L16"/>
    <mergeCell ref="K17:L17"/>
    <mergeCell ref="R15:S15"/>
    <mergeCell ref="R16:S16"/>
    <mergeCell ref="R17:S17"/>
    <mergeCell ref="N22:O22"/>
    <mergeCell ref="N18:O18"/>
    <mergeCell ref="N19:O19"/>
    <mergeCell ref="N21:O21"/>
    <mergeCell ref="P20:Q20"/>
    <mergeCell ref="P21:Q21"/>
    <mergeCell ref="P22:Q22"/>
    <mergeCell ref="P18:Q18"/>
    <mergeCell ref="P19:Q19"/>
    <mergeCell ref="K23:L23"/>
    <mergeCell ref="N23:O23"/>
    <mergeCell ref="B32:C32"/>
    <mergeCell ref="D32:E32"/>
    <mergeCell ref="F32:G32"/>
    <mergeCell ref="P32:Q32"/>
    <mergeCell ref="R32:S32"/>
    <mergeCell ref="P23:Q23"/>
    <mergeCell ref="P24:Q24"/>
    <mergeCell ref="P25:Q25"/>
    <mergeCell ref="A31:G31"/>
    <mergeCell ref="F24:G24"/>
    <mergeCell ref="F25:G25"/>
    <mergeCell ref="B33:C33"/>
    <mergeCell ref="B34:C34"/>
    <mergeCell ref="F33:G33"/>
    <mergeCell ref="F34:G34"/>
    <mergeCell ref="D34:E34"/>
    <mergeCell ref="D33:E33"/>
    <mergeCell ref="R25:S25"/>
    <mergeCell ref="T24:U24"/>
    <mergeCell ref="T25:U25"/>
    <mergeCell ref="H31:N31"/>
    <mergeCell ref="M38:N38"/>
    <mergeCell ref="M39:N39"/>
    <mergeCell ref="M40:N40"/>
    <mergeCell ref="M41:N41"/>
    <mergeCell ref="M42:N42"/>
    <mergeCell ref="K38:L38"/>
    <mergeCell ref="K39:L39"/>
    <mergeCell ref="K40:L40"/>
    <mergeCell ref="K41:L41"/>
    <mergeCell ref="V32:W32"/>
    <mergeCell ref="X32:Y32"/>
    <mergeCell ref="R33:S33"/>
    <mergeCell ref="R34:S34"/>
    <mergeCell ref="R35:S35"/>
    <mergeCell ref="R36:S36"/>
    <mergeCell ref="R37:S37"/>
    <mergeCell ref="R39:S39"/>
    <mergeCell ref="P42:Q42"/>
    <mergeCell ref="P37:Q37"/>
    <mergeCell ref="P39:Q39"/>
    <mergeCell ref="P38:Q38"/>
    <mergeCell ref="P40:Q40"/>
    <mergeCell ref="P41:Q41"/>
    <mergeCell ref="X35:Y35"/>
    <mergeCell ref="X36:Y36"/>
    <mergeCell ref="T35:U35"/>
    <mergeCell ref="R40:S40"/>
    <mergeCell ref="R38:S38"/>
    <mergeCell ref="R41:S41"/>
    <mergeCell ref="R42:S42"/>
    <mergeCell ref="R43:S43"/>
    <mergeCell ref="T33:U33"/>
    <mergeCell ref="T34:U34"/>
    <mergeCell ref="T36:U36"/>
    <mergeCell ref="T37:U37"/>
    <mergeCell ref="T38:U38"/>
    <mergeCell ref="T39:U39"/>
    <mergeCell ref="AC32:AD32"/>
    <mergeCell ref="AE32:AF32"/>
    <mergeCell ref="AG32:AH32"/>
    <mergeCell ref="AC33:AD33"/>
    <mergeCell ref="AC34:AD34"/>
    <mergeCell ref="AG33:AH33"/>
    <mergeCell ref="AG34:AH34"/>
    <mergeCell ref="AE33:AF33"/>
    <mergeCell ref="AE34:AF34"/>
    <mergeCell ref="O31:AA31"/>
    <mergeCell ref="Z32:AA32"/>
    <mergeCell ref="Z33:AA33"/>
    <mergeCell ref="Z34:AA34"/>
    <mergeCell ref="Z35:AA35"/>
    <mergeCell ref="Z36:AA36"/>
    <mergeCell ref="Z37:AA37"/>
    <mergeCell ref="Z38:AA38"/>
    <mergeCell ref="Z39:AA39"/>
    <mergeCell ref="V38:W38"/>
    <mergeCell ref="V39:W39"/>
    <mergeCell ref="X37:Y37"/>
    <mergeCell ref="V33:W33"/>
    <mergeCell ref="V34:W34"/>
    <mergeCell ref="V35:W35"/>
    <mergeCell ref="V36:W36"/>
    <mergeCell ref="V37:W37"/>
    <mergeCell ref="T32:U32"/>
    <mergeCell ref="P33:Q33"/>
    <mergeCell ref="P34:Q34"/>
    <mergeCell ref="P35:Q35"/>
    <mergeCell ref="P36:Q36"/>
    <mergeCell ref="X33:Y33"/>
    <mergeCell ref="X34:Y34"/>
    <mergeCell ref="AG35:AH35"/>
    <mergeCell ref="AG36:AH36"/>
    <mergeCell ref="AG37:AH37"/>
    <mergeCell ref="AG38:AH38"/>
    <mergeCell ref="AG39:AH39"/>
    <mergeCell ref="AG40:AH40"/>
    <mergeCell ref="AG41:AH41"/>
    <mergeCell ref="AE35:AF35"/>
    <mergeCell ref="AE36:AF36"/>
    <mergeCell ref="AE37:AF37"/>
    <mergeCell ref="AE38:AF38"/>
    <mergeCell ref="AE39:AF39"/>
    <mergeCell ref="AE40:AF40"/>
    <mergeCell ref="AC35:AD35"/>
    <mergeCell ref="AC36:AD36"/>
    <mergeCell ref="AC37:AD37"/>
    <mergeCell ref="AC38:AD38"/>
    <mergeCell ref="AC39:AD39"/>
    <mergeCell ref="Q49:R49"/>
    <mergeCell ref="AC40:AD40"/>
    <mergeCell ref="AC41:AD41"/>
    <mergeCell ref="AC42:AD42"/>
    <mergeCell ref="AC43:AD43"/>
    <mergeCell ref="Z40:AA40"/>
    <mergeCell ref="Z41:AA41"/>
    <mergeCell ref="Z42:AA42"/>
    <mergeCell ref="Z43:AA43"/>
    <mergeCell ref="X38:Y38"/>
    <mergeCell ref="X39:Y39"/>
    <mergeCell ref="X40:Y40"/>
    <mergeCell ref="X43:Y43"/>
    <mergeCell ref="V40:W40"/>
    <mergeCell ref="V41:W41"/>
    <mergeCell ref="V42:W42"/>
    <mergeCell ref="V43:W43"/>
    <mergeCell ref="T40:U40"/>
    <mergeCell ref="T41:U41"/>
    <mergeCell ref="AG42:AH42"/>
    <mergeCell ref="AG43:AH43"/>
    <mergeCell ref="D40:E40"/>
    <mergeCell ref="X41:Y41"/>
    <mergeCell ref="X42:Y42"/>
    <mergeCell ref="M43:N43"/>
    <mergeCell ref="F40:G40"/>
    <mergeCell ref="F41:G41"/>
    <mergeCell ref="F42:G42"/>
    <mergeCell ref="F43:G43"/>
    <mergeCell ref="AE42:AF42"/>
    <mergeCell ref="AE43:AF43"/>
    <mergeCell ref="AE41:AF41"/>
    <mergeCell ref="T42:U42"/>
    <mergeCell ref="T43:U43"/>
    <mergeCell ref="P43:Q43"/>
    <mergeCell ref="H51:I51"/>
    <mergeCell ref="F49:G49"/>
    <mergeCell ref="J49:K49"/>
    <mergeCell ref="I42:J42"/>
    <mergeCell ref="I43:J43"/>
    <mergeCell ref="K42:L42"/>
    <mergeCell ref="K43:L43"/>
    <mergeCell ref="B40:C40"/>
    <mergeCell ref="B41:C41"/>
    <mergeCell ref="B42:C42"/>
    <mergeCell ref="B43:C43"/>
    <mergeCell ref="F60:G60"/>
    <mergeCell ref="F58:G58"/>
    <mergeCell ref="F59:G59"/>
    <mergeCell ref="F56:G56"/>
    <mergeCell ref="F57:G57"/>
    <mergeCell ref="D39:E39"/>
    <mergeCell ref="D36:E36"/>
    <mergeCell ref="J55:K55"/>
    <mergeCell ref="F54:G54"/>
    <mergeCell ref="F55:G55"/>
    <mergeCell ref="H54:I54"/>
    <mergeCell ref="H55:I55"/>
    <mergeCell ref="J54:K54"/>
    <mergeCell ref="I38:J38"/>
    <mergeCell ref="I39:J39"/>
    <mergeCell ref="F39:G39"/>
    <mergeCell ref="F52:G52"/>
    <mergeCell ref="F53:G53"/>
    <mergeCell ref="H52:I52"/>
    <mergeCell ref="H53:I53"/>
    <mergeCell ref="J52:K52"/>
    <mergeCell ref="J50:K50"/>
    <mergeCell ref="J53:K53"/>
    <mergeCell ref="J51:K51"/>
    <mergeCell ref="Q51:R51"/>
    <mergeCell ref="Q52:R52"/>
    <mergeCell ref="Q53:R53"/>
    <mergeCell ref="Q54:R54"/>
    <mergeCell ref="Q55:R55"/>
    <mergeCell ref="L56:M56"/>
    <mergeCell ref="D38:E38"/>
    <mergeCell ref="D37:E37"/>
    <mergeCell ref="B35:C35"/>
    <mergeCell ref="B36:C36"/>
    <mergeCell ref="B37:C37"/>
    <mergeCell ref="B38:C38"/>
    <mergeCell ref="N52:O52"/>
    <mergeCell ref="N53:O53"/>
    <mergeCell ref="N54:O54"/>
    <mergeCell ref="N55:O55"/>
    <mergeCell ref="Q50:R50"/>
    <mergeCell ref="N50:O50"/>
    <mergeCell ref="N51:O51"/>
    <mergeCell ref="L54:M54"/>
    <mergeCell ref="L55:M55"/>
    <mergeCell ref="F50:G50"/>
    <mergeCell ref="F51:G51"/>
    <mergeCell ref="H50:I50"/>
    <mergeCell ref="D35:E35"/>
    <mergeCell ref="D43:E43"/>
    <mergeCell ref="D42:E42"/>
    <mergeCell ref="D41:E41"/>
    <mergeCell ref="F35:G35"/>
    <mergeCell ref="F36:G36"/>
    <mergeCell ref="F37:G37"/>
    <mergeCell ref="F38:G38"/>
    <mergeCell ref="B39:C39"/>
    <mergeCell ref="L59:M59"/>
    <mergeCell ref="L60:M60"/>
    <mergeCell ref="N59:O59"/>
    <mergeCell ref="N60:O60"/>
    <mergeCell ref="Q56:R56"/>
    <mergeCell ref="Q57:R57"/>
    <mergeCell ref="Q58:R58"/>
    <mergeCell ref="Q59:R59"/>
    <mergeCell ref="Q60:R60"/>
    <mergeCell ref="L57:M57"/>
    <mergeCell ref="L58:M58"/>
    <mergeCell ref="N56:O56"/>
    <mergeCell ref="N57:O57"/>
    <mergeCell ref="N58:O58"/>
    <mergeCell ref="F77:G77"/>
    <mergeCell ref="F66:G66"/>
    <mergeCell ref="F67:G67"/>
    <mergeCell ref="F68:G68"/>
    <mergeCell ref="F69:G69"/>
    <mergeCell ref="F70:G70"/>
    <mergeCell ref="F72:G72"/>
    <mergeCell ref="F73:G73"/>
    <mergeCell ref="F74:G74"/>
    <mergeCell ref="F75:G75"/>
    <mergeCell ref="D66:E66"/>
    <mergeCell ref="B66:C66"/>
    <mergeCell ref="B67:C67"/>
    <mergeCell ref="B68:C68"/>
    <mergeCell ref="B69:C69"/>
    <mergeCell ref="D75:E75"/>
    <mergeCell ref="D76:E76"/>
    <mergeCell ref="D67:E67"/>
    <mergeCell ref="D68:E68"/>
    <mergeCell ref="D72:E72"/>
    <mergeCell ref="D73:E73"/>
    <mergeCell ref="D74:E74"/>
    <mergeCell ref="D77:E77"/>
    <mergeCell ref="A65:G65"/>
    <mergeCell ref="I66:L66"/>
    <mergeCell ref="M66:P66"/>
    <mergeCell ref="A81:AC82"/>
    <mergeCell ref="B1:X6"/>
    <mergeCell ref="B70:C70"/>
    <mergeCell ref="B71:C71"/>
    <mergeCell ref="B72:C72"/>
    <mergeCell ref="B73:C73"/>
    <mergeCell ref="B74:C74"/>
    <mergeCell ref="B75:C75"/>
    <mergeCell ref="B76:C76"/>
    <mergeCell ref="B77:C77"/>
    <mergeCell ref="F76:G76"/>
    <mergeCell ref="D69:E69"/>
    <mergeCell ref="D70:E70"/>
    <mergeCell ref="D71:E71"/>
    <mergeCell ref="F71:G71"/>
    <mergeCell ref="E11:U12"/>
    <mergeCell ref="A29:AH30"/>
    <mergeCell ref="E46:V47"/>
    <mergeCell ref="A63:Y6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20DEB-4209-470E-AA60-2D14E21D4425}">
  <dimension ref="A1:Q319"/>
  <sheetViews>
    <sheetView zoomScale="40" zoomScaleNormal="40" workbookViewId="0">
      <selection activeCell="E250" sqref="E250"/>
    </sheetView>
  </sheetViews>
  <sheetFormatPr defaultRowHeight="15" x14ac:dyDescent="0.25"/>
  <cols>
    <col min="2" max="2" width="11.140625" customWidth="1"/>
    <col min="3" max="3" width="16.140625" customWidth="1"/>
    <col min="4" max="4" width="15.85546875" customWidth="1"/>
    <col min="5" max="5" width="17.42578125" customWidth="1"/>
    <col min="6" max="6" width="11.5703125" customWidth="1"/>
    <col min="7" max="7" width="17.140625" customWidth="1"/>
    <col min="8" max="8" width="12.85546875" customWidth="1"/>
    <col min="9" max="9" width="16.42578125" customWidth="1"/>
    <col min="10" max="10" width="18.85546875" customWidth="1"/>
    <col min="11" max="11" width="17.5703125" customWidth="1"/>
    <col min="12" max="12" width="13.85546875" customWidth="1"/>
    <col min="14" max="14" width="12.42578125" customWidth="1"/>
    <col min="15" max="15" width="12" bestFit="1" customWidth="1"/>
    <col min="16" max="16" width="11" bestFit="1" customWidth="1"/>
  </cols>
  <sheetData>
    <row r="1" spans="1:16" ht="14.45" customHeight="1" x14ac:dyDescent="0.25">
      <c r="A1" s="258" t="s">
        <v>203</v>
      </c>
      <c r="B1" s="259"/>
      <c r="C1" s="259"/>
      <c r="D1" s="259"/>
      <c r="E1" s="259"/>
      <c r="F1" s="259"/>
      <c r="G1" s="259"/>
      <c r="H1" s="259"/>
      <c r="I1" s="259"/>
      <c r="J1" s="259"/>
      <c r="K1" s="259"/>
      <c r="L1" s="259"/>
      <c r="M1" s="259"/>
      <c r="N1" s="259"/>
      <c r="O1" s="259"/>
      <c r="P1" s="259"/>
    </row>
    <row r="2" spans="1:16" ht="14.45" customHeight="1" x14ac:dyDescent="0.25">
      <c r="A2" s="258"/>
      <c r="B2" s="259"/>
      <c r="C2" s="259"/>
      <c r="D2" s="259"/>
      <c r="E2" s="259"/>
      <c r="F2" s="259"/>
      <c r="G2" s="259"/>
      <c r="H2" s="259"/>
      <c r="I2" s="259"/>
      <c r="J2" s="259"/>
      <c r="K2" s="259"/>
      <c r="L2" s="259"/>
      <c r="M2" s="259"/>
      <c r="N2" s="259"/>
      <c r="O2" s="259"/>
      <c r="P2" s="259"/>
    </row>
    <row r="3" spans="1:16" ht="15" customHeight="1" x14ac:dyDescent="0.25">
      <c r="A3" s="258"/>
      <c r="B3" s="259"/>
      <c r="C3" s="259"/>
      <c r="D3" s="259"/>
      <c r="E3" s="259"/>
      <c r="F3" s="259"/>
      <c r="G3" s="259"/>
      <c r="H3" s="259"/>
      <c r="I3" s="259"/>
      <c r="J3" s="259"/>
      <c r="K3" s="259"/>
      <c r="L3" s="259"/>
      <c r="M3" s="259"/>
      <c r="N3" s="259"/>
      <c r="O3" s="259"/>
      <c r="P3" s="259"/>
    </row>
    <row r="4" spans="1:16" ht="24" thickBot="1" x14ac:dyDescent="0.3">
      <c r="A4" s="166"/>
      <c r="B4" s="166"/>
      <c r="C4" s="166"/>
      <c r="D4" s="166"/>
      <c r="E4" s="166"/>
      <c r="F4" s="166"/>
      <c r="G4" s="166"/>
      <c r="H4" s="166"/>
      <c r="I4" s="166"/>
      <c r="J4" s="166"/>
      <c r="K4" s="166"/>
      <c r="L4" s="166"/>
    </row>
    <row r="5" spans="1:16" x14ac:dyDescent="0.25">
      <c r="B5" s="165"/>
      <c r="C5" s="164"/>
      <c r="D5" s="164"/>
      <c r="E5" s="163"/>
    </row>
    <row r="6" spans="1:16" ht="15.75" x14ac:dyDescent="0.25">
      <c r="B6" s="162" t="s">
        <v>202</v>
      </c>
      <c r="C6" s="107"/>
      <c r="D6" s="107" t="s">
        <v>201</v>
      </c>
      <c r="E6" s="161"/>
      <c r="F6" s="160"/>
    </row>
    <row r="7" spans="1:16" x14ac:dyDescent="0.25">
      <c r="B7" s="159" t="s">
        <v>200</v>
      </c>
      <c r="C7">
        <v>49160000000</v>
      </c>
      <c r="D7" s="158" t="s">
        <v>199</v>
      </c>
      <c r="E7" s="157">
        <v>680</v>
      </c>
    </row>
    <row r="8" spans="1:16" x14ac:dyDescent="0.25">
      <c r="B8" s="159"/>
      <c r="D8" s="158"/>
      <c r="E8" s="157"/>
    </row>
    <row r="9" spans="1:16" x14ac:dyDescent="0.25">
      <c r="B9" s="263" t="s">
        <v>180</v>
      </c>
      <c r="C9" s="264"/>
      <c r="D9" s="156">
        <f>C7/E7</f>
        <v>72294117.64705883</v>
      </c>
      <c r="E9" s="155" t="s">
        <v>198</v>
      </c>
    </row>
    <row r="10" spans="1:16" ht="15.75" thickBot="1" x14ac:dyDescent="0.3">
      <c r="B10" s="154"/>
      <c r="C10" s="153"/>
      <c r="D10" s="153"/>
      <c r="E10" s="152"/>
    </row>
    <row r="12" spans="1:16" ht="15.75" thickBot="1" x14ac:dyDescent="0.3"/>
    <row r="13" spans="1:16" ht="16.5" thickBot="1" x14ac:dyDescent="0.3">
      <c r="B13" s="273" t="s">
        <v>160</v>
      </c>
      <c r="C13" s="274"/>
      <c r="D13" s="274"/>
      <c r="E13" s="275"/>
    </row>
    <row r="14" spans="1:16" x14ac:dyDescent="0.25">
      <c r="B14" s="151"/>
      <c r="C14" s="150"/>
      <c r="D14" s="150"/>
      <c r="E14" s="149"/>
    </row>
    <row r="15" spans="1:16" x14ac:dyDescent="0.25">
      <c r="B15" s="148" t="s">
        <v>165</v>
      </c>
      <c r="C15" s="147" t="s">
        <v>167</v>
      </c>
      <c r="D15" s="147" t="s">
        <v>185</v>
      </c>
      <c r="E15" s="146" t="s">
        <v>197</v>
      </c>
    </row>
    <row r="16" spans="1:16" x14ac:dyDescent="0.25">
      <c r="B16" s="127">
        <v>2021</v>
      </c>
      <c r="C16">
        <v>72</v>
      </c>
      <c r="D16">
        <v>1289</v>
      </c>
      <c r="E16" s="142">
        <f t="shared" ref="E16:E25" si="0">D16/C16</f>
        <v>17.902777777777779</v>
      </c>
    </row>
    <row r="17" spans="2:8" x14ac:dyDescent="0.25">
      <c r="B17" s="127">
        <f t="shared" ref="B17:B25" si="1">B16-1</f>
        <v>2020</v>
      </c>
      <c r="C17">
        <v>72</v>
      </c>
      <c r="D17">
        <v>1239</v>
      </c>
      <c r="E17" s="142">
        <f t="shared" si="0"/>
        <v>17.208333333333332</v>
      </c>
    </row>
    <row r="18" spans="2:8" x14ac:dyDescent="0.25">
      <c r="B18" s="127">
        <f t="shared" si="1"/>
        <v>2019</v>
      </c>
      <c r="C18">
        <v>72</v>
      </c>
      <c r="D18">
        <v>1407</v>
      </c>
      <c r="E18" s="142">
        <f t="shared" si="0"/>
        <v>19.541666666666668</v>
      </c>
    </row>
    <row r="19" spans="2:8" x14ac:dyDescent="0.25">
      <c r="B19" s="127">
        <f t="shared" si="1"/>
        <v>2018</v>
      </c>
      <c r="C19">
        <v>72</v>
      </c>
      <c r="D19">
        <v>1418</v>
      </c>
      <c r="E19" s="142">
        <f t="shared" si="0"/>
        <v>19.694444444444443</v>
      </c>
    </row>
    <row r="20" spans="2:8" x14ac:dyDescent="0.25">
      <c r="B20" s="127">
        <f t="shared" si="1"/>
        <v>2017</v>
      </c>
      <c r="C20">
        <v>72</v>
      </c>
      <c r="D20">
        <v>1238</v>
      </c>
      <c r="E20" s="142">
        <f t="shared" si="0"/>
        <v>17.194444444444443</v>
      </c>
    </row>
    <row r="21" spans="2:8" x14ac:dyDescent="0.25">
      <c r="B21" s="127">
        <f t="shared" si="1"/>
        <v>2016</v>
      </c>
      <c r="C21">
        <v>72</v>
      </c>
      <c r="D21">
        <v>926</v>
      </c>
      <c r="E21" s="142">
        <f t="shared" si="0"/>
        <v>12.861111111111111</v>
      </c>
    </row>
    <row r="22" spans="2:8" x14ac:dyDescent="0.25">
      <c r="B22" s="127">
        <f t="shared" si="1"/>
        <v>2015</v>
      </c>
      <c r="C22">
        <v>72</v>
      </c>
      <c r="D22">
        <v>797</v>
      </c>
      <c r="E22" s="142">
        <f t="shared" si="0"/>
        <v>11.069444444444445</v>
      </c>
    </row>
    <row r="23" spans="2:8" x14ac:dyDescent="0.25">
      <c r="B23" s="127">
        <f t="shared" si="1"/>
        <v>2014</v>
      </c>
      <c r="C23">
        <v>72</v>
      </c>
      <c r="D23">
        <v>960</v>
      </c>
      <c r="E23" s="142">
        <f t="shared" si="0"/>
        <v>13.333333333333334</v>
      </c>
    </row>
    <row r="24" spans="2:8" x14ac:dyDescent="0.25">
      <c r="B24" s="127">
        <f t="shared" si="1"/>
        <v>2013</v>
      </c>
      <c r="C24">
        <v>72</v>
      </c>
      <c r="D24">
        <v>1065</v>
      </c>
      <c r="E24" s="142">
        <f t="shared" si="0"/>
        <v>14.791666666666666</v>
      </c>
    </row>
    <row r="25" spans="2:8" ht="15.75" thickBot="1" x14ac:dyDescent="0.3">
      <c r="B25" s="125">
        <f t="shared" si="1"/>
        <v>2012</v>
      </c>
      <c r="C25" s="112">
        <v>72</v>
      </c>
      <c r="D25" s="112">
        <v>1165</v>
      </c>
      <c r="E25" s="141">
        <f t="shared" si="0"/>
        <v>16.180555555555557</v>
      </c>
    </row>
    <row r="27" spans="2:8" ht="15.75" thickBot="1" x14ac:dyDescent="0.3"/>
    <row r="28" spans="2:8" ht="16.5" thickBot="1" x14ac:dyDescent="0.3">
      <c r="B28" s="273" t="s">
        <v>159</v>
      </c>
      <c r="C28" s="274"/>
      <c r="D28" s="274"/>
      <c r="E28" s="274"/>
      <c r="F28" s="274"/>
      <c r="G28" s="274"/>
      <c r="H28" s="275"/>
    </row>
    <row r="29" spans="2:8" ht="16.5" thickBot="1" x14ac:dyDescent="0.3">
      <c r="B29" s="109"/>
      <c r="C29" s="109"/>
      <c r="D29" s="109"/>
      <c r="E29" s="109"/>
      <c r="F29" s="109"/>
      <c r="G29" s="109"/>
      <c r="H29" s="109"/>
    </row>
    <row r="30" spans="2:8" ht="15.75" thickBot="1" x14ac:dyDescent="0.3">
      <c r="B30" s="265" t="s">
        <v>157</v>
      </c>
      <c r="C30" s="276"/>
      <c r="D30" s="276"/>
      <c r="E30" s="266"/>
      <c r="G30" s="265" t="s">
        <v>156</v>
      </c>
      <c r="H30" s="266"/>
    </row>
    <row r="31" spans="2:8" x14ac:dyDescent="0.25">
      <c r="B31" s="132" t="s">
        <v>165</v>
      </c>
      <c r="C31" s="130" t="s">
        <v>196</v>
      </c>
      <c r="D31" s="130" t="s">
        <v>195</v>
      </c>
      <c r="E31" s="129" t="s">
        <v>194</v>
      </c>
      <c r="F31" s="130"/>
      <c r="G31" s="132" t="s">
        <v>193</v>
      </c>
      <c r="H31" s="129" t="s">
        <v>192</v>
      </c>
    </row>
    <row r="32" spans="2:8" x14ac:dyDescent="0.25">
      <c r="B32" s="127">
        <v>2021</v>
      </c>
      <c r="C32">
        <v>2408</v>
      </c>
      <c r="D32">
        <v>1154</v>
      </c>
      <c r="E32" s="116">
        <f t="shared" ref="E32:E41" si="2">C32/D32</f>
        <v>2.0866551126516466</v>
      </c>
      <c r="G32" s="119">
        <v>512</v>
      </c>
      <c r="H32" s="116">
        <f t="shared" ref="H32:H41" si="3">(C32-G32)/D32</f>
        <v>1.6429809358752165</v>
      </c>
    </row>
    <row r="33" spans="2:13" x14ac:dyDescent="0.25">
      <c r="B33" s="127">
        <f t="shared" ref="B33:B41" si="4">B32-1</f>
        <v>2020</v>
      </c>
      <c r="C33">
        <v>1911</v>
      </c>
      <c r="D33">
        <v>922</v>
      </c>
      <c r="E33" s="116">
        <f t="shared" si="2"/>
        <v>2.0726681127982647</v>
      </c>
      <c r="G33" s="119">
        <v>481</v>
      </c>
      <c r="H33" s="116">
        <f t="shared" si="3"/>
        <v>1.5509761388286334</v>
      </c>
    </row>
    <row r="34" spans="2:13" x14ac:dyDescent="0.25">
      <c r="B34" s="127">
        <f t="shared" si="4"/>
        <v>2019</v>
      </c>
      <c r="C34">
        <v>1890</v>
      </c>
      <c r="D34">
        <v>852</v>
      </c>
      <c r="E34" s="116">
        <f t="shared" si="2"/>
        <v>2.2183098591549295</v>
      </c>
      <c r="G34" s="119">
        <v>388</v>
      </c>
      <c r="H34" s="116">
        <f t="shared" si="3"/>
        <v>1.7629107981220657</v>
      </c>
    </row>
    <row r="35" spans="2:13" x14ac:dyDescent="0.25">
      <c r="B35" s="127">
        <f t="shared" si="4"/>
        <v>2018</v>
      </c>
      <c r="C35">
        <v>1868</v>
      </c>
      <c r="D35">
        <v>891</v>
      </c>
      <c r="E35" s="116">
        <f t="shared" si="2"/>
        <v>2.0965207631874296</v>
      </c>
      <c r="G35" s="119">
        <v>406</v>
      </c>
      <c r="H35" s="116">
        <f t="shared" si="3"/>
        <v>1.6408529741863076</v>
      </c>
    </row>
    <row r="36" spans="2:13" x14ac:dyDescent="0.25">
      <c r="B36" s="127">
        <f t="shared" si="4"/>
        <v>2017</v>
      </c>
      <c r="C36">
        <v>1667</v>
      </c>
      <c r="D36">
        <v>800</v>
      </c>
      <c r="E36" s="116">
        <f t="shared" si="2"/>
        <v>2.0837500000000002</v>
      </c>
      <c r="G36" s="119">
        <v>325</v>
      </c>
      <c r="H36" s="116">
        <f t="shared" si="3"/>
        <v>1.6775</v>
      </c>
    </row>
    <row r="37" spans="2:13" x14ac:dyDescent="0.25">
      <c r="B37" s="127">
        <f t="shared" si="4"/>
        <v>2016</v>
      </c>
      <c r="C37">
        <v>1573</v>
      </c>
      <c r="D37">
        <v>763</v>
      </c>
      <c r="E37" s="116">
        <f t="shared" si="2"/>
        <v>2.0615989515072082</v>
      </c>
      <c r="G37" s="119">
        <v>272</v>
      </c>
      <c r="H37" s="116">
        <f t="shared" si="3"/>
        <v>1.7051114023591087</v>
      </c>
    </row>
    <row r="38" spans="2:13" x14ac:dyDescent="0.25">
      <c r="B38" s="127">
        <f t="shared" si="4"/>
        <v>2015</v>
      </c>
      <c r="C38">
        <v>1509</v>
      </c>
      <c r="D38">
        <v>781</v>
      </c>
      <c r="E38" s="116">
        <f t="shared" si="2"/>
        <v>1.9321382842509602</v>
      </c>
      <c r="G38" s="119">
        <v>289</v>
      </c>
      <c r="H38" s="116">
        <f t="shared" si="3"/>
        <v>1.5620998719590269</v>
      </c>
    </row>
    <row r="39" spans="2:13" x14ac:dyDescent="0.25">
      <c r="B39" s="127">
        <f t="shared" si="4"/>
        <v>2014</v>
      </c>
      <c r="C39">
        <v>1483</v>
      </c>
      <c r="D39">
        <v>814</v>
      </c>
      <c r="E39" s="116">
        <f t="shared" si="2"/>
        <v>1.8218673218673218</v>
      </c>
      <c r="G39" s="119">
        <v>217</v>
      </c>
      <c r="H39" s="116">
        <f t="shared" si="3"/>
        <v>1.5552825552825553</v>
      </c>
    </row>
    <row r="40" spans="2:13" x14ac:dyDescent="0.25">
      <c r="B40" s="127">
        <f t="shared" si="4"/>
        <v>2013</v>
      </c>
      <c r="C40">
        <v>1357</v>
      </c>
      <c r="D40">
        <v>879</v>
      </c>
      <c r="E40" s="116">
        <f t="shared" si="2"/>
        <v>1.5437997724687145</v>
      </c>
      <c r="G40" s="119">
        <v>219</v>
      </c>
      <c r="H40" s="116">
        <f t="shared" si="3"/>
        <v>1.2946530147895337</v>
      </c>
    </row>
    <row r="41" spans="2:13" ht="15.75" thickBot="1" x14ac:dyDescent="0.3">
      <c r="B41" s="125">
        <f t="shared" si="4"/>
        <v>2012</v>
      </c>
      <c r="C41" s="112">
        <v>1387</v>
      </c>
      <c r="D41" s="112">
        <v>878</v>
      </c>
      <c r="E41" s="111">
        <f t="shared" si="2"/>
        <v>1.5797266514806378</v>
      </c>
      <c r="G41" s="115">
        <v>215</v>
      </c>
      <c r="H41" s="111">
        <f t="shared" si="3"/>
        <v>1.3348519362186788</v>
      </c>
    </row>
    <row r="42" spans="2:13" x14ac:dyDescent="0.25">
      <c r="B42" s="134"/>
    </row>
    <row r="43" spans="2:13" x14ac:dyDescent="0.25">
      <c r="B43" s="134"/>
    </row>
    <row r="44" spans="2:13" x14ac:dyDescent="0.25">
      <c r="B44" s="134"/>
    </row>
    <row r="45" spans="2:13" ht="15.75" thickBot="1" x14ac:dyDescent="0.3"/>
    <row r="46" spans="2:13" ht="19.5" thickBot="1" x14ac:dyDescent="0.35">
      <c r="B46" s="298" t="s">
        <v>153</v>
      </c>
      <c r="C46" s="299"/>
      <c r="D46" s="299"/>
      <c r="E46" s="299"/>
      <c r="F46" s="299"/>
      <c r="G46" s="299"/>
      <c r="H46" s="299"/>
      <c r="I46" s="299"/>
      <c r="J46" s="299"/>
      <c r="K46" s="299"/>
      <c r="L46" s="299"/>
      <c r="M46" s="300"/>
    </row>
    <row r="47" spans="2:13" ht="19.5" thickBot="1" x14ac:dyDescent="0.35">
      <c r="B47" s="110"/>
      <c r="C47" s="110"/>
      <c r="D47" s="110"/>
      <c r="E47" s="110"/>
      <c r="F47" s="110"/>
      <c r="G47" s="110"/>
      <c r="H47" s="110"/>
      <c r="I47" s="110"/>
      <c r="J47" s="110"/>
      <c r="K47" s="110"/>
      <c r="L47" s="110"/>
      <c r="M47" s="110"/>
    </row>
    <row r="48" spans="2:13" ht="16.5" thickBot="1" x14ac:dyDescent="0.3">
      <c r="B48" s="301" t="s">
        <v>152</v>
      </c>
      <c r="C48" s="302"/>
      <c r="D48" s="302"/>
      <c r="E48" s="302"/>
      <c r="F48" s="302"/>
      <c r="G48" s="302"/>
      <c r="H48" s="303"/>
      <c r="J48" s="265" t="s">
        <v>151</v>
      </c>
      <c r="K48" s="276"/>
      <c r="L48" s="276"/>
      <c r="M48" s="266"/>
    </row>
    <row r="49" spans="2:14" ht="19.350000000000001" customHeight="1" x14ac:dyDescent="0.25">
      <c r="B49" s="132" t="s">
        <v>165</v>
      </c>
      <c r="C49" s="130" t="s">
        <v>189</v>
      </c>
      <c r="D49" s="130" t="s">
        <v>40</v>
      </c>
      <c r="E49" s="130" t="s">
        <v>191</v>
      </c>
      <c r="F49" s="131" t="s">
        <v>169</v>
      </c>
      <c r="G49" s="130" t="s">
        <v>190</v>
      </c>
      <c r="H49" s="129" t="s">
        <v>38</v>
      </c>
      <c r="I49" s="130"/>
      <c r="J49" s="132" t="s">
        <v>165</v>
      </c>
      <c r="K49" s="130" t="s">
        <v>189</v>
      </c>
      <c r="L49" s="130" t="s">
        <v>188</v>
      </c>
      <c r="M49" s="129" t="s">
        <v>110</v>
      </c>
    </row>
    <row r="50" spans="2:14" x14ac:dyDescent="0.25">
      <c r="B50" s="127">
        <v>2021</v>
      </c>
      <c r="C50">
        <v>4635</v>
      </c>
      <c r="D50">
        <v>748</v>
      </c>
      <c r="E50" s="117">
        <f t="shared" ref="E50:E59" si="5">D50/C50</f>
        <v>0.16138079827400215</v>
      </c>
      <c r="F50">
        <v>4920</v>
      </c>
      <c r="G50" s="117">
        <f t="shared" ref="G50:G59" si="6">C50/F50</f>
        <v>0.94207317073170727</v>
      </c>
      <c r="H50" s="128">
        <f t="shared" ref="H50:H59" si="7">E50*G50</f>
        <v>0.15203252032520323</v>
      </c>
      <c r="J50" s="127">
        <v>2021</v>
      </c>
      <c r="K50">
        <v>4635</v>
      </c>
      <c r="L50">
        <v>748</v>
      </c>
      <c r="M50" s="116">
        <f t="shared" ref="M50:M59" si="8">L50/K50</f>
        <v>0.16138079827400215</v>
      </c>
      <c r="N50" s="118"/>
    </row>
    <row r="51" spans="2:14" x14ac:dyDescent="0.25">
      <c r="B51" s="127">
        <f t="shared" ref="B51:B59" si="9">B50-1</f>
        <v>2020</v>
      </c>
      <c r="C51">
        <v>4070</v>
      </c>
      <c r="D51">
        <v>534</v>
      </c>
      <c r="E51" s="117">
        <f t="shared" si="5"/>
        <v>0.1312039312039312</v>
      </c>
      <c r="F51">
        <v>4420</v>
      </c>
      <c r="G51" s="117">
        <f t="shared" si="6"/>
        <v>0.920814479638009</v>
      </c>
      <c r="H51" s="128">
        <f t="shared" si="7"/>
        <v>0.12081447963800904</v>
      </c>
      <c r="J51" s="127">
        <f t="shared" ref="J51:J59" si="10">J50-1</f>
        <v>2020</v>
      </c>
      <c r="K51">
        <v>4070</v>
      </c>
      <c r="L51">
        <v>534</v>
      </c>
      <c r="M51" s="116">
        <f t="shared" si="8"/>
        <v>0.1312039312039312</v>
      </c>
      <c r="N51" s="118"/>
    </row>
    <row r="52" spans="2:14" x14ac:dyDescent="0.25">
      <c r="B52" s="127">
        <f t="shared" si="9"/>
        <v>2019</v>
      </c>
      <c r="C52">
        <v>4221</v>
      </c>
      <c r="D52">
        <v>460</v>
      </c>
      <c r="E52" s="117">
        <f t="shared" si="5"/>
        <v>0.1089789149490642</v>
      </c>
      <c r="F52">
        <v>4404</v>
      </c>
      <c r="G52" s="117">
        <f t="shared" si="6"/>
        <v>0.95844686648501365</v>
      </c>
      <c r="H52" s="128">
        <f t="shared" si="7"/>
        <v>0.1044504995458674</v>
      </c>
      <c r="J52" s="127">
        <f t="shared" si="10"/>
        <v>2019</v>
      </c>
      <c r="K52">
        <v>4221</v>
      </c>
      <c r="L52">
        <v>460</v>
      </c>
      <c r="M52" s="116">
        <f t="shared" si="8"/>
        <v>0.1089789149490642</v>
      </c>
      <c r="N52" s="118"/>
    </row>
    <row r="53" spans="2:14" x14ac:dyDescent="0.25">
      <c r="B53" s="127">
        <f t="shared" si="9"/>
        <v>2018</v>
      </c>
      <c r="C53">
        <v>3878</v>
      </c>
      <c r="D53">
        <v>460</v>
      </c>
      <c r="E53" s="117">
        <f t="shared" si="5"/>
        <v>0.11861784424961321</v>
      </c>
      <c r="F53">
        <v>4428</v>
      </c>
      <c r="G53" s="117">
        <f t="shared" si="6"/>
        <v>0.87579042457091238</v>
      </c>
      <c r="H53" s="128">
        <f t="shared" si="7"/>
        <v>0.10388437217705511</v>
      </c>
      <c r="J53" s="127">
        <f t="shared" si="10"/>
        <v>2018</v>
      </c>
      <c r="K53">
        <v>3878</v>
      </c>
      <c r="L53">
        <v>460</v>
      </c>
      <c r="M53" s="116">
        <f t="shared" si="8"/>
        <v>0.11861784424961321</v>
      </c>
      <c r="N53" s="118"/>
    </row>
    <row r="54" spans="2:14" x14ac:dyDescent="0.25">
      <c r="B54" s="127">
        <f t="shared" si="9"/>
        <v>2017</v>
      </c>
      <c r="C54">
        <v>3887</v>
      </c>
      <c r="D54">
        <v>493</v>
      </c>
      <c r="E54" s="117">
        <f t="shared" si="5"/>
        <v>0.12683303318754824</v>
      </c>
      <c r="F54">
        <v>4080</v>
      </c>
      <c r="G54" s="117">
        <f t="shared" si="6"/>
        <v>0.9526960784313725</v>
      </c>
      <c r="H54" s="128">
        <f t="shared" si="7"/>
        <v>0.12083333333333333</v>
      </c>
      <c r="J54" s="127">
        <f t="shared" si="10"/>
        <v>2017</v>
      </c>
      <c r="K54">
        <v>3887</v>
      </c>
      <c r="L54">
        <v>493</v>
      </c>
      <c r="M54" s="116">
        <f t="shared" si="8"/>
        <v>0.12683303318754824</v>
      </c>
      <c r="N54" s="118"/>
    </row>
    <row r="55" spans="2:14" x14ac:dyDescent="0.25">
      <c r="B55" s="127">
        <f t="shared" si="9"/>
        <v>2016</v>
      </c>
      <c r="C55">
        <v>3801</v>
      </c>
      <c r="D55">
        <v>473</v>
      </c>
      <c r="E55" s="117">
        <f t="shared" si="5"/>
        <v>0.12444093659563273</v>
      </c>
      <c r="F55">
        <v>3557</v>
      </c>
      <c r="G55" s="117">
        <f t="shared" si="6"/>
        <v>1.0685971324149564</v>
      </c>
      <c r="H55" s="128">
        <f t="shared" si="7"/>
        <v>0.13297722800112452</v>
      </c>
      <c r="J55" s="127">
        <f t="shared" si="10"/>
        <v>2016</v>
      </c>
      <c r="K55">
        <v>3801</v>
      </c>
      <c r="L55">
        <v>473</v>
      </c>
      <c r="M55" s="116">
        <f t="shared" si="8"/>
        <v>0.12444093659563273</v>
      </c>
      <c r="N55" s="118"/>
    </row>
    <row r="56" spans="2:14" x14ac:dyDescent="0.25">
      <c r="B56" s="127">
        <f t="shared" si="9"/>
        <v>2015</v>
      </c>
      <c r="C56">
        <v>3314</v>
      </c>
      <c r="D56">
        <v>378</v>
      </c>
      <c r="E56" s="117">
        <f t="shared" si="5"/>
        <v>0.11406155703077851</v>
      </c>
      <c r="F56">
        <v>3265</v>
      </c>
      <c r="G56" s="117">
        <f t="shared" si="6"/>
        <v>1.0150076569678408</v>
      </c>
      <c r="H56" s="128">
        <f t="shared" si="7"/>
        <v>0.11577335375191425</v>
      </c>
      <c r="J56" s="127">
        <f t="shared" si="10"/>
        <v>2015</v>
      </c>
      <c r="K56">
        <v>3314</v>
      </c>
      <c r="L56">
        <v>378</v>
      </c>
      <c r="M56" s="116">
        <f t="shared" si="8"/>
        <v>0.11406155703077851</v>
      </c>
      <c r="N56" s="118"/>
    </row>
    <row r="57" spans="2:14" x14ac:dyDescent="0.25">
      <c r="B57" s="127">
        <f t="shared" si="9"/>
        <v>2014</v>
      </c>
      <c r="C57">
        <v>3167</v>
      </c>
      <c r="D57">
        <v>396</v>
      </c>
      <c r="E57" s="117">
        <f t="shared" si="5"/>
        <v>0.12503946952952322</v>
      </c>
      <c r="F57">
        <v>3369</v>
      </c>
      <c r="G57" s="117">
        <f t="shared" si="6"/>
        <v>0.94004155535767286</v>
      </c>
      <c r="H57" s="128">
        <f t="shared" si="7"/>
        <v>0.11754229741763135</v>
      </c>
      <c r="J57" s="127">
        <f t="shared" si="10"/>
        <v>2014</v>
      </c>
      <c r="K57">
        <v>3167</v>
      </c>
      <c r="L57">
        <v>396</v>
      </c>
      <c r="M57" s="116">
        <f t="shared" si="8"/>
        <v>0.12503946952952322</v>
      </c>
      <c r="N57" s="118"/>
    </row>
    <row r="58" spans="2:14" x14ac:dyDescent="0.25">
      <c r="B58" s="127">
        <f t="shared" si="9"/>
        <v>2013</v>
      </c>
      <c r="C58">
        <v>3148</v>
      </c>
      <c r="D58">
        <v>473</v>
      </c>
      <c r="E58" s="117">
        <f t="shared" si="5"/>
        <v>0.1502541296060991</v>
      </c>
      <c r="F58">
        <v>3429</v>
      </c>
      <c r="G58" s="117">
        <f t="shared" si="6"/>
        <v>0.91805191017789445</v>
      </c>
      <c r="H58" s="128">
        <f t="shared" si="7"/>
        <v>0.1379410906969962</v>
      </c>
      <c r="J58" s="127">
        <f t="shared" si="10"/>
        <v>2013</v>
      </c>
      <c r="K58">
        <v>3148</v>
      </c>
      <c r="L58">
        <v>473</v>
      </c>
      <c r="M58" s="116">
        <f t="shared" si="8"/>
        <v>0.1502541296060991</v>
      </c>
      <c r="N58" s="118"/>
    </row>
    <row r="59" spans="2:14" ht="15.75" thickBot="1" x14ac:dyDescent="0.3">
      <c r="B59" s="125">
        <f t="shared" si="9"/>
        <v>2012</v>
      </c>
      <c r="C59" s="112">
        <v>3066</v>
      </c>
      <c r="D59" s="112">
        <v>449</v>
      </c>
      <c r="E59" s="113">
        <f t="shared" si="5"/>
        <v>0.14644487932159164</v>
      </c>
      <c r="F59" s="112">
        <v>3335</v>
      </c>
      <c r="G59" s="113">
        <f t="shared" si="6"/>
        <v>0.9193403298350824</v>
      </c>
      <c r="H59" s="126">
        <f t="shared" si="7"/>
        <v>0.13463268365817091</v>
      </c>
      <c r="J59" s="125">
        <f t="shared" si="10"/>
        <v>2012</v>
      </c>
      <c r="K59" s="112">
        <v>3066</v>
      </c>
      <c r="L59" s="112">
        <v>449</v>
      </c>
      <c r="M59" s="111">
        <f t="shared" si="8"/>
        <v>0.14644487932159164</v>
      </c>
      <c r="N59" s="118"/>
    </row>
    <row r="60" spans="2:14" x14ac:dyDescent="0.25">
      <c r="B60" s="134"/>
      <c r="N60" s="118"/>
    </row>
    <row r="61" spans="2:14" x14ac:dyDescent="0.25">
      <c r="B61" s="134"/>
      <c r="N61" s="118"/>
    </row>
    <row r="62" spans="2:14" x14ac:dyDescent="0.25">
      <c r="B62" s="134"/>
      <c r="N62" s="118"/>
    </row>
    <row r="63" spans="2:14" x14ac:dyDescent="0.25">
      <c r="B63" s="134"/>
      <c r="N63" s="118"/>
    </row>
    <row r="64" spans="2:14" x14ac:dyDescent="0.25">
      <c r="B64" s="134"/>
      <c r="N64" s="118"/>
    </row>
    <row r="65" spans="2:14" x14ac:dyDescent="0.25">
      <c r="B65" s="134"/>
      <c r="N65" s="118"/>
    </row>
    <row r="66" spans="2:14" x14ac:dyDescent="0.25">
      <c r="B66" s="134"/>
      <c r="N66" s="118"/>
    </row>
    <row r="67" spans="2:14" x14ac:dyDescent="0.25">
      <c r="B67" s="134"/>
      <c r="N67" s="118"/>
    </row>
    <row r="68" spans="2:14" x14ac:dyDescent="0.25">
      <c r="B68" s="134"/>
      <c r="N68" s="118"/>
    </row>
    <row r="69" spans="2:14" x14ac:dyDescent="0.25">
      <c r="B69" s="134"/>
      <c r="N69" s="118"/>
    </row>
    <row r="70" spans="2:14" x14ac:dyDescent="0.25">
      <c r="B70" s="134"/>
      <c r="N70" s="118"/>
    </row>
    <row r="71" spans="2:14" x14ac:dyDescent="0.25">
      <c r="B71" s="134"/>
      <c r="N71" s="118"/>
    </row>
    <row r="72" spans="2:14" x14ac:dyDescent="0.25">
      <c r="B72" s="134"/>
      <c r="N72" s="118"/>
    </row>
    <row r="73" spans="2:14" x14ac:dyDescent="0.25">
      <c r="B73" s="134"/>
      <c r="N73" s="118"/>
    </row>
    <row r="74" spans="2:14" ht="15.75" thickBot="1" x14ac:dyDescent="0.3"/>
    <row r="75" spans="2:14" ht="16.5" thickBot="1" x14ac:dyDescent="0.3">
      <c r="B75" s="277" t="s">
        <v>147</v>
      </c>
      <c r="C75" s="278"/>
      <c r="D75" s="278"/>
      <c r="E75" s="279"/>
      <c r="F75" s="92"/>
      <c r="G75" s="145"/>
      <c r="H75" s="277" t="s">
        <v>146</v>
      </c>
      <c r="I75" s="278"/>
      <c r="J75" s="278"/>
      <c r="K75" s="278"/>
      <c r="L75" s="278"/>
      <c r="M75" s="279"/>
    </row>
    <row r="76" spans="2:14" ht="24" customHeight="1" x14ac:dyDescent="0.25">
      <c r="B76" s="132" t="s">
        <v>165</v>
      </c>
      <c r="C76" s="130" t="s">
        <v>170</v>
      </c>
      <c r="D76" s="130" t="s">
        <v>169</v>
      </c>
      <c r="E76" s="129" t="s">
        <v>164</v>
      </c>
      <c r="H76" s="143" t="s">
        <v>165</v>
      </c>
      <c r="I76" s="131" t="s">
        <v>168</v>
      </c>
      <c r="J76" s="131" t="s">
        <v>187</v>
      </c>
      <c r="K76" s="131" t="s">
        <v>186</v>
      </c>
      <c r="L76" s="131" t="s">
        <v>185</v>
      </c>
      <c r="M76" s="129" t="s">
        <v>184</v>
      </c>
    </row>
    <row r="77" spans="2:14" x14ac:dyDescent="0.25">
      <c r="B77" s="127">
        <v>2021</v>
      </c>
      <c r="C77">
        <v>4635</v>
      </c>
      <c r="D77">
        <v>4920</v>
      </c>
      <c r="E77" s="128">
        <f t="shared" ref="E77:E86" si="11">C77/D77</f>
        <v>0.94207317073170727</v>
      </c>
      <c r="H77" s="127">
        <v>2021</v>
      </c>
      <c r="I77">
        <v>4920</v>
      </c>
      <c r="J77">
        <v>1154</v>
      </c>
      <c r="K77">
        <v>34.69</v>
      </c>
      <c r="L77">
        <v>1289</v>
      </c>
      <c r="M77" s="116">
        <f t="shared" ref="M77:M86" si="12">(I77-J77-K77)/L77</f>
        <v>2.8947323506594258</v>
      </c>
    </row>
    <row r="78" spans="2:14" x14ac:dyDescent="0.25">
      <c r="B78" s="127">
        <f t="shared" ref="B78:B86" si="13">B77-1</f>
        <v>2020</v>
      </c>
      <c r="C78">
        <v>4070</v>
      </c>
      <c r="D78">
        <v>4420</v>
      </c>
      <c r="E78" s="128">
        <f t="shared" si="11"/>
        <v>0.920814479638009</v>
      </c>
      <c r="H78" s="127">
        <f t="shared" ref="H78:H86" si="14">H77-1</f>
        <v>2020</v>
      </c>
      <c r="I78">
        <v>4420</v>
      </c>
      <c r="J78">
        <v>922</v>
      </c>
      <c r="K78">
        <v>34.69</v>
      </c>
      <c r="L78">
        <v>1239</v>
      </c>
      <c r="M78" s="116">
        <f t="shared" si="12"/>
        <v>2.7952461662631154</v>
      </c>
    </row>
    <row r="79" spans="2:14" x14ac:dyDescent="0.25">
      <c r="B79" s="127">
        <f t="shared" si="13"/>
        <v>2019</v>
      </c>
      <c r="C79">
        <v>4221</v>
      </c>
      <c r="D79">
        <v>4404</v>
      </c>
      <c r="E79" s="128">
        <f t="shared" si="11"/>
        <v>0.95844686648501365</v>
      </c>
      <c r="H79" s="127">
        <f t="shared" si="14"/>
        <v>2019</v>
      </c>
      <c r="I79">
        <v>4404</v>
      </c>
      <c r="J79">
        <v>852</v>
      </c>
      <c r="K79">
        <v>34.69</v>
      </c>
      <c r="L79">
        <v>1407</v>
      </c>
      <c r="M79" s="116">
        <f t="shared" si="12"/>
        <v>2.4998649609097372</v>
      </c>
    </row>
    <row r="80" spans="2:14" x14ac:dyDescent="0.25">
      <c r="B80" s="127">
        <f t="shared" si="13"/>
        <v>2018</v>
      </c>
      <c r="C80">
        <v>3878</v>
      </c>
      <c r="D80">
        <v>4428</v>
      </c>
      <c r="E80" s="128">
        <f t="shared" si="11"/>
        <v>0.87579042457091238</v>
      </c>
      <c r="H80" s="127">
        <f t="shared" si="14"/>
        <v>2018</v>
      </c>
      <c r="I80">
        <v>4428</v>
      </c>
      <c r="J80">
        <v>891</v>
      </c>
      <c r="K80">
        <v>24.65</v>
      </c>
      <c r="L80">
        <v>1418</v>
      </c>
      <c r="M80" s="116">
        <f t="shared" si="12"/>
        <v>2.47697461212976</v>
      </c>
    </row>
    <row r="81" spans="2:13" x14ac:dyDescent="0.25">
      <c r="B81" s="127">
        <f t="shared" si="13"/>
        <v>2017</v>
      </c>
      <c r="C81">
        <v>3887</v>
      </c>
      <c r="D81">
        <v>4080</v>
      </c>
      <c r="E81" s="128">
        <f t="shared" si="11"/>
        <v>0.9526960784313725</v>
      </c>
      <c r="H81" s="127">
        <f t="shared" si="14"/>
        <v>2017</v>
      </c>
      <c r="I81">
        <v>4080</v>
      </c>
      <c r="J81">
        <v>800</v>
      </c>
      <c r="K81">
        <v>19.02</v>
      </c>
      <c r="L81">
        <v>1238</v>
      </c>
      <c r="M81" s="116">
        <f t="shared" si="12"/>
        <v>2.6340710823909532</v>
      </c>
    </row>
    <row r="82" spans="2:13" x14ac:dyDescent="0.25">
      <c r="B82" s="127">
        <f t="shared" si="13"/>
        <v>2016</v>
      </c>
      <c r="C82">
        <v>3801</v>
      </c>
      <c r="D82">
        <v>3557</v>
      </c>
      <c r="E82" s="128">
        <f t="shared" si="11"/>
        <v>1.0685971324149564</v>
      </c>
      <c r="H82" s="127">
        <f t="shared" si="14"/>
        <v>2016</v>
      </c>
      <c r="I82">
        <v>3557</v>
      </c>
      <c r="J82">
        <v>763</v>
      </c>
      <c r="K82">
        <v>15.36</v>
      </c>
      <c r="L82">
        <v>926</v>
      </c>
      <c r="M82" s="116">
        <f t="shared" si="12"/>
        <v>3.0006911447084232</v>
      </c>
    </row>
    <row r="83" spans="2:13" x14ac:dyDescent="0.25">
      <c r="B83" s="127">
        <f t="shared" si="13"/>
        <v>2015</v>
      </c>
      <c r="C83">
        <v>3314</v>
      </c>
      <c r="D83">
        <v>3265</v>
      </c>
      <c r="E83" s="128">
        <f t="shared" si="11"/>
        <v>1.0150076569678408</v>
      </c>
      <c r="H83" s="127">
        <f t="shared" si="14"/>
        <v>2015</v>
      </c>
      <c r="I83">
        <v>3265</v>
      </c>
      <c r="J83">
        <v>781</v>
      </c>
      <c r="K83">
        <v>7.66</v>
      </c>
      <c r="L83">
        <v>797</v>
      </c>
      <c r="M83" s="116">
        <f t="shared" si="12"/>
        <v>3.107076537013802</v>
      </c>
    </row>
    <row r="84" spans="2:13" x14ac:dyDescent="0.25">
      <c r="B84" s="127">
        <f t="shared" si="13"/>
        <v>2014</v>
      </c>
      <c r="C84">
        <v>3167</v>
      </c>
      <c r="D84">
        <v>3369</v>
      </c>
      <c r="E84" s="128">
        <f t="shared" si="11"/>
        <v>0.94004155535767286</v>
      </c>
      <c r="H84" s="127">
        <f t="shared" si="14"/>
        <v>2014</v>
      </c>
      <c r="I84">
        <v>3369</v>
      </c>
      <c r="J84">
        <v>814</v>
      </c>
      <c r="K84">
        <v>7.66</v>
      </c>
      <c r="L84">
        <v>960</v>
      </c>
      <c r="M84" s="116">
        <f t="shared" si="12"/>
        <v>2.6534791666666666</v>
      </c>
    </row>
    <row r="85" spans="2:13" x14ac:dyDescent="0.25">
      <c r="B85" s="127">
        <f t="shared" si="13"/>
        <v>2013</v>
      </c>
      <c r="C85">
        <v>3148</v>
      </c>
      <c r="D85">
        <v>3429</v>
      </c>
      <c r="E85" s="128">
        <f t="shared" si="11"/>
        <v>0.91805191017789445</v>
      </c>
      <c r="H85" s="127">
        <f t="shared" si="14"/>
        <v>2013</v>
      </c>
      <c r="I85">
        <v>3429</v>
      </c>
      <c r="J85">
        <v>879</v>
      </c>
      <c r="K85">
        <v>7.66</v>
      </c>
      <c r="L85">
        <v>1065</v>
      </c>
      <c r="M85" s="116">
        <f t="shared" si="12"/>
        <v>2.3871737089201881</v>
      </c>
    </row>
    <row r="86" spans="2:13" ht="15.75" thickBot="1" x14ac:dyDescent="0.3">
      <c r="B86" s="125">
        <f t="shared" si="13"/>
        <v>2012</v>
      </c>
      <c r="C86" s="112">
        <v>3066</v>
      </c>
      <c r="D86" s="112">
        <v>3335</v>
      </c>
      <c r="E86" s="126">
        <f t="shared" si="11"/>
        <v>0.9193403298350824</v>
      </c>
      <c r="H86" s="125">
        <f t="shared" si="14"/>
        <v>2012</v>
      </c>
      <c r="I86" s="112">
        <v>3335</v>
      </c>
      <c r="J86" s="112">
        <v>878</v>
      </c>
      <c r="K86" s="112">
        <v>7.55</v>
      </c>
      <c r="L86" s="112">
        <v>1165</v>
      </c>
      <c r="M86" s="111">
        <f t="shared" si="12"/>
        <v>2.1025321888412014</v>
      </c>
    </row>
    <row r="87" spans="2:13" x14ac:dyDescent="0.25">
      <c r="B87" s="134"/>
      <c r="E87" s="118"/>
      <c r="H87" s="134"/>
      <c r="M87" s="117"/>
    </row>
    <row r="88" spans="2:13" x14ac:dyDescent="0.25">
      <c r="B88" s="134"/>
      <c r="E88" s="118"/>
      <c r="H88" s="134"/>
      <c r="M88" s="117"/>
    </row>
    <row r="89" spans="2:13" x14ac:dyDescent="0.25">
      <c r="B89" s="134"/>
      <c r="E89" s="118"/>
      <c r="H89" s="134"/>
      <c r="M89" s="117"/>
    </row>
    <row r="90" spans="2:13" x14ac:dyDescent="0.25">
      <c r="B90" s="134"/>
      <c r="E90" s="118"/>
      <c r="H90" s="134"/>
      <c r="M90" s="117"/>
    </row>
    <row r="91" spans="2:13" x14ac:dyDescent="0.25">
      <c r="B91" s="134"/>
      <c r="E91" s="118"/>
      <c r="H91" s="134"/>
      <c r="M91" s="117"/>
    </row>
    <row r="92" spans="2:13" x14ac:dyDescent="0.25">
      <c r="B92" s="134"/>
      <c r="E92" s="118"/>
      <c r="H92" s="134"/>
      <c r="M92" s="117"/>
    </row>
    <row r="93" spans="2:13" x14ac:dyDescent="0.25">
      <c r="B93" s="134"/>
      <c r="E93" s="118"/>
      <c r="H93" s="134"/>
      <c r="M93" s="117"/>
    </row>
    <row r="94" spans="2:13" x14ac:dyDescent="0.25">
      <c r="B94" s="134"/>
      <c r="E94" s="118"/>
      <c r="H94" s="134"/>
      <c r="M94" s="117"/>
    </row>
    <row r="95" spans="2:13" x14ac:dyDescent="0.25">
      <c r="B95" s="134"/>
      <c r="E95" s="118"/>
      <c r="H95" s="134"/>
      <c r="M95" s="117"/>
    </row>
    <row r="96" spans="2:13" x14ac:dyDescent="0.25">
      <c r="B96" s="134"/>
      <c r="E96" s="118"/>
      <c r="H96" s="134"/>
      <c r="M96" s="117"/>
    </row>
    <row r="97" spans="2:13" x14ac:dyDescent="0.25">
      <c r="B97" s="134"/>
      <c r="E97" s="118"/>
      <c r="H97" s="134"/>
      <c r="M97" s="117"/>
    </row>
    <row r="98" spans="2:13" x14ac:dyDescent="0.25">
      <c r="B98" s="134"/>
      <c r="E98" s="118"/>
      <c r="H98" s="134"/>
      <c r="M98" s="117"/>
    </row>
    <row r="102" spans="2:13" ht="15.75" thickBot="1" x14ac:dyDescent="0.3"/>
    <row r="103" spans="2:13" ht="16.5" thickBot="1" x14ac:dyDescent="0.3">
      <c r="B103" s="301" t="s">
        <v>128</v>
      </c>
      <c r="C103" s="302"/>
      <c r="D103" s="302"/>
      <c r="E103" s="303"/>
      <c r="F103" s="92"/>
      <c r="G103" s="92"/>
      <c r="H103" s="301" t="s">
        <v>144</v>
      </c>
      <c r="I103" s="302"/>
      <c r="J103" s="302"/>
      <c r="K103" s="303"/>
    </row>
    <row r="104" spans="2:13" ht="28.35" customHeight="1" x14ac:dyDescent="0.25">
      <c r="B104" s="132" t="s">
        <v>165</v>
      </c>
      <c r="C104" s="130" t="s">
        <v>172</v>
      </c>
      <c r="D104" s="130" t="s">
        <v>171</v>
      </c>
      <c r="E104" s="129" t="s">
        <v>128</v>
      </c>
      <c r="H104" s="132" t="s">
        <v>165</v>
      </c>
      <c r="I104" s="130" t="s">
        <v>44</v>
      </c>
      <c r="J104" s="130" t="s">
        <v>183</v>
      </c>
      <c r="K104" s="139" t="s">
        <v>144</v>
      </c>
    </row>
    <row r="105" spans="2:13" x14ac:dyDescent="0.25">
      <c r="B105" s="127">
        <v>2021</v>
      </c>
      <c r="C105">
        <v>230</v>
      </c>
      <c r="D105">
        <v>4635</v>
      </c>
      <c r="E105" s="128">
        <f t="shared" ref="E105:E114" si="15">C105/D105</f>
        <v>4.9622437971952538E-2</v>
      </c>
      <c r="H105" s="127">
        <v>2021</v>
      </c>
      <c r="I105">
        <v>748</v>
      </c>
      <c r="J105">
        <v>152</v>
      </c>
      <c r="K105" s="116">
        <f t="shared" ref="K105:K114" si="16">I105/J105</f>
        <v>4.9210526315789478</v>
      </c>
    </row>
    <row r="106" spans="2:13" x14ac:dyDescent="0.25">
      <c r="B106" s="127">
        <f t="shared" ref="B106:B114" si="17">B105-1</f>
        <v>2020</v>
      </c>
      <c r="C106">
        <v>143</v>
      </c>
      <c r="D106">
        <v>4070</v>
      </c>
      <c r="E106" s="128">
        <f t="shared" si="15"/>
        <v>3.5135135135135137E-2</v>
      </c>
      <c r="H106" s="127">
        <f t="shared" ref="H106:H114" si="18">H105-1</f>
        <v>2020</v>
      </c>
      <c r="I106">
        <v>534</v>
      </c>
      <c r="J106">
        <v>173</v>
      </c>
      <c r="K106" s="116">
        <f t="shared" si="16"/>
        <v>3.0867052023121389</v>
      </c>
    </row>
    <row r="107" spans="2:13" x14ac:dyDescent="0.25">
      <c r="B107" s="127">
        <f t="shared" si="17"/>
        <v>2019</v>
      </c>
      <c r="C107">
        <v>52</v>
      </c>
      <c r="D107">
        <v>4221</v>
      </c>
      <c r="E107" s="128">
        <f t="shared" si="15"/>
        <v>1.2319355602937692E-2</v>
      </c>
      <c r="H107" s="127">
        <f t="shared" si="18"/>
        <v>2019</v>
      </c>
      <c r="I107">
        <v>460</v>
      </c>
      <c r="J107">
        <v>168</v>
      </c>
      <c r="K107" s="116">
        <f t="shared" si="16"/>
        <v>2.7380952380952381</v>
      </c>
    </row>
    <row r="108" spans="2:13" x14ac:dyDescent="0.25">
      <c r="B108" s="127">
        <f t="shared" si="17"/>
        <v>2018</v>
      </c>
      <c r="C108">
        <v>101</v>
      </c>
      <c r="D108">
        <v>3878</v>
      </c>
      <c r="E108" s="128">
        <f t="shared" si="15"/>
        <v>2.6044352759154205E-2</v>
      </c>
      <c r="H108" s="127">
        <f t="shared" si="18"/>
        <v>2018</v>
      </c>
      <c r="I108">
        <v>460</v>
      </c>
      <c r="J108">
        <v>144</v>
      </c>
      <c r="K108" s="116">
        <f t="shared" si="16"/>
        <v>3.1944444444444446</v>
      </c>
    </row>
    <row r="109" spans="2:13" x14ac:dyDescent="0.25">
      <c r="B109" s="127">
        <f t="shared" si="17"/>
        <v>2017</v>
      </c>
      <c r="C109">
        <v>194</v>
      </c>
      <c r="D109">
        <v>3887</v>
      </c>
      <c r="E109" s="128">
        <f t="shared" si="15"/>
        <v>4.9909956264471311E-2</v>
      </c>
      <c r="H109" s="127">
        <f t="shared" si="18"/>
        <v>2017</v>
      </c>
      <c r="I109">
        <v>493</v>
      </c>
      <c r="J109">
        <v>119</v>
      </c>
      <c r="K109" s="116">
        <f t="shared" si="16"/>
        <v>4.1428571428571432</v>
      </c>
    </row>
    <row r="110" spans="2:13" x14ac:dyDescent="0.25">
      <c r="B110" s="127">
        <f t="shared" si="17"/>
        <v>2016</v>
      </c>
      <c r="C110">
        <v>202</v>
      </c>
      <c r="D110">
        <v>3801</v>
      </c>
      <c r="E110" s="128">
        <f t="shared" si="15"/>
        <v>5.3143909497500655E-2</v>
      </c>
      <c r="H110" s="127">
        <f t="shared" si="18"/>
        <v>2016</v>
      </c>
      <c r="I110">
        <v>473</v>
      </c>
      <c r="J110">
        <v>108</v>
      </c>
      <c r="K110" s="116">
        <f t="shared" si="16"/>
        <v>4.3796296296296298</v>
      </c>
    </row>
    <row r="111" spans="2:13" x14ac:dyDescent="0.25">
      <c r="B111" s="127">
        <f t="shared" si="17"/>
        <v>2015</v>
      </c>
      <c r="C111">
        <v>142</v>
      </c>
      <c r="D111">
        <v>3314</v>
      </c>
      <c r="E111" s="128">
        <f t="shared" si="15"/>
        <v>4.284852142426071E-2</v>
      </c>
      <c r="H111" s="127">
        <f t="shared" si="18"/>
        <v>2015</v>
      </c>
      <c r="I111">
        <v>378</v>
      </c>
      <c r="J111">
        <v>116</v>
      </c>
      <c r="K111" s="116">
        <f t="shared" si="16"/>
        <v>3.2586206896551726</v>
      </c>
    </row>
    <row r="112" spans="2:13" x14ac:dyDescent="0.25">
      <c r="B112" s="127">
        <f t="shared" si="17"/>
        <v>2014</v>
      </c>
      <c r="C112">
        <v>129</v>
      </c>
      <c r="D112">
        <v>3167</v>
      </c>
      <c r="E112" s="128">
        <f t="shared" si="15"/>
        <v>4.0732554467950745E-2</v>
      </c>
      <c r="H112" s="127">
        <f t="shared" si="18"/>
        <v>2014</v>
      </c>
      <c r="I112">
        <v>396</v>
      </c>
      <c r="J112">
        <v>167</v>
      </c>
      <c r="K112" s="116">
        <f t="shared" si="16"/>
        <v>2.3712574850299402</v>
      </c>
    </row>
    <row r="113" spans="2:11" x14ac:dyDescent="0.25">
      <c r="B113" s="127">
        <f t="shared" si="17"/>
        <v>2013</v>
      </c>
      <c r="C113">
        <v>138</v>
      </c>
      <c r="D113">
        <v>3148</v>
      </c>
      <c r="E113" s="128">
        <f t="shared" si="15"/>
        <v>4.3837357052096571E-2</v>
      </c>
      <c r="H113" s="127">
        <f t="shared" si="18"/>
        <v>2013</v>
      </c>
      <c r="I113">
        <v>473</v>
      </c>
      <c r="J113">
        <v>175</v>
      </c>
      <c r="K113" s="116">
        <f t="shared" si="16"/>
        <v>2.7028571428571428</v>
      </c>
    </row>
    <row r="114" spans="2:11" ht="15.75" thickBot="1" x14ac:dyDescent="0.3">
      <c r="B114" s="125">
        <f t="shared" si="17"/>
        <v>2012</v>
      </c>
      <c r="C114" s="112">
        <v>150</v>
      </c>
      <c r="D114" s="112">
        <v>3066</v>
      </c>
      <c r="E114" s="126">
        <f t="shared" si="15"/>
        <v>4.8923679060665359E-2</v>
      </c>
      <c r="H114" s="125">
        <f t="shared" si="18"/>
        <v>2012</v>
      </c>
      <c r="I114" s="112">
        <v>449</v>
      </c>
      <c r="J114" s="112">
        <v>160</v>
      </c>
      <c r="K114" s="111">
        <f t="shared" si="16"/>
        <v>2.8062499999999999</v>
      </c>
    </row>
    <row r="133" spans="2:8" ht="15.75" thickBot="1" x14ac:dyDescent="0.3"/>
    <row r="134" spans="2:8" ht="16.5" thickBot="1" x14ac:dyDescent="0.3">
      <c r="B134" s="260" t="s">
        <v>142</v>
      </c>
      <c r="C134" s="261"/>
      <c r="D134" s="261"/>
      <c r="E134" s="261"/>
      <c r="F134" s="261"/>
      <c r="G134" s="261"/>
      <c r="H134" s="262"/>
    </row>
    <row r="135" spans="2:8" ht="16.5" thickBot="1" x14ac:dyDescent="0.3">
      <c r="B135" s="144"/>
      <c r="C135" s="144"/>
      <c r="D135" s="144"/>
      <c r="E135" s="144"/>
      <c r="F135" s="144"/>
      <c r="G135" s="144"/>
      <c r="H135" s="144"/>
    </row>
    <row r="136" spans="2:8" ht="16.5" thickBot="1" x14ac:dyDescent="0.3">
      <c r="B136" s="301" t="s">
        <v>141</v>
      </c>
      <c r="C136" s="302"/>
      <c r="D136" s="302"/>
      <c r="E136" s="302"/>
      <c r="F136" s="302"/>
      <c r="G136" s="302"/>
      <c r="H136" s="303"/>
    </row>
    <row r="137" spans="2:8" ht="35.450000000000003" customHeight="1" x14ac:dyDescent="0.25">
      <c r="B137" s="143" t="s">
        <v>165</v>
      </c>
      <c r="C137" s="131" t="s">
        <v>182</v>
      </c>
      <c r="D137" s="131" t="s">
        <v>181</v>
      </c>
      <c r="E137" s="131" t="s">
        <v>180</v>
      </c>
      <c r="F137" s="131" t="s">
        <v>179</v>
      </c>
      <c r="G137" s="131" t="s">
        <v>172</v>
      </c>
      <c r="H137" s="139" t="s">
        <v>29</v>
      </c>
    </row>
    <row r="138" spans="2:8" x14ac:dyDescent="0.25">
      <c r="B138" s="127">
        <v>2021</v>
      </c>
      <c r="C138">
        <v>720000000</v>
      </c>
      <c r="D138">
        <v>10</v>
      </c>
      <c r="E138">
        <f t="shared" ref="E138:E147" si="19">C138/D138</f>
        <v>72000000</v>
      </c>
      <c r="F138">
        <f t="shared" ref="F138:F147" si="20">E138/10000000</f>
        <v>7.2</v>
      </c>
      <c r="G138">
        <v>230</v>
      </c>
      <c r="H138" s="116">
        <f t="shared" ref="H138:H147" si="21">G138/F138</f>
        <v>31.944444444444443</v>
      </c>
    </row>
    <row r="139" spans="2:8" x14ac:dyDescent="0.25">
      <c r="B139" s="127">
        <f t="shared" ref="B139:B147" si="22">B138-1</f>
        <v>2020</v>
      </c>
      <c r="C139">
        <v>720000000</v>
      </c>
      <c r="D139">
        <v>10</v>
      </c>
      <c r="E139">
        <f t="shared" si="19"/>
        <v>72000000</v>
      </c>
      <c r="F139">
        <f t="shared" si="20"/>
        <v>7.2</v>
      </c>
      <c r="G139">
        <v>143</v>
      </c>
      <c r="H139" s="116">
        <f t="shared" si="21"/>
        <v>19.861111111111111</v>
      </c>
    </row>
    <row r="140" spans="2:8" x14ac:dyDescent="0.25">
      <c r="B140" s="127">
        <f t="shared" si="22"/>
        <v>2019</v>
      </c>
      <c r="C140">
        <v>720000000</v>
      </c>
      <c r="D140">
        <v>10</v>
      </c>
      <c r="E140">
        <f t="shared" si="19"/>
        <v>72000000</v>
      </c>
      <c r="F140">
        <f t="shared" si="20"/>
        <v>7.2</v>
      </c>
      <c r="G140">
        <v>52</v>
      </c>
      <c r="H140" s="116">
        <f t="shared" si="21"/>
        <v>7.2222222222222223</v>
      </c>
    </row>
    <row r="141" spans="2:8" x14ac:dyDescent="0.25">
      <c r="B141" s="127">
        <f t="shared" si="22"/>
        <v>2018</v>
      </c>
      <c r="C141">
        <v>720000000</v>
      </c>
      <c r="D141">
        <v>10</v>
      </c>
      <c r="E141">
        <f t="shared" si="19"/>
        <v>72000000</v>
      </c>
      <c r="F141">
        <f t="shared" si="20"/>
        <v>7.2</v>
      </c>
      <c r="G141">
        <v>101</v>
      </c>
      <c r="H141" s="116">
        <f t="shared" si="21"/>
        <v>14.027777777777777</v>
      </c>
    </row>
    <row r="142" spans="2:8" x14ac:dyDescent="0.25">
      <c r="B142" s="127">
        <f t="shared" si="22"/>
        <v>2017</v>
      </c>
      <c r="C142">
        <v>720000000</v>
      </c>
      <c r="D142">
        <v>10</v>
      </c>
      <c r="E142">
        <f t="shared" si="19"/>
        <v>72000000</v>
      </c>
      <c r="F142">
        <f t="shared" si="20"/>
        <v>7.2</v>
      </c>
      <c r="G142">
        <v>194</v>
      </c>
      <c r="H142" s="116">
        <f t="shared" si="21"/>
        <v>26.944444444444443</v>
      </c>
    </row>
    <row r="143" spans="2:8" x14ac:dyDescent="0.25">
      <c r="B143" s="127">
        <f t="shared" si="22"/>
        <v>2016</v>
      </c>
      <c r="C143">
        <v>720000000</v>
      </c>
      <c r="D143">
        <v>10</v>
      </c>
      <c r="E143">
        <f t="shared" si="19"/>
        <v>72000000</v>
      </c>
      <c r="F143">
        <f t="shared" si="20"/>
        <v>7.2</v>
      </c>
      <c r="G143">
        <v>202</v>
      </c>
      <c r="H143" s="116">
        <f t="shared" si="21"/>
        <v>28.055555555555554</v>
      </c>
    </row>
    <row r="144" spans="2:8" x14ac:dyDescent="0.25">
      <c r="B144" s="127">
        <f t="shared" si="22"/>
        <v>2015</v>
      </c>
      <c r="C144">
        <v>720000000</v>
      </c>
      <c r="D144">
        <v>10</v>
      </c>
      <c r="E144">
        <f t="shared" si="19"/>
        <v>72000000</v>
      </c>
      <c r="F144">
        <f t="shared" si="20"/>
        <v>7.2</v>
      </c>
      <c r="G144">
        <v>142</v>
      </c>
      <c r="H144" s="116">
        <f t="shared" si="21"/>
        <v>19.722222222222221</v>
      </c>
    </row>
    <row r="145" spans="2:10" x14ac:dyDescent="0.25">
      <c r="B145" s="127">
        <f t="shared" si="22"/>
        <v>2014</v>
      </c>
      <c r="C145">
        <v>720000000</v>
      </c>
      <c r="D145">
        <v>10</v>
      </c>
      <c r="E145">
        <f t="shared" si="19"/>
        <v>72000000</v>
      </c>
      <c r="F145">
        <f t="shared" si="20"/>
        <v>7.2</v>
      </c>
      <c r="G145">
        <v>129</v>
      </c>
      <c r="H145" s="116">
        <f t="shared" si="21"/>
        <v>17.916666666666668</v>
      </c>
    </row>
    <row r="146" spans="2:10" x14ac:dyDescent="0.25">
      <c r="B146" s="127">
        <f t="shared" si="22"/>
        <v>2013</v>
      </c>
      <c r="C146">
        <v>720000000</v>
      </c>
      <c r="D146">
        <v>10</v>
      </c>
      <c r="E146">
        <f t="shared" si="19"/>
        <v>72000000</v>
      </c>
      <c r="F146">
        <f t="shared" si="20"/>
        <v>7.2</v>
      </c>
      <c r="G146">
        <v>138</v>
      </c>
      <c r="H146" s="116">
        <f t="shared" si="21"/>
        <v>19.166666666666668</v>
      </c>
    </row>
    <row r="147" spans="2:10" ht="15.75" thickBot="1" x14ac:dyDescent="0.3">
      <c r="B147" s="125">
        <f t="shared" si="22"/>
        <v>2012</v>
      </c>
      <c r="C147" s="112">
        <v>720000000</v>
      </c>
      <c r="D147" s="112">
        <v>10</v>
      </c>
      <c r="E147" s="112">
        <f t="shared" si="19"/>
        <v>72000000</v>
      </c>
      <c r="F147" s="112">
        <f t="shared" si="20"/>
        <v>7.2</v>
      </c>
      <c r="G147" s="112">
        <v>150</v>
      </c>
      <c r="H147" s="111">
        <f t="shared" si="21"/>
        <v>20.833333333333332</v>
      </c>
    </row>
    <row r="149" spans="2:10" ht="15.75" thickBot="1" x14ac:dyDescent="0.3"/>
    <row r="150" spans="2:10" ht="16.5" thickBot="1" x14ac:dyDescent="0.3">
      <c r="B150" s="277" t="s">
        <v>140</v>
      </c>
      <c r="C150" s="278"/>
      <c r="D150" s="278"/>
      <c r="E150" s="279"/>
      <c r="F150" s="92"/>
      <c r="G150" s="277" t="s">
        <v>137</v>
      </c>
      <c r="H150" s="278"/>
      <c r="I150" s="278"/>
      <c r="J150" s="279"/>
    </row>
    <row r="151" spans="2:10" ht="28.35" customHeight="1" x14ac:dyDescent="0.25">
      <c r="B151" s="132" t="s">
        <v>165</v>
      </c>
      <c r="C151" s="130" t="s">
        <v>178</v>
      </c>
      <c r="D151" s="130" t="s">
        <v>29</v>
      </c>
      <c r="E151" s="129" t="s">
        <v>140</v>
      </c>
      <c r="G151" s="132" t="s">
        <v>165</v>
      </c>
      <c r="H151" s="130" t="s">
        <v>29</v>
      </c>
      <c r="I151" s="131" t="s">
        <v>132</v>
      </c>
      <c r="J151" s="129" t="s">
        <v>176</v>
      </c>
    </row>
    <row r="152" spans="2:10" x14ac:dyDescent="0.25">
      <c r="B152" s="127">
        <v>2021</v>
      </c>
      <c r="C152" s="54">
        <v>387.6</v>
      </c>
      <c r="D152" s="54">
        <v>31.944444444444443</v>
      </c>
      <c r="E152" s="142">
        <f t="shared" ref="E152:E161" si="23">C152/D152</f>
        <v>12.133565217391306</v>
      </c>
      <c r="G152" s="127">
        <v>2021</v>
      </c>
      <c r="H152" s="117">
        <v>31.944444444444443</v>
      </c>
      <c r="I152" s="133">
        <v>0.08</v>
      </c>
      <c r="J152" s="116">
        <f t="shared" ref="J152:J161" si="24">H152*I152</f>
        <v>2.5555555555555554</v>
      </c>
    </row>
    <row r="153" spans="2:10" x14ac:dyDescent="0.25">
      <c r="B153" s="127">
        <f t="shared" ref="B153:B161" si="25">B152-1</f>
        <v>2020</v>
      </c>
      <c r="C153" s="54">
        <v>139.30000000000001</v>
      </c>
      <c r="D153" s="54">
        <v>19.861111111111111</v>
      </c>
      <c r="E153" s="142">
        <f t="shared" si="23"/>
        <v>7.0137062937062948</v>
      </c>
      <c r="G153" s="127">
        <f t="shared" ref="G153:G161" si="26">G152-1</f>
        <v>2020</v>
      </c>
      <c r="H153" s="117">
        <v>19.861111111111111</v>
      </c>
      <c r="I153" s="133">
        <v>0.1</v>
      </c>
      <c r="J153" s="116">
        <f t="shared" si="24"/>
        <v>1.9861111111111112</v>
      </c>
    </row>
    <row r="154" spans="2:10" x14ac:dyDescent="0.25">
      <c r="B154" s="127">
        <f t="shared" si="25"/>
        <v>2019</v>
      </c>
      <c r="C154" s="54">
        <v>227.9</v>
      </c>
      <c r="D154" s="54">
        <v>7.2222222222222223</v>
      </c>
      <c r="E154" s="142">
        <f t="shared" si="23"/>
        <v>31.555384615384614</v>
      </c>
      <c r="G154" s="127">
        <f t="shared" si="26"/>
        <v>2019</v>
      </c>
      <c r="H154" s="117">
        <v>7.2222222222222223</v>
      </c>
      <c r="I154" s="133">
        <v>0.28000000000000003</v>
      </c>
      <c r="J154" s="116">
        <f t="shared" si="24"/>
        <v>2.0222222222222226</v>
      </c>
    </row>
    <row r="155" spans="2:10" x14ac:dyDescent="0.25">
      <c r="B155" s="127">
        <f t="shared" si="25"/>
        <v>2018</v>
      </c>
      <c r="C155" s="54">
        <v>342.1</v>
      </c>
      <c r="D155" s="54">
        <v>14.027777777777777</v>
      </c>
      <c r="E155" s="142">
        <f t="shared" si="23"/>
        <v>24.387326732673269</v>
      </c>
      <c r="G155" s="127">
        <f t="shared" si="26"/>
        <v>2018</v>
      </c>
      <c r="H155" s="117">
        <v>14.027777777777777</v>
      </c>
      <c r="I155" s="133">
        <v>0.14000000000000001</v>
      </c>
      <c r="J155" s="116">
        <f t="shared" si="24"/>
        <v>1.963888888888889</v>
      </c>
    </row>
    <row r="156" spans="2:10" x14ac:dyDescent="0.25">
      <c r="B156" s="127">
        <f t="shared" si="25"/>
        <v>2017</v>
      </c>
      <c r="C156" s="54">
        <v>278.05</v>
      </c>
      <c r="D156" s="54">
        <v>26.944444444444443</v>
      </c>
      <c r="E156" s="142">
        <f t="shared" si="23"/>
        <v>10.319381443298971</v>
      </c>
      <c r="G156" s="127">
        <f t="shared" si="26"/>
        <v>2017</v>
      </c>
      <c r="H156" s="117">
        <v>26.944444444444443</v>
      </c>
      <c r="I156" s="133">
        <v>0.13</v>
      </c>
      <c r="J156" s="116">
        <f t="shared" si="24"/>
        <v>3.5027777777777778</v>
      </c>
    </row>
    <row r="157" spans="2:10" x14ac:dyDescent="0.25">
      <c r="B157" s="127">
        <f t="shared" si="25"/>
        <v>2016</v>
      </c>
      <c r="C157" s="54">
        <v>175.9</v>
      </c>
      <c r="D157" s="54">
        <v>28.055555555555554</v>
      </c>
      <c r="E157" s="142">
        <f t="shared" si="23"/>
        <v>6.2697029702970299</v>
      </c>
      <c r="G157" s="127">
        <f t="shared" si="26"/>
        <v>2016</v>
      </c>
      <c r="H157" s="117">
        <v>28.055555555555554</v>
      </c>
      <c r="I157" s="133">
        <v>0.11</v>
      </c>
      <c r="J157" s="116">
        <f t="shared" si="24"/>
        <v>3.0861111111111108</v>
      </c>
    </row>
    <row r="158" spans="2:10" x14ac:dyDescent="0.25">
      <c r="B158" s="127">
        <f t="shared" si="25"/>
        <v>2015</v>
      </c>
      <c r="C158" s="54">
        <v>123.05</v>
      </c>
      <c r="D158" s="54">
        <v>19.722222222222221</v>
      </c>
      <c r="E158" s="142">
        <f t="shared" si="23"/>
        <v>6.2391549295774649</v>
      </c>
      <c r="G158" s="127">
        <f t="shared" si="26"/>
        <v>2015</v>
      </c>
      <c r="H158" s="117">
        <v>19.722222222222221</v>
      </c>
      <c r="I158" s="133">
        <v>0.14000000000000001</v>
      </c>
      <c r="J158" s="116">
        <f t="shared" si="24"/>
        <v>2.7611111111111111</v>
      </c>
    </row>
    <row r="159" spans="2:10" x14ac:dyDescent="0.25">
      <c r="B159" s="127">
        <f t="shared" si="25"/>
        <v>2014</v>
      </c>
      <c r="C159" s="54">
        <v>80.8</v>
      </c>
      <c r="D159" s="54">
        <v>17.916666666666668</v>
      </c>
      <c r="E159" s="142">
        <f t="shared" si="23"/>
        <v>4.5097674418604647</v>
      </c>
      <c r="G159" s="127">
        <f t="shared" si="26"/>
        <v>2014</v>
      </c>
      <c r="H159" s="117">
        <v>17.916666666666668</v>
      </c>
      <c r="I159" s="133">
        <v>0.14000000000000001</v>
      </c>
      <c r="J159" s="116">
        <f t="shared" si="24"/>
        <v>2.5083333333333337</v>
      </c>
    </row>
    <row r="160" spans="2:10" x14ac:dyDescent="0.25">
      <c r="B160" s="127">
        <f t="shared" si="25"/>
        <v>2013</v>
      </c>
      <c r="C160" s="54">
        <v>72.650000000000006</v>
      </c>
      <c r="D160" s="54">
        <v>19.166666666666668</v>
      </c>
      <c r="E160" s="142">
        <f t="shared" si="23"/>
        <v>3.7904347826086959</v>
      </c>
      <c r="G160" s="127">
        <f t="shared" si="26"/>
        <v>2013</v>
      </c>
      <c r="H160" s="117">
        <v>19.166666666666668</v>
      </c>
      <c r="I160" s="133">
        <v>0.13</v>
      </c>
      <c r="J160" s="116">
        <f t="shared" si="24"/>
        <v>2.4916666666666667</v>
      </c>
    </row>
    <row r="161" spans="2:10" ht="15.75" thickBot="1" x14ac:dyDescent="0.3">
      <c r="B161" s="125">
        <f t="shared" si="25"/>
        <v>2012</v>
      </c>
      <c r="C161" s="138">
        <v>114.45</v>
      </c>
      <c r="D161" s="138">
        <v>20.833333333333332</v>
      </c>
      <c r="E161" s="141">
        <f t="shared" si="23"/>
        <v>5.4936000000000007</v>
      </c>
      <c r="G161" s="125">
        <f t="shared" si="26"/>
        <v>2012</v>
      </c>
      <c r="H161" s="113">
        <v>20.833333333333332</v>
      </c>
      <c r="I161" s="140">
        <v>0.1</v>
      </c>
      <c r="J161" s="111">
        <f t="shared" si="24"/>
        <v>2.0833333333333335</v>
      </c>
    </row>
    <row r="163" spans="2:10" ht="15.75" thickBot="1" x14ac:dyDescent="0.3"/>
    <row r="164" spans="2:10" ht="16.5" thickBot="1" x14ac:dyDescent="0.3">
      <c r="B164" s="277" t="s">
        <v>136</v>
      </c>
      <c r="C164" s="278"/>
      <c r="D164" s="278"/>
      <c r="E164" s="279"/>
      <c r="G164" s="277" t="s">
        <v>133</v>
      </c>
      <c r="H164" s="278"/>
      <c r="I164" s="278"/>
      <c r="J164" s="279"/>
    </row>
    <row r="165" spans="2:10" ht="30" x14ac:dyDescent="0.25">
      <c r="B165" s="132" t="s">
        <v>165</v>
      </c>
      <c r="C165" s="130" t="s">
        <v>176</v>
      </c>
      <c r="D165" s="130" t="s">
        <v>178</v>
      </c>
      <c r="E165" s="129" t="s">
        <v>136</v>
      </c>
      <c r="F165" s="130"/>
      <c r="G165" s="132" t="s">
        <v>165</v>
      </c>
      <c r="H165" s="130" t="s">
        <v>176</v>
      </c>
      <c r="I165" s="130" t="s">
        <v>29</v>
      </c>
      <c r="J165" s="139" t="s">
        <v>177</v>
      </c>
    </row>
    <row r="166" spans="2:10" x14ac:dyDescent="0.25">
      <c r="B166" s="127">
        <v>2021</v>
      </c>
      <c r="C166" s="117">
        <v>2.5555555555555554</v>
      </c>
      <c r="D166" s="54">
        <v>387.6</v>
      </c>
      <c r="E166" s="128">
        <f t="shared" ref="E166:E175" si="27">C166/D166</f>
        <v>6.5932805870886355E-3</v>
      </c>
      <c r="G166" s="127">
        <v>2021</v>
      </c>
      <c r="H166" s="117">
        <v>2.5555555555555554</v>
      </c>
      <c r="I166" s="117">
        <v>31.944444444444443</v>
      </c>
      <c r="J166" s="116">
        <f t="shared" ref="J166:J175" si="28">I166/H166</f>
        <v>12.5</v>
      </c>
    </row>
    <row r="167" spans="2:10" x14ac:dyDescent="0.25">
      <c r="B167" s="127">
        <f t="shared" ref="B167:B175" si="29">B166-1</f>
        <v>2020</v>
      </c>
      <c r="C167" s="117">
        <v>1.9861111111111112</v>
      </c>
      <c r="D167" s="54">
        <v>139.30000000000001</v>
      </c>
      <c r="E167" s="128">
        <f t="shared" si="27"/>
        <v>1.4257796921113503E-2</v>
      </c>
      <c r="G167" s="127">
        <f t="shared" ref="G167:G175" si="30">G166-1</f>
        <v>2020</v>
      </c>
      <c r="H167" s="117">
        <v>1.9861111111111112</v>
      </c>
      <c r="I167" s="117">
        <v>19.861111111111111</v>
      </c>
      <c r="J167" s="116">
        <f t="shared" si="28"/>
        <v>10</v>
      </c>
    </row>
    <row r="168" spans="2:10" x14ac:dyDescent="0.25">
      <c r="B168" s="127">
        <f t="shared" si="29"/>
        <v>2019</v>
      </c>
      <c r="C168" s="117">
        <v>2.0222222222222226</v>
      </c>
      <c r="D168" s="54">
        <v>227.9</v>
      </c>
      <c r="E168" s="128">
        <f t="shared" si="27"/>
        <v>8.8732875042660045E-3</v>
      </c>
      <c r="G168" s="127">
        <f t="shared" si="30"/>
        <v>2019</v>
      </c>
      <c r="H168" s="117">
        <v>2.0222222222222226</v>
      </c>
      <c r="I168" s="117">
        <v>7.2222222222222223</v>
      </c>
      <c r="J168" s="116">
        <f t="shared" si="28"/>
        <v>3.5714285714285707</v>
      </c>
    </row>
    <row r="169" spans="2:10" x14ac:dyDescent="0.25">
      <c r="B169" s="127">
        <f t="shared" si="29"/>
        <v>2018</v>
      </c>
      <c r="C169" s="117">
        <v>1.963888888888889</v>
      </c>
      <c r="D169" s="54">
        <v>342.1</v>
      </c>
      <c r="E169" s="128">
        <f t="shared" si="27"/>
        <v>5.7406866088538112E-3</v>
      </c>
      <c r="G169" s="127">
        <f t="shared" si="30"/>
        <v>2018</v>
      </c>
      <c r="H169" s="117">
        <v>1.963888888888889</v>
      </c>
      <c r="I169" s="117">
        <v>14.027777777777777</v>
      </c>
      <c r="J169" s="116">
        <f t="shared" si="28"/>
        <v>7.1428571428571415</v>
      </c>
    </row>
    <row r="170" spans="2:10" x14ac:dyDescent="0.25">
      <c r="B170" s="127">
        <f t="shared" si="29"/>
        <v>2017</v>
      </c>
      <c r="C170" s="117">
        <v>3.5027777777777778</v>
      </c>
      <c r="D170" s="54">
        <v>278.05</v>
      </c>
      <c r="E170" s="128">
        <f t="shared" si="27"/>
        <v>1.2597654298787187E-2</v>
      </c>
      <c r="G170" s="127">
        <f t="shared" si="30"/>
        <v>2017</v>
      </c>
      <c r="H170" s="117">
        <v>3.5027777777777778</v>
      </c>
      <c r="I170" s="117">
        <v>26.944444444444443</v>
      </c>
      <c r="J170" s="116">
        <f t="shared" si="28"/>
        <v>7.6923076923076916</v>
      </c>
    </row>
    <row r="171" spans="2:10" x14ac:dyDescent="0.25">
      <c r="B171" s="127">
        <f t="shared" si="29"/>
        <v>2016</v>
      </c>
      <c r="C171" s="117">
        <v>3.0861111111111108</v>
      </c>
      <c r="D171" s="54">
        <v>175.9</v>
      </c>
      <c r="E171" s="128">
        <f t="shared" si="27"/>
        <v>1.7544690796538434E-2</v>
      </c>
      <c r="G171" s="127">
        <f t="shared" si="30"/>
        <v>2016</v>
      </c>
      <c r="H171" s="117">
        <v>3.0861111111111108</v>
      </c>
      <c r="I171" s="117">
        <v>28.055555555555554</v>
      </c>
      <c r="J171" s="116">
        <f t="shared" si="28"/>
        <v>9.0909090909090917</v>
      </c>
    </row>
    <row r="172" spans="2:10" x14ac:dyDescent="0.25">
      <c r="B172" s="127">
        <f t="shared" si="29"/>
        <v>2015</v>
      </c>
      <c r="C172" s="117">
        <v>2.7611111111111111</v>
      </c>
      <c r="D172" s="54">
        <v>123.05</v>
      </c>
      <c r="E172" s="128">
        <f t="shared" si="27"/>
        <v>2.2438936295092329E-2</v>
      </c>
      <c r="G172" s="127">
        <f t="shared" si="30"/>
        <v>2015</v>
      </c>
      <c r="H172" s="117">
        <v>2.7611111111111111</v>
      </c>
      <c r="I172" s="117">
        <v>19.722222222222221</v>
      </c>
      <c r="J172" s="116">
        <f t="shared" si="28"/>
        <v>7.1428571428571423</v>
      </c>
    </row>
    <row r="173" spans="2:10" x14ac:dyDescent="0.25">
      <c r="B173" s="127">
        <f t="shared" si="29"/>
        <v>2014</v>
      </c>
      <c r="C173" s="117">
        <v>2.5083333333333337</v>
      </c>
      <c r="D173" s="54">
        <v>80.8</v>
      </c>
      <c r="E173" s="128">
        <f t="shared" si="27"/>
        <v>3.1043729372937302E-2</v>
      </c>
      <c r="G173" s="127">
        <f t="shared" si="30"/>
        <v>2014</v>
      </c>
      <c r="H173" s="117">
        <v>2.5083333333333337</v>
      </c>
      <c r="I173" s="117">
        <v>17.916666666666668</v>
      </c>
      <c r="J173" s="116">
        <f t="shared" si="28"/>
        <v>7.1428571428571423</v>
      </c>
    </row>
    <row r="174" spans="2:10" x14ac:dyDescent="0.25">
      <c r="B174" s="127">
        <f t="shared" si="29"/>
        <v>2013</v>
      </c>
      <c r="C174" s="117">
        <v>2.4916666666666667</v>
      </c>
      <c r="D174" s="54">
        <v>72.650000000000006</v>
      </c>
      <c r="E174" s="128">
        <f t="shared" si="27"/>
        <v>3.429685707731131E-2</v>
      </c>
      <c r="G174" s="127">
        <f t="shared" si="30"/>
        <v>2013</v>
      </c>
      <c r="H174" s="117">
        <v>2.4916666666666667</v>
      </c>
      <c r="I174" s="117">
        <v>19.166666666666668</v>
      </c>
      <c r="J174" s="116">
        <f t="shared" si="28"/>
        <v>7.6923076923076925</v>
      </c>
    </row>
    <row r="175" spans="2:10" ht="15.75" thickBot="1" x14ac:dyDescent="0.3">
      <c r="B175" s="125">
        <f t="shared" si="29"/>
        <v>2012</v>
      </c>
      <c r="C175" s="113">
        <v>2.0833333333333335</v>
      </c>
      <c r="D175" s="138">
        <v>114.45</v>
      </c>
      <c r="E175" s="126">
        <f t="shared" si="27"/>
        <v>1.8202999854376001E-2</v>
      </c>
      <c r="G175" s="125">
        <f t="shared" si="30"/>
        <v>2012</v>
      </c>
      <c r="H175" s="113">
        <v>2.0833333333333335</v>
      </c>
      <c r="I175" s="113">
        <v>20.833333333333332</v>
      </c>
      <c r="J175" s="111">
        <f t="shared" si="28"/>
        <v>9.9999999999999982</v>
      </c>
    </row>
    <row r="177" spans="2:10" ht="15.75" thickBot="1" x14ac:dyDescent="0.3"/>
    <row r="178" spans="2:10" ht="16.5" thickBot="1" x14ac:dyDescent="0.3">
      <c r="B178" s="277" t="s">
        <v>132</v>
      </c>
      <c r="C178" s="278"/>
      <c r="D178" s="278"/>
      <c r="E178" s="279"/>
    </row>
    <row r="179" spans="2:10" ht="15.75" x14ac:dyDescent="0.25">
      <c r="B179" s="132" t="s">
        <v>165</v>
      </c>
      <c r="C179" s="130" t="s">
        <v>176</v>
      </c>
      <c r="D179" s="130" t="s">
        <v>29</v>
      </c>
      <c r="E179" s="137" t="s">
        <v>175</v>
      </c>
    </row>
    <row r="180" spans="2:10" x14ac:dyDescent="0.25">
      <c r="B180" s="127">
        <v>2021</v>
      </c>
      <c r="C180" s="117">
        <v>2.5555555555555554</v>
      </c>
      <c r="D180" s="117">
        <v>31.944444444444443</v>
      </c>
      <c r="E180" s="136">
        <f t="shared" ref="E180:E189" si="31">C180/D180</f>
        <v>0.08</v>
      </c>
    </row>
    <row r="181" spans="2:10" x14ac:dyDescent="0.25">
      <c r="B181" s="127">
        <f t="shared" ref="B181:B189" si="32">B180-1</f>
        <v>2020</v>
      </c>
      <c r="C181" s="117">
        <v>1.9861111111111112</v>
      </c>
      <c r="D181" s="117">
        <v>19.861111111111111</v>
      </c>
      <c r="E181" s="136">
        <f t="shared" si="31"/>
        <v>0.1</v>
      </c>
    </row>
    <row r="182" spans="2:10" x14ac:dyDescent="0.25">
      <c r="B182" s="127">
        <f t="shared" si="32"/>
        <v>2019</v>
      </c>
      <c r="C182" s="117">
        <v>2.0222222222222226</v>
      </c>
      <c r="D182" s="117">
        <v>7.2222222222222223</v>
      </c>
      <c r="E182" s="136">
        <f t="shared" si="31"/>
        <v>0.28000000000000003</v>
      </c>
    </row>
    <row r="183" spans="2:10" x14ac:dyDescent="0.25">
      <c r="B183" s="127">
        <f t="shared" si="32"/>
        <v>2018</v>
      </c>
      <c r="C183" s="117">
        <v>1.963888888888889</v>
      </c>
      <c r="D183" s="117">
        <v>14.027777777777777</v>
      </c>
      <c r="E183" s="136">
        <f t="shared" si="31"/>
        <v>0.14000000000000001</v>
      </c>
    </row>
    <row r="184" spans="2:10" x14ac:dyDescent="0.25">
      <c r="B184" s="127">
        <f t="shared" si="32"/>
        <v>2017</v>
      </c>
      <c r="C184" s="117">
        <v>3.5027777777777778</v>
      </c>
      <c r="D184" s="117">
        <v>26.944444444444443</v>
      </c>
      <c r="E184" s="136">
        <f t="shared" si="31"/>
        <v>0.13</v>
      </c>
    </row>
    <row r="185" spans="2:10" x14ac:dyDescent="0.25">
      <c r="B185" s="127">
        <f t="shared" si="32"/>
        <v>2016</v>
      </c>
      <c r="C185" s="117">
        <v>3.0861111111111108</v>
      </c>
      <c r="D185" s="117">
        <v>28.055555555555554</v>
      </c>
      <c r="E185" s="136">
        <f t="shared" si="31"/>
        <v>0.11</v>
      </c>
    </row>
    <row r="186" spans="2:10" x14ac:dyDescent="0.25">
      <c r="B186" s="127">
        <f t="shared" si="32"/>
        <v>2015</v>
      </c>
      <c r="C186" s="117">
        <v>2.7611111111111111</v>
      </c>
      <c r="D186" s="117">
        <v>19.722222222222221</v>
      </c>
      <c r="E186" s="136">
        <f t="shared" si="31"/>
        <v>0.14000000000000001</v>
      </c>
    </row>
    <row r="187" spans="2:10" x14ac:dyDescent="0.25">
      <c r="B187" s="127">
        <f t="shared" si="32"/>
        <v>2014</v>
      </c>
      <c r="C187" s="117">
        <v>2.5083333333333337</v>
      </c>
      <c r="D187" s="117">
        <v>17.916666666666668</v>
      </c>
      <c r="E187" s="136">
        <f t="shared" si="31"/>
        <v>0.14000000000000001</v>
      </c>
    </row>
    <row r="188" spans="2:10" x14ac:dyDescent="0.25">
      <c r="B188" s="127">
        <f t="shared" si="32"/>
        <v>2013</v>
      </c>
      <c r="C188" s="117">
        <v>2.4916666666666667</v>
      </c>
      <c r="D188" s="117">
        <v>19.166666666666668</v>
      </c>
      <c r="E188" s="136">
        <f t="shared" si="31"/>
        <v>0.13</v>
      </c>
    </row>
    <row r="189" spans="2:10" ht="15.75" thickBot="1" x14ac:dyDescent="0.3">
      <c r="B189" s="125">
        <f t="shared" si="32"/>
        <v>2012</v>
      </c>
      <c r="C189" s="113">
        <v>2.0833333333333335</v>
      </c>
      <c r="D189" s="113">
        <v>20.833333333333332</v>
      </c>
      <c r="E189" s="135">
        <f t="shared" si="31"/>
        <v>0.10000000000000002</v>
      </c>
    </row>
    <row r="190" spans="2:10" x14ac:dyDescent="0.25">
      <c r="B190" s="134"/>
      <c r="C190" s="117"/>
      <c r="D190" s="117"/>
      <c r="E190" s="133"/>
    </row>
    <row r="191" spans="2:10" ht="15.75" thickBot="1" x14ac:dyDescent="0.3"/>
    <row r="192" spans="2:10" x14ac:dyDescent="0.25">
      <c r="B192" s="267" t="s">
        <v>129</v>
      </c>
      <c r="C192" s="268"/>
      <c r="D192" s="268"/>
      <c r="E192" s="268"/>
      <c r="F192" s="268"/>
      <c r="G192" s="268"/>
      <c r="H192" s="268"/>
      <c r="I192" s="268"/>
      <c r="J192" s="269"/>
    </row>
    <row r="193" spans="2:10" ht="15.75" thickBot="1" x14ac:dyDescent="0.3">
      <c r="B193" s="270"/>
      <c r="C193" s="271"/>
      <c r="D193" s="271"/>
      <c r="E193" s="271"/>
      <c r="F193" s="271"/>
      <c r="G193" s="271"/>
      <c r="H193" s="271"/>
      <c r="I193" s="271"/>
      <c r="J193" s="272"/>
    </row>
    <row r="194" spans="2:10" ht="15.75" thickBot="1" x14ac:dyDescent="0.3"/>
    <row r="195" spans="2:10" ht="14.45" customHeight="1" x14ac:dyDescent="0.25">
      <c r="B195" s="280" t="s">
        <v>174</v>
      </c>
      <c r="C195" s="281"/>
      <c r="D195" s="281"/>
      <c r="E195" s="281"/>
      <c r="F195" s="281"/>
      <c r="G195" s="281"/>
      <c r="H195" s="281"/>
      <c r="I195" s="281"/>
      <c r="J195" s="282"/>
    </row>
    <row r="196" spans="2:10" x14ac:dyDescent="0.25">
      <c r="B196" s="283"/>
      <c r="C196" s="284"/>
      <c r="D196" s="284"/>
      <c r="E196" s="284"/>
      <c r="F196" s="284"/>
      <c r="G196" s="284"/>
      <c r="H196" s="284"/>
      <c r="I196" s="284"/>
      <c r="J196" s="285"/>
    </row>
    <row r="197" spans="2:10" x14ac:dyDescent="0.25">
      <c r="B197" s="283"/>
      <c r="C197" s="284"/>
      <c r="D197" s="284"/>
      <c r="E197" s="284"/>
      <c r="F197" s="284"/>
      <c r="G197" s="284"/>
      <c r="H197" s="284"/>
      <c r="I197" s="284"/>
      <c r="J197" s="285"/>
    </row>
    <row r="198" spans="2:10" x14ac:dyDescent="0.25">
      <c r="B198" s="283"/>
      <c r="C198" s="284"/>
      <c r="D198" s="284"/>
      <c r="E198" s="284"/>
      <c r="F198" s="284"/>
      <c r="G198" s="284"/>
      <c r="H198" s="284"/>
      <c r="I198" s="284"/>
      <c r="J198" s="285"/>
    </row>
    <row r="199" spans="2:10" x14ac:dyDescent="0.25">
      <c r="B199" s="283"/>
      <c r="C199" s="284"/>
      <c r="D199" s="284"/>
      <c r="E199" s="284"/>
      <c r="F199" s="284"/>
      <c r="G199" s="284"/>
      <c r="H199" s="284"/>
      <c r="I199" s="284"/>
      <c r="J199" s="285"/>
    </row>
    <row r="200" spans="2:10" ht="15.75" thickBot="1" x14ac:dyDescent="0.3">
      <c r="B200" s="286"/>
      <c r="C200" s="287"/>
      <c r="D200" s="287"/>
      <c r="E200" s="287"/>
      <c r="F200" s="287"/>
      <c r="G200" s="287"/>
      <c r="H200" s="287"/>
      <c r="I200" s="287"/>
      <c r="J200" s="288"/>
    </row>
    <row r="215" spans="2:16" ht="15.75" thickBot="1" x14ac:dyDescent="0.3"/>
    <row r="216" spans="2:16" ht="16.5" thickBot="1" x14ac:dyDescent="0.3">
      <c r="B216" s="277" t="s">
        <v>173</v>
      </c>
      <c r="C216" s="278"/>
      <c r="D216" s="278"/>
      <c r="E216" s="279"/>
      <c r="H216" s="277" t="s">
        <v>127</v>
      </c>
      <c r="I216" s="278"/>
      <c r="J216" s="278"/>
      <c r="K216" s="279"/>
      <c r="M216" s="289" t="s">
        <v>126</v>
      </c>
      <c r="N216" s="290"/>
      <c r="O216" s="290"/>
      <c r="P216" s="291"/>
    </row>
    <row r="217" spans="2:16" ht="23.45" customHeight="1" x14ac:dyDescent="0.25">
      <c r="B217" s="132" t="s">
        <v>165</v>
      </c>
      <c r="C217" s="130" t="s">
        <v>172</v>
      </c>
      <c r="D217" s="130" t="s">
        <v>171</v>
      </c>
      <c r="E217" s="129" t="s">
        <v>128</v>
      </c>
      <c r="F217" s="130"/>
      <c r="G217" s="130"/>
      <c r="H217" s="132" t="s">
        <v>165</v>
      </c>
      <c r="I217" s="130" t="s">
        <v>170</v>
      </c>
      <c r="J217" s="130" t="s">
        <v>169</v>
      </c>
      <c r="K217" s="129" t="s">
        <v>164</v>
      </c>
      <c r="L217" s="130"/>
      <c r="M217" s="132" t="s">
        <v>165</v>
      </c>
      <c r="N217" s="131" t="s">
        <v>168</v>
      </c>
      <c r="O217" s="130" t="s">
        <v>167</v>
      </c>
      <c r="P217" s="129" t="s">
        <v>163</v>
      </c>
    </row>
    <row r="218" spans="2:16" x14ac:dyDescent="0.25">
      <c r="B218" s="119">
        <v>2021</v>
      </c>
      <c r="C218">
        <v>230</v>
      </c>
      <c r="D218">
        <v>4635</v>
      </c>
      <c r="E218" s="128">
        <v>4.9622437971952538E-2</v>
      </c>
      <c r="H218" s="127">
        <v>2021</v>
      </c>
      <c r="I218">
        <v>4635</v>
      </c>
      <c r="J218">
        <v>4920</v>
      </c>
      <c r="K218" s="128">
        <f t="shared" ref="K218:K227" si="33">I218/J218</f>
        <v>0.94207317073170727</v>
      </c>
      <c r="M218" s="127">
        <v>2021</v>
      </c>
      <c r="N218">
        <v>4920</v>
      </c>
      <c r="O218">
        <v>72</v>
      </c>
      <c r="P218" s="116">
        <f t="shared" ref="P218:P227" si="34">N218/O218</f>
        <v>68.333333333333329</v>
      </c>
    </row>
    <row r="219" spans="2:16" x14ac:dyDescent="0.25">
      <c r="B219" s="119">
        <v>2020</v>
      </c>
      <c r="C219">
        <v>143</v>
      </c>
      <c r="D219">
        <v>4070</v>
      </c>
      <c r="E219" s="128">
        <v>3.5135135135135137E-2</v>
      </c>
      <c r="H219" s="127">
        <f t="shared" ref="H219:H227" si="35">H218-1</f>
        <v>2020</v>
      </c>
      <c r="I219">
        <v>4070</v>
      </c>
      <c r="J219">
        <v>4420</v>
      </c>
      <c r="K219" s="128">
        <f t="shared" si="33"/>
        <v>0.920814479638009</v>
      </c>
      <c r="M219" s="127">
        <f t="shared" ref="M219:M227" si="36">M218-1</f>
        <v>2020</v>
      </c>
      <c r="N219">
        <v>4420</v>
      </c>
      <c r="O219">
        <v>72</v>
      </c>
      <c r="P219" s="116">
        <f t="shared" si="34"/>
        <v>61.388888888888886</v>
      </c>
    </row>
    <row r="220" spans="2:16" x14ac:dyDescent="0.25">
      <c r="B220" s="119">
        <v>2019</v>
      </c>
      <c r="C220">
        <v>52</v>
      </c>
      <c r="D220">
        <v>4221</v>
      </c>
      <c r="E220" s="128">
        <v>1.2319355602937692E-2</v>
      </c>
      <c r="H220" s="127">
        <f t="shared" si="35"/>
        <v>2019</v>
      </c>
      <c r="I220">
        <v>4221</v>
      </c>
      <c r="J220">
        <v>4404</v>
      </c>
      <c r="K220" s="128">
        <f t="shared" si="33"/>
        <v>0.95844686648501365</v>
      </c>
      <c r="M220" s="127">
        <f t="shared" si="36"/>
        <v>2019</v>
      </c>
      <c r="N220">
        <v>4404</v>
      </c>
      <c r="O220">
        <v>72</v>
      </c>
      <c r="P220" s="116">
        <f t="shared" si="34"/>
        <v>61.166666666666664</v>
      </c>
    </row>
    <row r="221" spans="2:16" x14ac:dyDescent="0.25">
      <c r="B221" s="119">
        <v>2018</v>
      </c>
      <c r="C221">
        <v>101</v>
      </c>
      <c r="D221">
        <v>3878</v>
      </c>
      <c r="E221" s="128">
        <v>2.6044352759154205E-2</v>
      </c>
      <c r="H221" s="127">
        <f t="shared" si="35"/>
        <v>2018</v>
      </c>
      <c r="I221">
        <v>3878</v>
      </c>
      <c r="J221">
        <v>4428</v>
      </c>
      <c r="K221" s="128">
        <f t="shared" si="33"/>
        <v>0.87579042457091238</v>
      </c>
      <c r="M221" s="127">
        <f t="shared" si="36"/>
        <v>2018</v>
      </c>
      <c r="N221">
        <v>4428</v>
      </c>
      <c r="O221">
        <v>72</v>
      </c>
      <c r="P221" s="116">
        <f t="shared" si="34"/>
        <v>61.5</v>
      </c>
    </row>
    <row r="222" spans="2:16" x14ac:dyDescent="0.25">
      <c r="B222" s="119">
        <v>2017</v>
      </c>
      <c r="C222">
        <v>194</v>
      </c>
      <c r="D222">
        <v>3887</v>
      </c>
      <c r="E222" s="128">
        <v>4.9909956264471311E-2</v>
      </c>
      <c r="H222" s="127">
        <f t="shared" si="35"/>
        <v>2017</v>
      </c>
      <c r="I222">
        <v>3887</v>
      </c>
      <c r="J222">
        <v>4080</v>
      </c>
      <c r="K222" s="128">
        <f t="shared" si="33"/>
        <v>0.9526960784313725</v>
      </c>
      <c r="M222" s="127">
        <f t="shared" si="36"/>
        <v>2017</v>
      </c>
      <c r="N222">
        <v>4080</v>
      </c>
      <c r="O222">
        <v>72</v>
      </c>
      <c r="P222" s="116">
        <f t="shared" si="34"/>
        <v>56.666666666666664</v>
      </c>
    </row>
    <row r="223" spans="2:16" x14ac:dyDescent="0.25">
      <c r="B223" s="119">
        <v>2016</v>
      </c>
      <c r="C223">
        <v>202</v>
      </c>
      <c r="D223">
        <v>3801</v>
      </c>
      <c r="E223" s="128">
        <v>5.3143909497500655E-2</v>
      </c>
      <c r="H223" s="127">
        <f t="shared" si="35"/>
        <v>2016</v>
      </c>
      <c r="I223">
        <v>3801</v>
      </c>
      <c r="J223">
        <v>3557</v>
      </c>
      <c r="K223" s="128">
        <f t="shared" si="33"/>
        <v>1.0685971324149564</v>
      </c>
      <c r="M223" s="127">
        <f t="shared" si="36"/>
        <v>2016</v>
      </c>
      <c r="N223">
        <v>3557</v>
      </c>
      <c r="O223">
        <v>72</v>
      </c>
      <c r="P223" s="116">
        <f t="shared" si="34"/>
        <v>49.402777777777779</v>
      </c>
    </row>
    <row r="224" spans="2:16" x14ac:dyDescent="0.25">
      <c r="B224" s="119">
        <v>2015</v>
      </c>
      <c r="C224">
        <v>142</v>
      </c>
      <c r="D224">
        <v>3314</v>
      </c>
      <c r="E224" s="128">
        <v>4.284852142426071E-2</v>
      </c>
      <c r="H224" s="127">
        <f t="shared" si="35"/>
        <v>2015</v>
      </c>
      <c r="I224">
        <v>3314</v>
      </c>
      <c r="J224">
        <v>3265</v>
      </c>
      <c r="K224" s="128">
        <f t="shared" si="33"/>
        <v>1.0150076569678408</v>
      </c>
      <c r="M224" s="127">
        <f t="shared" si="36"/>
        <v>2015</v>
      </c>
      <c r="N224">
        <v>3265</v>
      </c>
      <c r="O224">
        <v>72</v>
      </c>
      <c r="P224" s="116">
        <f t="shared" si="34"/>
        <v>45.347222222222221</v>
      </c>
    </row>
    <row r="225" spans="2:16" x14ac:dyDescent="0.25">
      <c r="B225" s="119">
        <v>2014</v>
      </c>
      <c r="C225">
        <v>129</v>
      </c>
      <c r="D225">
        <v>3167</v>
      </c>
      <c r="E225" s="128">
        <v>4.0732554467950745E-2</v>
      </c>
      <c r="H225" s="127">
        <f t="shared" si="35"/>
        <v>2014</v>
      </c>
      <c r="I225">
        <v>3167</v>
      </c>
      <c r="J225">
        <v>3369</v>
      </c>
      <c r="K225" s="128">
        <f t="shared" si="33"/>
        <v>0.94004155535767286</v>
      </c>
      <c r="M225" s="127">
        <f t="shared" si="36"/>
        <v>2014</v>
      </c>
      <c r="N225">
        <v>3369</v>
      </c>
      <c r="O225">
        <v>72</v>
      </c>
      <c r="P225" s="116">
        <f t="shared" si="34"/>
        <v>46.791666666666664</v>
      </c>
    </row>
    <row r="226" spans="2:16" x14ac:dyDescent="0.25">
      <c r="B226" s="119">
        <v>2013</v>
      </c>
      <c r="C226">
        <v>138</v>
      </c>
      <c r="D226">
        <v>3148</v>
      </c>
      <c r="E226" s="128">
        <v>4.3837357052096571E-2</v>
      </c>
      <c r="H226" s="127">
        <f t="shared" si="35"/>
        <v>2013</v>
      </c>
      <c r="I226">
        <v>3148</v>
      </c>
      <c r="J226">
        <v>3429</v>
      </c>
      <c r="K226" s="128">
        <f t="shared" si="33"/>
        <v>0.91805191017789445</v>
      </c>
      <c r="M226" s="127">
        <f t="shared" si="36"/>
        <v>2013</v>
      </c>
      <c r="N226">
        <v>3429</v>
      </c>
      <c r="O226">
        <v>72</v>
      </c>
      <c r="P226" s="116">
        <f t="shared" si="34"/>
        <v>47.625</v>
      </c>
    </row>
    <row r="227" spans="2:16" ht="15.75" thickBot="1" x14ac:dyDescent="0.3">
      <c r="B227" s="115">
        <v>2012</v>
      </c>
      <c r="C227" s="112">
        <v>150</v>
      </c>
      <c r="D227" s="112">
        <v>3066</v>
      </c>
      <c r="E227" s="126">
        <v>4.8923679060665359E-2</v>
      </c>
      <c r="H227" s="125">
        <f t="shared" si="35"/>
        <v>2012</v>
      </c>
      <c r="I227" s="112">
        <v>3066</v>
      </c>
      <c r="J227" s="112">
        <v>3335</v>
      </c>
      <c r="K227" s="126">
        <f t="shared" si="33"/>
        <v>0.9193403298350824</v>
      </c>
      <c r="M227" s="125">
        <f t="shared" si="36"/>
        <v>2012</v>
      </c>
      <c r="N227" s="112">
        <v>3335</v>
      </c>
      <c r="O227" s="112">
        <v>72</v>
      </c>
      <c r="P227" s="111">
        <f t="shared" si="34"/>
        <v>46.319444444444443</v>
      </c>
    </row>
    <row r="229" spans="2:16" ht="15.75" thickBot="1" x14ac:dyDescent="0.3"/>
    <row r="230" spans="2:16" x14ac:dyDescent="0.25">
      <c r="B230" s="292" t="s">
        <v>166</v>
      </c>
      <c r="C230" s="293"/>
      <c r="D230" s="293"/>
      <c r="E230" s="293"/>
      <c r="F230" s="293"/>
      <c r="G230" s="294"/>
    </row>
    <row r="231" spans="2:16" ht="15.75" thickBot="1" x14ac:dyDescent="0.3">
      <c r="B231" s="295"/>
      <c r="C231" s="296"/>
      <c r="D231" s="296"/>
      <c r="E231" s="296"/>
      <c r="F231" s="296"/>
      <c r="G231" s="297"/>
    </row>
    <row r="232" spans="2:16" ht="19.5" thickBot="1" x14ac:dyDescent="0.3">
      <c r="B232" s="124"/>
      <c r="C232" s="124"/>
      <c r="D232" s="124"/>
      <c r="E232" s="124"/>
      <c r="F232" s="124"/>
      <c r="G232" s="124"/>
    </row>
    <row r="233" spans="2:16" ht="31.35" customHeight="1" thickBot="1" x14ac:dyDescent="0.3">
      <c r="B233" s="123" t="s">
        <v>165</v>
      </c>
      <c r="C233" s="122" t="s">
        <v>128</v>
      </c>
      <c r="D233" s="122" t="s">
        <v>164</v>
      </c>
      <c r="E233" s="122" t="s">
        <v>163</v>
      </c>
      <c r="F233" s="121"/>
      <c r="G233" s="120" t="s">
        <v>162</v>
      </c>
    </row>
    <row r="234" spans="2:16" x14ac:dyDescent="0.25">
      <c r="B234" s="119">
        <v>2021</v>
      </c>
      <c r="C234" s="118">
        <v>4.9622437971952538E-2</v>
      </c>
      <c r="D234" s="118">
        <v>0.94207317073170727</v>
      </c>
      <c r="E234" s="117">
        <v>68.333333333333329</v>
      </c>
      <c r="G234" s="116">
        <f t="shared" ref="G234:G243" si="37">C234*D234*E234</f>
        <v>3.1944444444444442</v>
      </c>
    </row>
    <row r="235" spans="2:16" x14ac:dyDescent="0.25">
      <c r="B235" s="119">
        <v>2020</v>
      </c>
      <c r="C235" s="118">
        <v>3.5135135135135137E-2</v>
      </c>
      <c r="D235" s="118">
        <v>0.920814479638009</v>
      </c>
      <c r="E235" s="117">
        <v>61.388888888888886</v>
      </c>
      <c r="G235" s="116">
        <f t="shared" si="37"/>
        <v>1.9861111111111112</v>
      </c>
    </row>
    <row r="236" spans="2:16" x14ac:dyDescent="0.25">
      <c r="B236" s="119">
        <v>2019</v>
      </c>
      <c r="C236" s="118">
        <v>1.2319355602937692E-2</v>
      </c>
      <c r="D236" s="118">
        <v>0.95844686648501365</v>
      </c>
      <c r="E236" s="117">
        <v>61.166666666666664</v>
      </c>
      <c r="G236" s="116">
        <f t="shared" si="37"/>
        <v>0.7222222222222221</v>
      </c>
    </row>
    <row r="237" spans="2:16" x14ac:dyDescent="0.25">
      <c r="B237" s="119">
        <v>2018</v>
      </c>
      <c r="C237" s="118">
        <v>2.6044352759154205E-2</v>
      </c>
      <c r="D237" s="118">
        <v>0.87579042457091238</v>
      </c>
      <c r="E237" s="117">
        <v>61.5</v>
      </c>
      <c r="G237" s="116">
        <f t="shared" si="37"/>
        <v>1.4027777777777779</v>
      </c>
    </row>
    <row r="238" spans="2:16" x14ac:dyDescent="0.25">
      <c r="B238" s="119">
        <v>2017</v>
      </c>
      <c r="C238" s="118">
        <v>4.9909956264471311E-2</v>
      </c>
      <c r="D238" s="118">
        <v>0.9526960784313725</v>
      </c>
      <c r="E238" s="117">
        <v>56.666666666666664</v>
      </c>
      <c r="G238" s="116">
        <f t="shared" si="37"/>
        <v>2.6944444444444438</v>
      </c>
    </row>
    <row r="239" spans="2:16" x14ac:dyDescent="0.25">
      <c r="B239" s="119">
        <v>2016</v>
      </c>
      <c r="C239" s="118">
        <v>5.3143909497500655E-2</v>
      </c>
      <c r="D239" s="118">
        <v>1.0685971324149564</v>
      </c>
      <c r="E239" s="117">
        <v>49.402777777777779</v>
      </c>
      <c r="G239" s="116">
        <f t="shared" si="37"/>
        <v>2.8055555555555554</v>
      </c>
    </row>
    <row r="240" spans="2:16" x14ac:dyDescent="0.25">
      <c r="B240" s="119">
        <v>2015</v>
      </c>
      <c r="C240" s="118">
        <v>4.284852142426071E-2</v>
      </c>
      <c r="D240" s="118">
        <v>1.0150076569678408</v>
      </c>
      <c r="E240" s="117">
        <v>45.347222222222221</v>
      </c>
      <c r="G240" s="116">
        <f t="shared" si="37"/>
        <v>1.9722222222222221</v>
      </c>
    </row>
    <row r="241" spans="2:17" x14ac:dyDescent="0.25">
      <c r="B241" s="119">
        <v>2014</v>
      </c>
      <c r="C241" s="118">
        <v>4.0732554467950745E-2</v>
      </c>
      <c r="D241" s="118">
        <v>0.94004155535767286</v>
      </c>
      <c r="E241" s="117">
        <v>46.791666666666664</v>
      </c>
      <c r="G241" s="116">
        <f t="shared" si="37"/>
        <v>1.7916666666666667</v>
      </c>
    </row>
    <row r="242" spans="2:17" x14ac:dyDescent="0.25">
      <c r="B242" s="119">
        <v>2013</v>
      </c>
      <c r="C242" s="118">
        <v>4.3837357052096571E-2</v>
      </c>
      <c r="D242" s="118">
        <v>0.91805191017789445</v>
      </c>
      <c r="E242" s="117">
        <v>47.625</v>
      </c>
      <c r="G242" s="116">
        <f t="shared" si="37"/>
        <v>1.9166666666666667</v>
      </c>
    </row>
    <row r="243" spans="2:17" ht="15.75" thickBot="1" x14ac:dyDescent="0.3">
      <c r="B243" s="115">
        <v>2012</v>
      </c>
      <c r="C243" s="114">
        <v>4.8923679060665359E-2</v>
      </c>
      <c r="D243" s="114">
        <v>0.9193403298350824</v>
      </c>
      <c r="E243" s="113">
        <v>46.319444444444443</v>
      </c>
      <c r="F243" s="112"/>
      <c r="G243" s="111">
        <f t="shared" si="37"/>
        <v>2.083333333333333</v>
      </c>
    </row>
    <row r="255" spans="2:17" ht="15.75" thickBot="1" x14ac:dyDescent="0.3"/>
    <row r="256" spans="2:17" ht="19.5" thickBot="1" x14ac:dyDescent="0.35">
      <c r="D256" s="306" t="s">
        <v>161</v>
      </c>
      <c r="E256" s="307"/>
      <c r="F256" s="307"/>
      <c r="G256" s="307"/>
      <c r="H256" s="307"/>
      <c r="I256" s="307"/>
      <c r="J256" s="307"/>
      <c r="K256" s="307"/>
      <c r="L256" s="307"/>
      <c r="M256" s="307"/>
      <c r="N256" s="307"/>
      <c r="O256" s="307"/>
      <c r="P256" s="307"/>
      <c r="Q256" s="308"/>
    </row>
    <row r="257" spans="3:17" ht="18.75" x14ac:dyDescent="0.3">
      <c r="D257" s="110"/>
      <c r="E257" s="110"/>
      <c r="F257" s="110"/>
      <c r="G257" s="110"/>
      <c r="H257" s="110"/>
      <c r="I257" s="110"/>
      <c r="J257" s="110"/>
      <c r="K257" s="110"/>
      <c r="L257" s="110"/>
      <c r="M257" s="110"/>
      <c r="N257" s="110"/>
      <c r="O257" s="110"/>
      <c r="P257" s="110"/>
      <c r="Q257" s="110"/>
    </row>
    <row r="258" spans="3:17" ht="15.75" thickBot="1" x14ac:dyDescent="0.3"/>
    <row r="259" spans="3:17" ht="16.5" thickBot="1" x14ac:dyDescent="0.3">
      <c r="D259" s="273" t="s">
        <v>160</v>
      </c>
      <c r="E259" s="274"/>
      <c r="F259" s="275"/>
      <c r="G259" s="109"/>
      <c r="H259" s="273" t="s">
        <v>159</v>
      </c>
      <c r="I259" s="274"/>
      <c r="J259" s="274"/>
      <c r="K259" s="274"/>
      <c r="L259" s="274"/>
      <c r="M259" s="274"/>
      <c r="N259" s="274"/>
      <c r="O259" s="275"/>
    </row>
    <row r="260" spans="3:17" ht="15.75" thickBot="1" x14ac:dyDescent="0.3"/>
    <row r="261" spans="3:17" ht="15.75" thickBot="1" x14ac:dyDescent="0.3">
      <c r="D261" s="304" t="s">
        <v>158</v>
      </c>
      <c r="E261" s="304"/>
      <c r="F261" s="304"/>
      <c r="H261" s="265" t="s">
        <v>157</v>
      </c>
      <c r="I261" s="276"/>
      <c r="J261" s="276"/>
      <c r="K261" s="266"/>
      <c r="M261" s="265" t="s">
        <v>156</v>
      </c>
      <c r="N261" s="276"/>
      <c r="O261" s="266"/>
    </row>
    <row r="262" spans="3:17" x14ac:dyDescent="0.25">
      <c r="C262" s="101"/>
      <c r="D262" s="304"/>
      <c r="E262" s="304"/>
      <c r="F262" s="304"/>
    </row>
    <row r="263" spans="3:17" x14ac:dyDescent="0.25">
      <c r="H263" s="304" t="s">
        <v>155</v>
      </c>
      <c r="I263" s="304"/>
      <c r="J263" s="304"/>
      <c r="K263" s="304"/>
      <c r="M263" s="305" t="s">
        <v>154</v>
      </c>
      <c r="N263" s="305"/>
      <c r="O263" s="305"/>
    </row>
    <row r="264" spans="3:17" x14ac:dyDescent="0.25">
      <c r="H264" s="304"/>
      <c r="I264" s="304"/>
      <c r="J264" s="304"/>
      <c r="K264" s="304"/>
      <c r="M264" s="305"/>
      <c r="N264" s="305"/>
      <c r="O264" s="305"/>
    </row>
    <row r="265" spans="3:17" ht="15.75" thickBot="1" x14ac:dyDescent="0.3"/>
    <row r="266" spans="3:17" ht="19.5" thickBot="1" x14ac:dyDescent="0.35">
      <c r="D266" s="298" t="s">
        <v>153</v>
      </c>
      <c r="E266" s="299"/>
      <c r="F266" s="299"/>
      <c r="G266" s="299"/>
      <c r="H266" s="299"/>
      <c r="I266" s="299"/>
      <c r="J266" s="299"/>
      <c r="K266" s="299"/>
      <c r="L266" s="299"/>
      <c r="M266" s="299"/>
      <c r="N266" s="299"/>
      <c r="O266" s="300"/>
    </row>
    <row r="267" spans="3:17" ht="15.75" thickBot="1" x14ac:dyDescent="0.3"/>
    <row r="268" spans="3:17" ht="16.5" thickBot="1" x14ac:dyDescent="0.3">
      <c r="D268" s="301" t="s">
        <v>152</v>
      </c>
      <c r="E268" s="302"/>
      <c r="F268" s="302"/>
      <c r="G268" s="302"/>
      <c r="H268" s="302"/>
      <c r="I268" s="303"/>
      <c r="K268" s="265" t="s">
        <v>151</v>
      </c>
      <c r="L268" s="276"/>
      <c r="M268" s="276"/>
      <c r="N268" s="266"/>
    </row>
    <row r="271" spans="3:17" x14ac:dyDescent="0.25">
      <c r="D271" s="304" t="s">
        <v>150</v>
      </c>
      <c r="E271" s="304"/>
      <c r="F271" s="304"/>
      <c r="G271" s="305" t="s">
        <v>149</v>
      </c>
      <c r="H271" s="305"/>
      <c r="I271" s="305"/>
      <c r="K271" s="304" t="s">
        <v>148</v>
      </c>
      <c r="L271" s="304"/>
      <c r="M271" s="304"/>
      <c r="N271" s="304"/>
    </row>
    <row r="272" spans="3:17" x14ac:dyDescent="0.25">
      <c r="D272" s="304"/>
      <c r="E272" s="304"/>
      <c r="F272" s="304"/>
      <c r="G272" s="305"/>
      <c r="H272" s="305"/>
      <c r="I272" s="305"/>
      <c r="K272" s="304"/>
      <c r="L272" s="304"/>
      <c r="M272" s="304"/>
      <c r="N272" s="304"/>
    </row>
    <row r="274" spans="4:16" ht="15.75" thickBot="1" x14ac:dyDescent="0.3"/>
    <row r="275" spans="4:16" ht="16.5" thickBot="1" x14ac:dyDescent="0.3">
      <c r="D275" s="277" t="s">
        <v>147</v>
      </c>
      <c r="E275" s="278"/>
      <c r="F275" s="278"/>
      <c r="G275" s="279"/>
      <c r="H275" s="108"/>
      <c r="I275" s="108"/>
      <c r="K275" s="277" t="s">
        <v>146</v>
      </c>
      <c r="L275" s="278"/>
      <c r="M275" s="278"/>
      <c r="N275" s="279"/>
      <c r="O275" s="108"/>
      <c r="P275" s="108"/>
    </row>
    <row r="277" spans="4:16" x14ac:dyDescent="0.25">
      <c r="D277" s="304" t="s">
        <v>124</v>
      </c>
      <c r="E277" s="304"/>
      <c r="F277" s="304"/>
      <c r="G277" s="304"/>
      <c r="K277" s="305" t="s">
        <v>145</v>
      </c>
      <c r="L277" s="305"/>
      <c r="M277" s="305"/>
      <c r="N277" s="305"/>
      <c r="O277" s="101"/>
      <c r="P277" s="101"/>
    </row>
    <row r="278" spans="4:16" x14ac:dyDescent="0.25">
      <c r="D278" s="304"/>
      <c r="E278" s="304"/>
      <c r="F278" s="304"/>
      <c r="G278" s="304"/>
      <c r="K278" s="305"/>
      <c r="L278" s="305"/>
      <c r="M278" s="305"/>
      <c r="N278" s="305"/>
      <c r="O278" s="101"/>
      <c r="P278" s="101"/>
    </row>
    <row r="279" spans="4:16" x14ac:dyDescent="0.25">
      <c r="D279" s="304"/>
      <c r="E279" s="304"/>
      <c r="F279" s="304"/>
      <c r="G279" s="304"/>
      <c r="K279" s="305"/>
      <c r="L279" s="305"/>
      <c r="M279" s="305"/>
      <c r="N279" s="305"/>
      <c r="O279" s="101"/>
      <c r="P279" s="101"/>
    </row>
    <row r="280" spans="4:16" ht="15.75" thickBot="1" x14ac:dyDescent="0.3"/>
    <row r="281" spans="4:16" ht="16.5" thickBot="1" x14ac:dyDescent="0.3">
      <c r="D281" s="301" t="s">
        <v>128</v>
      </c>
      <c r="E281" s="302"/>
      <c r="F281" s="302"/>
      <c r="G281" s="303"/>
      <c r="K281" s="301" t="s">
        <v>144</v>
      </c>
      <c r="L281" s="302"/>
      <c r="M281" s="302"/>
      <c r="N281" s="303"/>
    </row>
    <row r="283" spans="4:16" x14ac:dyDescent="0.25">
      <c r="D283" s="304" t="s">
        <v>125</v>
      </c>
      <c r="E283" s="304"/>
      <c r="F283" s="304"/>
      <c r="G283" s="304"/>
      <c r="K283" s="304" t="s">
        <v>143</v>
      </c>
      <c r="L283" s="304"/>
      <c r="M283" s="304"/>
      <c r="N283" s="304"/>
    </row>
    <row r="284" spans="4:16" x14ac:dyDescent="0.25">
      <c r="D284" s="304"/>
      <c r="E284" s="304"/>
      <c r="F284" s="304"/>
      <c r="G284" s="304"/>
      <c r="K284" s="304"/>
      <c r="L284" s="304"/>
      <c r="M284" s="304"/>
      <c r="N284" s="304"/>
    </row>
    <row r="287" spans="4:16" ht="15.75" x14ac:dyDescent="0.25">
      <c r="D287" s="309" t="s">
        <v>142</v>
      </c>
      <c r="E287" s="310"/>
      <c r="F287" s="310"/>
      <c r="G287" s="310"/>
      <c r="H287" s="310"/>
      <c r="I287" s="310"/>
      <c r="J287" s="310"/>
      <c r="K287" s="310"/>
      <c r="L287" s="310"/>
    </row>
    <row r="288" spans="4:16" ht="15.75" thickBot="1" x14ac:dyDescent="0.3"/>
    <row r="289" spans="4:12" ht="16.5" thickBot="1" x14ac:dyDescent="0.3">
      <c r="D289" s="301" t="s">
        <v>141</v>
      </c>
      <c r="E289" s="302"/>
      <c r="F289" s="302"/>
      <c r="G289" s="303"/>
      <c r="H289" s="107"/>
      <c r="I289" s="277" t="s">
        <v>140</v>
      </c>
      <c r="J289" s="278"/>
      <c r="K289" s="278"/>
      <c r="L289" s="279"/>
    </row>
    <row r="291" spans="4:12" x14ac:dyDescent="0.25">
      <c r="D291" s="304" t="s">
        <v>139</v>
      </c>
      <c r="E291" s="304"/>
      <c r="F291" s="304"/>
      <c r="G291" s="304"/>
      <c r="I291" s="304" t="s">
        <v>138</v>
      </c>
      <c r="J291" s="304"/>
      <c r="K291" s="304"/>
      <c r="L291" s="304"/>
    </row>
    <row r="292" spans="4:12" x14ac:dyDescent="0.25">
      <c r="D292" s="304"/>
      <c r="E292" s="304"/>
      <c r="F292" s="304"/>
      <c r="G292" s="304"/>
      <c r="I292" s="304"/>
      <c r="J292" s="304"/>
      <c r="K292" s="304"/>
      <c r="L292" s="304"/>
    </row>
    <row r="294" spans="4:12" ht="15.75" thickBot="1" x14ac:dyDescent="0.3"/>
    <row r="295" spans="4:12" ht="16.5" thickBot="1" x14ac:dyDescent="0.3">
      <c r="D295" s="277" t="s">
        <v>137</v>
      </c>
      <c r="E295" s="278"/>
      <c r="F295" s="278"/>
      <c r="G295" s="279"/>
      <c r="I295" s="277" t="s">
        <v>136</v>
      </c>
      <c r="J295" s="278"/>
      <c r="K295" s="278"/>
      <c r="L295" s="279"/>
    </row>
    <row r="297" spans="4:12" x14ac:dyDescent="0.25">
      <c r="D297" s="304" t="s">
        <v>135</v>
      </c>
      <c r="E297" s="304"/>
      <c r="F297" s="304"/>
      <c r="G297" s="304"/>
      <c r="I297" s="304" t="s">
        <v>134</v>
      </c>
      <c r="J297" s="304"/>
      <c r="K297" s="304"/>
      <c r="L297" s="304"/>
    </row>
    <row r="298" spans="4:12" x14ac:dyDescent="0.25">
      <c r="D298" s="304"/>
      <c r="E298" s="304"/>
      <c r="F298" s="304"/>
      <c r="G298" s="304"/>
      <c r="I298" s="304"/>
      <c r="J298" s="304"/>
      <c r="K298" s="304"/>
      <c r="L298" s="304"/>
    </row>
    <row r="300" spans="4:12" ht="15.75" thickBot="1" x14ac:dyDescent="0.3"/>
    <row r="301" spans="4:12" ht="16.5" thickBot="1" x14ac:dyDescent="0.3">
      <c r="D301" s="277" t="s">
        <v>133</v>
      </c>
      <c r="E301" s="278"/>
      <c r="F301" s="278"/>
      <c r="G301" s="279"/>
      <c r="I301" s="277" t="s">
        <v>132</v>
      </c>
      <c r="J301" s="278"/>
      <c r="K301" s="278"/>
      <c r="L301" s="279"/>
    </row>
    <row r="303" spans="4:12" x14ac:dyDescent="0.25">
      <c r="D303" s="304" t="s">
        <v>131</v>
      </c>
      <c r="E303" s="304"/>
      <c r="F303" s="304"/>
      <c r="G303" s="304"/>
      <c r="I303" s="304" t="s">
        <v>130</v>
      </c>
      <c r="J303" s="304"/>
      <c r="K303" s="304"/>
      <c r="L303" s="304"/>
    </row>
    <row r="304" spans="4:12" x14ac:dyDescent="0.25">
      <c r="D304" s="304"/>
      <c r="E304" s="304"/>
      <c r="F304" s="304"/>
      <c r="G304" s="304"/>
      <c r="I304" s="304"/>
      <c r="J304" s="304"/>
      <c r="K304" s="304"/>
      <c r="L304" s="304"/>
    </row>
    <row r="307" spans="4:14" ht="15.75" thickBot="1" x14ac:dyDescent="0.3"/>
    <row r="308" spans="4:14" x14ac:dyDescent="0.25">
      <c r="D308" s="267" t="s">
        <v>129</v>
      </c>
      <c r="E308" s="268"/>
      <c r="F308" s="268"/>
      <c r="G308" s="268"/>
      <c r="H308" s="268"/>
      <c r="I308" s="268"/>
      <c r="J308" s="268"/>
      <c r="K308" s="268"/>
      <c r="L308" s="269"/>
    </row>
    <row r="309" spans="4:14" ht="15.75" thickBot="1" x14ac:dyDescent="0.3">
      <c r="D309" s="270"/>
      <c r="E309" s="271"/>
      <c r="F309" s="271"/>
      <c r="G309" s="271"/>
      <c r="H309" s="271"/>
      <c r="I309" s="271"/>
      <c r="J309" s="271"/>
      <c r="K309" s="271"/>
      <c r="L309" s="272"/>
    </row>
    <row r="311" spans="4:14" ht="15.75" thickBot="1" x14ac:dyDescent="0.3"/>
    <row r="312" spans="4:14" ht="16.5" thickBot="1" x14ac:dyDescent="0.3">
      <c r="D312" s="301" t="s">
        <v>128</v>
      </c>
      <c r="E312" s="303"/>
      <c r="G312" s="106"/>
      <c r="H312" s="105" t="s">
        <v>127</v>
      </c>
      <c r="I312" s="104"/>
      <c r="J312" s="103"/>
      <c r="K312" s="289" t="s">
        <v>126</v>
      </c>
      <c r="L312" s="291"/>
      <c r="M312" s="102"/>
      <c r="N312" s="102"/>
    </row>
    <row r="314" spans="4:14" x14ac:dyDescent="0.25">
      <c r="D314" s="304" t="s">
        <v>125</v>
      </c>
      <c r="E314" s="304"/>
      <c r="F314" s="101"/>
      <c r="G314" s="304" t="s">
        <v>124</v>
      </c>
      <c r="H314" s="304"/>
      <c r="I314" s="304"/>
      <c r="K314" s="304" t="s">
        <v>123</v>
      </c>
      <c r="L314" s="304"/>
    </row>
    <row r="315" spans="4:14" x14ac:dyDescent="0.25">
      <c r="D315" s="304"/>
      <c r="E315" s="304"/>
      <c r="F315" s="101"/>
      <c r="G315" s="304"/>
      <c r="H315" s="304"/>
      <c r="I315" s="304"/>
      <c r="K315" s="304"/>
      <c r="L315" s="304"/>
    </row>
    <row r="317" spans="4:14" ht="15.75" thickBot="1" x14ac:dyDescent="0.3"/>
    <row r="318" spans="4:14" x14ac:dyDescent="0.25">
      <c r="D318" s="311" t="s">
        <v>122</v>
      </c>
      <c r="E318" s="312"/>
      <c r="G318" s="304" t="s">
        <v>121</v>
      </c>
      <c r="H318" s="304"/>
      <c r="I318" s="304"/>
      <c r="J318" s="304"/>
      <c r="K318" s="304"/>
      <c r="L318" s="304"/>
    </row>
    <row r="319" spans="4:14" ht="15.75" thickBot="1" x14ac:dyDescent="0.3">
      <c r="D319" s="313"/>
      <c r="E319" s="314"/>
      <c r="G319" s="304"/>
      <c r="H319" s="304"/>
      <c r="I319" s="304"/>
      <c r="J319" s="304"/>
      <c r="K319" s="304"/>
      <c r="L319" s="304"/>
    </row>
  </sheetData>
  <mergeCells count="69">
    <mergeCell ref="D303:G304"/>
    <mergeCell ref="I303:L304"/>
    <mergeCell ref="D308:L309"/>
    <mergeCell ref="D312:E312"/>
    <mergeCell ref="K312:L312"/>
    <mergeCell ref="D314:E315"/>
    <mergeCell ref="G314:I315"/>
    <mergeCell ref="K314:L315"/>
    <mergeCell ref="D318:E319"/>
    <mergeCell ref="G318:L319"/>
    <mergeCell ref="D295:G295"/>
    <mergeCell ref="I295:L295"/>
    <mergeCell ref="D297:G298"/>
    <mergeCell ref="I297:L298"/>
    <mergeCell ref="D301:G301"/>
    <mergeCell ref="I301:L301"/>
    <mergeCell ref="D287:L287"/>
    <mergeCell ref="D289:G289"/>
    <mergeCell ref="I289:L289"/>
    <mergeCell ref="D291:G292"/>
    <mergeCell ref="I291:L292"/>
    <mergeCell ref="K283:N284"/>
    <mergeCell ref="D271:F272"/>
    <mergeCell ref="G271:I272"/>
    <mergeCell ref="K271:N272"/>
    <mergeCell ref="D275:G275"/>
    <mergeCell ref="K275:N275"/>
    <mergeCell ref="D277:G279"/>
    <mergeCell ref="K277:N279"/>
    <mergeCell ref="D281:G281"/>
    <mergeCell ref="K281:N281"/>
    <mergeCell ref="D283:G284"/>
    <mergeCell ref="H263:K264"/>
    <mergeCell ref="M263:O264"/>
    <mergeCell ref="D266:O266"/>
    <mergeCell ref="D268:I268"/>
    <mergeCell ref="K268:N268"/>
    <mergeCell ref="M261:O261"/>
    <mergeCell ref="B230:G231"/>
    <mergeCell ref="B46:M46"/>
    <mergeCell ref="B48:H48"/>
    <mergeCell ref="J48:M48"/>
    <mergeCell ref="B75:E75"/>
    <mergeCell ref="H75:M75"/>
    <mergeCell ref="B103:E103"/>
    <mergeCell ref="H103:K103"/>
    <mergeCell ref="B136:H136"/>
    <mergeCell ref="D256:Q256"/>
    <mergeCell ref="D259:F259"/>
    <mergeCell ref="H259:O259"/>
    <mergeCell ref="D261:F262"/>
    <mergeCell ref="H261:K261"/>
    <mergeCell ref="B195:J200"/>
    <mergeCell ref="B216:E216"/>
    <mergeCell ref="H216:K216"/>
    <mergeCell ref="M216:P216"/>
    <mergeCell ref="B178:E178"/>
    <mergeCell ref="A1:P3"/>
    <mergeCell ref="B134:H134"/>
    <mergeCell ref="B9:C9"/>
    <mergeCell ref="G30:H30"/>
    <mergeCell ref="B192:J193"/>
    <mergeCell ref="B13:E13"/>
    <mergeCell ref="B30:E30"/>
    <mergeCell ref="B28:H28"/>
    <mergeCell ref="B164:E164"/>
    <mergeCell ref="G164:J164"/>
    <mergeCell ref="B150:E150"/>
    <mergeCell ref="G150:J15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0CC3-577D-47E9-B4B2-02D2797F569A}">
  <dimension ref="A1:V45"/>
  <sheetViews>
    <sheetView topLeftCell="D1" zoomScale="50" zoomScaleNormal="50" workbookViewId="0">
      <selection activeCell="G59" sqref="G59"/>
    </sheetView>
  </sheetViews>
  <sheetFormatPr defaultRowHeight="15" x14ac:dyDescent="0.25"/>
  <cols>
    <col min="1" max="1" width="12.140625" customWidth="1"/>
    <col min="2" max="2" width="14.140625" bestFit="1" customWidth="1"/>
    <col min="3" max="3" width="22.85546875" bestFit="1" customWidth="1"/>
    <col min="4" max="4" width="22.42578125" customWidth="1"/>
    <col min="5" max="5" width="29" customWidth="1"/>
    <col min="6" max="6" width="26.42578125" customWidth="1"/>
    <col min="7" max="7" width="27.140625" bestFit="1" customWidth="1"/>
    <col min="8" max="8" width="22.85546875" customWidth="1"/>
    <col min="9" max="9" width="13.5703125" customWidth="1"/>
    <col min="10" max="10" width="16.140625" bestFit="1" customWidth="1"/>
    <col min="11" max="11" width="24.140625" bestFit="1" customWidth="1"/>
    <col min="12" max="12" width="21.140625" bestFit="1" customWidth="1"/>
    <col min="13" max="13" width="17" bestFit="1" customWidth="1"/>
    <col min="14" max="14" width="18.42578125" bestFit="1" customWidth="1"/>
    <col min="15" max="15" width="12.85546875" bestFit="1" customWidth="1"/>
    <col min="16" max="16" width="18" bestFit="1" customWidth="1"/>
    <col min="17" max="17" width="16.5703125" bestFit="1" customWidth="1"/>
    <col min="18" max="18" width="24.5703125" bestFit="1" customWidth="1"/>
    <col min="19" max="19" width="11.85546875" bestFit="1" customWidth="1"/>
    <col min="20" max="20" width="9.5703125" bestFit="1" customWidth="1"/>
    <col min="21" max="21" width="14.85546875" customWidth="1"/>
    <col min="22" max="22" width="11.42578125" customWidth="1"/>
  </cols>
  <sheetData>
    <row r="1" spans="1:22" ht="26.25" x14ac:dyDescent="0.4">
      <c r="C1" s="320" t="s">
        <v>88</v>
      </c>
      <c r="D1" s="321"/>
      <c r="E1" s="321"/>
    </row>
    <row r="2" spans="1:22" ht="29.25" thickBot="1" x14ac:dyDescent="0.5">
      <c r="C2" s="91"/>
      <c r="D2" s="322" t="s">
        <v>87</v>
      </c>
      <c r="E2" s="322"/>
      <c r="F2" s="322"/>
    </row>
    <row r="3" spans="1:22" x14ac:dyDescent="0.25">
      <c r="A3" s="90" t="s">
        <v>65</v>
      </c>
      <c r="B3" s="89" t="s">
        <v>86</v>
      </c>
      <c r="C3" s="88" t="s">
        <v>85</v>
      </c>
      <c r="D3" s="87" t="s">
        <v>25</v>
      </c>
      <c r="E3" s="87" t="s">
        <v>84</v>
      </c>
      <c r="F3" s="86" t="s">
        <v>83</v>
      </c>
      <c r="G3" s="85" t="s">
        <v>51</v>
      </c>
      <c r="H3" s="85" t="s">
        <v>48</v>
      </c>
      <c r="I3" s="85" t="s">
        <v>82</v>
      </c>
      <c r="J3" s="85" t="s">
        <v>40</v>
      </c>
      <c r="K3" s="85" t="s">
        <v>47</v>
      </c>
      <c r="L3" s="85" t="s">
        <v>36</v>
      </c>
      <c r="M3" s="85" t="s">
        <v>81</v>
      </c>
      <c r="N3" s="85" t="s">
        <v>23</v>
      </c>
      <c r="O3" s="85" t="s">
        <v>42</v>
      </c>
      <c r="P3" s="85" t="s">
        <v>80</v>
      </c>
      <c r="Q3" s="85" t="s">
        <v>37</v>
      </c>
      <c r="R3" s="85" t="s">
        <v>79</v>
      </c>
      <c r="S3" s="85" t="s">
        <v>78</v>
      </c>
      <c r="T3" s="85" t="s">
        <v>77</v>
      </c>
      <c r="U3" s="85" t="s">
        <v>19</v>
      </c>
      <c r="V3" s="85" t="s">
        <v>76</v>
      </c>
    </row>
    <row r="4" spans="1:22" x14ac:dyDescent="0.25">
      <c r="A4" s="84" t="s">
        <v>75</v>
      </c>
      <c r="B4" s="78">
        <f>'[1]35 SANSKAR JAISWAL-1'!B4</f>
        <v>0.44400000000000001</v>
      </c>
      <c r="C4" s="83">
        <f t="shared" ref="C4:C13" si="0">(B4/D4)</f>
        <v>12.685714285714285</v>
      </c>
      <c r="D4" s="82">
        <f>'[1]35 SANSKAR JAISWAL-1'!C4</f>
        <v>3.5000000000000003E-2</v>
      </c>
      <c r="E4" s="81">
        <v>5.3</v>
      </c>
      <c r="F4" s="80">
        <f t="shared" ref="F4:F13" si="1">(B4/E4)*100</f>
        <v>8.3773584905660385</v>
      </c>
      <c r="G4" s="73">
        <v>113.26</v>
      </c>
      <c r="H4" s="73">
        <v>53.69</v>
      </c>
      <c r="I4" s="73">
        <v>25.28</v>
      </c>
      <c r="J4" s="73">
        <v>15.37</v>
      </c>
      <c r="K4" s="73">
        <v>9.9600000000000009</v>
      </c>
      <c r="L4" s="73">
        <v>21.33</v>
      </c>
      <c r="M4" s="73">
        <v>22.63</v>
      </c>
      <c r="N4" s="73">
        <v>186.96</v>
      </c>
      <c r="O4" s="73">
        <f t="shared" ref="O4:O13" si="2">N4-P4</f>
        <v>72.2</v>
      </c>
      <c r="P4" s="73">
        <v>114.76</v>
      </c>
      <c r="Q4" s="73">
        <v>63</v>
      </c>
      <c r="R4" s="73">
        <f t="shared" ref="R4:R13" si="3">10%*Q4</f>
        <v>6.3000000000000007</v>
      </c>
      <c r="S4" s="73">
        <v>10</v>
      </c>
      <c r="T4" s="73">
        <v>184</v>
      </c>
      <c r="U4" s="73">
        <v>112</v>
      </c>
      <c r="V4" s="73">
        <v>6</v>
      </c>
    </row>
    <row r="5" spans="1:22" x14ac:dyDescent="0.25">
      <c r="A5" s="84" t="s">
        <v>74</v>
      </c>
      <c r="B5" s="78">
        <f>'[1]35 SANSKAR JAISWAL-1'!B5</f>
        <v>0.44</v>
      </c>
      <c r="C5" s="83">
        <f t="shared" si="0"/>
        <v>10.73170731707317</v>
      </c>
      <c r="D5" s="82">
        <f>'[1]35 SANSKAR JAISWAL-1'!C5</f>
        <v>4.1000000000000002E-2</v>
      </c>
      <c r="E5" s="81">
        <v>3.53</v>
      </c>
      <c r="F5" s="80">
        <f t="shared" si="1"/>
        <v>12.46458923512748</v>
      </c>
      <c r="G5" s="73">
        <v>75.28</v>
      </c>
      <c r="H5" s="73">
        <v>64.98</v>
      </c>
      <c r="I5" s="73">
        <v>30.92</v>
      </c>
      <c r="J5" s="73">
        <v>11.58</v>
      </c>
      <c r="K5" s="73">
        <v>9.9600000000000009</v>
      </c>
      <c r="L5" s="73">
        <v>27.19</v>
      </c>
      <c r="M5" s="73">
        <v>26.26</v>
      </c>
      <c r="N5" s="73">
        <v>176.81</v>
      </c>
      <c r="O5" s="73">
        <f t="shared" si="2"/>
        <v>71.710000000000008</v>
      </c>
      <c r="P5" s="73">
        <v>105.1</v>
      </c>
      <c r="Q5" s="73">
        <v>77</v>
      </c>
      <c r="R5" s="73">
        <f t="shared" si="3"/>
        <v>7.7</v>
      </c>
      <c r="S5" s="73">
        <v>7</v>
      </c>
      <c r="T5" s="73">
        <v>174</v>
      </c>
      <c r="U5" s="73">
        <v>136</v>
      </c>
      <c r="V5" s="73">
        <v>9</v>
      </c>
    </row>
    <row r="6" spans="1:22" x14ac:dyDescent="0.25">
      <c r="A6" s="84" t="s">
        <v>73</v>
      </c>
      <c r="B6" s="78">
        <f>'[1]35 SANSKAR JAISWAL-1'!B6</f>
        <v>0.53</v>
      </c>
      <c r="C6" s="83">
        <f t="shared" si="0"/>
        <v>33.125</v>
      </c>
      <c r="D6" s="82">
        <f>'[1]35 SANSKAR JAISWAL-1'!C6</f>
        <v>1.6E-2</v>
      </c>
      <c r="E6" s="81">
        <v>5.56</v>
      </c>
      <c r="F6" s="80">
        <f t="shared" si="1"/>
        <v>9.5323741007194265</v>
      </c>
      <c r="G6" s="73">
        <v>98.82</v>
      </c>
      <c r="H6" s="73">
        <v>82.47</v>
      </c>
      <c r="I6" s="73">
        <v>36.64</v>
      </c>
      <c r="J6" s="73">
        <v>15.67</v>
      </c>
      <c r="K6" s="73">
        <v>9.9600000000000009</v>
      </c>
      <c r="L6" s="73">
        <v>36.5</v>
      </c>
      <c r="M6" s="73">
        <v>24.43</v>
      </c>
      <c r="N6" s="73">
        <v>214.51</v>
      </c>
      <c r="O6" s="73">
        <f t="shared" si="2"/>
        <v>79.199999999999989</v>
      </c>
      <c r="P6" s="73">
        <v>135.31</v>
      </c>
      <c r="Q6" s="73">
        <v>86</v>
      </c>
      <c r="R6" s="73">
        <f t="shared" si="3"/>
        <v>8.6</v>
      </c>
      <c r="S6" s="73">
        <v>11</v>
      </c>
      <c r="T6" s="73">
        <v>209</v>
      </c>
      <c r="U6" s="73">
        <v>162</v>
      </c>
      <c r="V6" s="73">
        <v>9</v>
      </c>
    </row>
    <row r="7" spans="1:22" x14ac:dyDescent="0.25">
      <c r="A7" s="84" t="s">
        <v>72</v>
      </c>
      <c r="B7" s="78">
        <f>'[1]35 SANSKAR JAISWAL-1'!B7</f>
        <v>0.53</v>
      </c>
      <c r="C7" s="83">
        <f t="shared" si="0"/>
        <v>65.432098765432102</v>
      </c>
      <c r="D7" s="82">
        <f>'[1]35 SANSKAR JAISWAL-1'!C7</f>
        <v>8.0999999999999996E-3</v>
      </c>
      <c r="E7" s="81">
        <v>5.86</v>
      </c>
      <c r="F7" s="80">
        <f t="shared" si="1"/>
        <v>9.0443686006825939</v>
      </c>
      <c r="G7" s="73">
        <v>95.02</v>
      </c>
      <c r="H7" s="73">
        <v>78.989999999999995</v>
      </c>
      <c r="I7" s="73">
        <v>32.659999999999997</v>
      </c>
      <c r="J7" s="73">
        <v>16.61</v>
      </c>
      <c r="K7" s="73">
        <v>9.9600000000000009</v>
      </c>
      <c r="L7" s="73">
        <v>46.22</v>
      </c>
      <c r="M7" s="73">
        <v>19.809999999999999</v>
      </c>
      <c r="N7" s="73">
        <v>249.22</v>
      </c>
      <c r="O7" s="73">
        <f t="shared" si="2"/>
        <v>99.539999999999992</v>
      </c>
      <c r="P7" s="73">
        <v>149.68</v>
      </c>
      <c r="Q7" s="73">
        <v>73</v>
      </c>
      <c r="R7" s="73">
        <f t="shared" si="3"/>
        <v>7.3000000000000007</v>
      </c>
      <c r="S7" s="73">
        <v>11</v>
      </c>
      <c r="T7" s="73">
        <v>244</v>
      </c>
      <c r="U7" s="73">
        <v>165</v>
      </c>
      <c r="V7" s="73">
        <v>9</v>
      </c>
    </row>
    <row r="8" spans="1:22" x14ac:dyDescent="0.25">
      <c r="A8" s="84" t="s">
        <v>71</v>
      </c>
      <c r="B8" s="78">
        <f>'[1]35 SANSKAR JAISWAL-1'!B8</f>
        <v>0.53</v>
      </c>
      <c r="C8" s="83">
        <f t="shared" si="0"/>
        <v>76.811594202898561</v>
      </c>
      <c r="D8" s="82">
        <f>'[1]35 SANSKAR JAISWAL-1'!C8</f>
        <v>6.8999999999999999E-3</v>
      </c>
      <c r="E8" s="81">
        <v>8.42</v>
      </c>
      <c r="F8" s="80">
        <f t="shared" si="1"/>
        <v>6.2945368171021379</v>
      </c>
      <c r="G8" s="73">
        <v>98.85</v>
      </c>
      <c r="H8" s="73">
        <v>75.77</v>
      </c>
      <c r="I8" s="73">
        <v>29.03</v>
      </c>
      <c r="J8" s="73">
        <v>25.76</v>
      </c>
      <c r="K8" s="73">
        <v>9.9600000000000009</v>
      </c>
      <c r="L8" s="73">
        <v>60.62</v>
      </c>
      <c r="M8" s="73">
        <v>14.96</v>
      </c>
      <c r="N8" s="73">
        <v>249.63</v>
      </c>
      <c r="O8" s="73">
        <f t="shared" si="2"/>
        <v>114.25999999999999</v>
      </c>
      <c r="P8" s="73">
        <v>135.37</v>
      </c>
      <c r="Q8" s="73">
        <v>65</v>
      </c>
      <c r="R8" s="73">
        <f t="shared" si="3"/>
        <v>6.5</v>
      </c>
      <c r="S8" s="73">
        <v>16</v>
      </c>
      <c r="T8" s="73">
        <v>247</v>
      </c>
      <c r="U8" s="73">
        <v>173</v>
      </c>
      <c r="V8" s="73">
        <v>8</v>
      </c>
    </row>
    <row r="9" spans="1:22" x14ac:dyDescent="0.25">
      <c r="A9" s="84" t="s">
        <v>70</v>
      </c>
      <c r="B9" s="78">
        <f>'[1]35 SANSKAR JAISWAL-1'!B9</f>
        <v>1.2</v>
      </c>
      <c r="C9" s="83">
        <f t="shared" si="0"/>
        <v>92.307692307692307</v>
      </c>
      <c r="D9" s="82">
        <f>'[1]35 SANSKAR JAISWAL-1'!C9</f>
        <v>1.2999999999999999E-2</v>
      </c>
      <c r="E9" s="81">
        <v>7.4</v>
      </c>
      <c r="F9" s="80">
        <f t="shared" si="1"/>
        <v>16.216216216216214</v>
      </c>
      <c r="G9" s="73">
        <v>112.14</v>
      </c>
      <c r="H9" s="73">
        <v>84.75</v>
      </c>
      <c r="I9" s="73">
        <v>39.86</v>
      </c>
      <c r="J9" s="73">
        <v>23.14</v>
      </c>
      <c r="K9" s="73">
        <v>11.94</v>
      </c>
      <c r="L9" s="73">
        <v>70.47</v>
      </c>
      <c r="M9" s="73">
        <v>12.54</v>
      </c>
      <c r="N9" s="73">
        <v>246.35</v>
      </c>
      <c r="O9" s="73">
        <f t="shared" si="2"/>
        <v>112.98999999999998</v>
      </c>
      <c r="P9" s="73">
        <v>133.36000000000001</v>
      </c>
      <c r="Q9" s="73">
        <v>83</v>
      </c>
      <c r="R9" s="73">
        <f t="shared" si="3"/>
        <v>8.3000000000000007</v>
      </c>
      <c r="S9" s="73">
        <v>14</v>
      </c>
      <c r="T9" s="73">
        <v>243</v>
      </c>
      <c r="U9" s="73">
        <v>193</v>
      </c>
      <c r="V9" s="73">
        <v>7</v>
      </c>
    </row>
    <row r="10" spans="1:22" x14ac:dyDescent="0.25">
      <c r="A10" s="84" t="s">
        <v>69</v>
      </c>
      <c r="B10" s="78">
        <f>'[1]35 SANSKAR JAISWAL-1'!B10</f>
        <v>1.2</v>
      </c>
      <c r="C10" s="83">
        <f t="shared" si="0"/>
        <v>69.767441860465112</v>
      </c>
      <c r="D10" s="82">
        <f>'[1]35 SANSKAR JAISWAL-1'!C10</f>
        <v>1.72E-2</v>
      </c>
      <c r="E10" s="81">
        <v>7.76</v>
      </c>
      <c r="F10" s="80">
        <f t="shared" si="1"/>
        <v>15.463917525773196</v>
      </c>
      <c r="G10" s="73">
        <v>110.96</v>
      </c>
      <c r="H10" s="73">
        <v>83.3</v>
      </c>
      <c r="I10" s="73">
        <v>40.35</v>
      </c>
      <c r="J10" s="73">
        <v>24.35</v>
      </c>
      <c r="K10" s="73">
        <v>13.13</v>
      </c>
      <c r="L10" s="73">
        <v>91.48</v>
      </c>
      <c r="M10" s="73">
        <v>27.84</v>
      </c>
      <c r="N10" s="73">
        <v>285.19</v>
      </c>
      <c r="O10" s="73">
        <f t="shared" si="2"/>
        <v>131.5</v>
      </c>
      <c r="P10" s="73">
        <v>153.69</v>
      </c>
      <c r="Q10" s="73">
        <v>128</v>
      </c>
      <c r="R10" s="73">
        <f t="shared" si="3"/>
        <v>12.8</v>
      </c>
      <c r="S10" s="73">
        <v>16</v>
      </c>
      <c r="T10" s="73">
        <v>278</v>
      </c>
      <c r="U10" s="73">
        <v>230</v>
      </c>
      <c r="V10" s="73">
        <v>6</v>
      </c>
    </row>
    <row r="11" spans="1:22" x14ac:dyDescent="0.25">
      <c r="A11" s="84" t="s">
        <v>68</v>
      </c>
      <c r="B11" s="78">
        <f>'[1]35 SANSKAR JAISWAL-1'!B11</f>
        <v>1.2</v>
      </c>
      <c r="C11" s="83">
        <f t="shared" si="0"/>
        <v>38.095238095238095</v>
      </c>
      <c r="D11" s="82">
        <f>'[1]35 SANSKAR JAISWAL-1'!C11</f>
        <v>3.15E-2</v>
      </c>
      <c r="E11" s="81">
        <v>7.54</v>
      </c>
      <c r="F11" s="80">
        <f t="shared" si="1"/>
        <v>15.915119363395224</v>
      </c>
      <c r="G11" s="73">
        <v>117.35</v>
      </c>
      <c r="H11" s="73">
        <v>88.47</v>
      </c>
      <c r="I11" s="73">
        <v>51.76</v>
      </c>
      <c r="J11" s="73">
        <v>21.66</v>
      </c>
      <c r="K11" s="73">
        <v>14.32</v>
      </c>
      <c r="L11" s="73">
        <v>112.42</v>
      </c>
      <c r="M11" s="73">
        <v>58.31</v>
      </c>
      <c r="N11" s="73">
        <v>334.11</v>
      </c>
      <c r="O11" s="73">
        <f t="shared" si="2"/>
        <v>169.87</v>
      </c>
      <c r="P11" s="73">
        <v>164.24</v>
      </c>
      <c r="Q11" s="73">
        <v>107</v>
      </c>
      <c r="R11" s="73">
        <f t="shared" si="3"/>
        <v>10.700000000000001</v>
      </c>
      <c r="S11" s="73">
        <v>16</v>
      </c>
      <c r="T11" s="73">
        <v>318</v>
      </c>
      <c r="U11" s="73">
        <v>288</v>
      </c>
      <c r="V11" s="73">
        <v>9</v>
      </c>
    </row>
    <row r="12" spans="1:22" x14ac:dyDescent="0.25">
      <c r="A12" s="84" t="s">
        <v>67</v>
      </c>
      <c r="B12" s="78">
        <f>'[1]35 SANSKAR JAISWAL-1'!B12</f>
        <v>0.4</v>
      </c>
      <c r="C12" s="83">
        <f t="shared" si="0"/>
        <v>78.431372549019613</v>
      </c>
      <c r="D12" s="82">
        <f>'[1]35 SANSKAR JAISWAL-1'!C12</f>
        <v>5.1000000000000004E-3</v>
      </c>
      <c r="E12" s="81">
        <v>2.2999999999999998</v>
      </c>
      <c r="F12" s="80">
        <f t="shared" si="1"/>
        <v>17.39130434782609</v>
      </c>
      <c r="G12" s="73">
        <v>96.51</v>
      </c>
      <c r="H12" s="73">
        <v>65.83</v>
      </c>
      <c r="I12" s="73">
        <v>48</v>
      </c>
      <c r="J12" s="73">
        <v>6.31</v>
      </c>
      <c r="K12" s="73">
        <v>14.32</v>
      </c>
      <c r="L12" s="73">
        <v>114.25</v>
      </c>
      <c r="M12" s="73">
        <v>55.38</v>
      </c>
      <c r="N12" s="73">
        <v>322.54000000000002</v>
      </c>
      <c r="O12" s="73">
        <f t="shared" si="2"/>
        <v>156.91000000000003</v>
      </c>
      <c r="P12" s="73">
        <v>165.63</v>
      </c>
      <c r="Q12" s="73">
        <v>158</v>
      </c>
      <c r="R12" s="73">
        <f t="shared" si="3"/>
        <v>15.8</v>
      </c>
      <c r="S12" s="73">
        <v>5</v>
      </c>
      <c r="T12" s="73">
        <v>314</v>
      </c>
      <c r="U12" s="73">
        <v>266</v>
      </c>
      <c r="V12" s="73">
        <v>11</v>
      </c>
    </row>
    <row r="13" spans="1:22" ht="15.75" thickBot="1" x14ac:dyDescent="0.3">
      <c r="A13" s="79" t="s">
        <v>66</v>
      </c>
      <c r="B13" s="78">
        <f>'[1]35 SANSKAR JAISWAL-1'!B13</f>
        <v>1.2</v>
      </c>
      <c r="C13" s="77">
        <f t="shared" si="0"/>
        <v>157.89473684210526</v>
      </c>
      <c r="D13" s="76">
        <f>'[1]35 SANSKAR JAISWAL-1'!C13</f>
        <v>7.6E-3</v>
      </c>
      <c r="E13" s="75">
        <v>14.05</v>
      </c>
      <c r="F13" s="74">
        <f t="shared" si="1"/>
        <v>8.5409252669039137</v>
      </c>
      <c r="G13" s="73">
        <v>180.69</v>
      </c>
      <c r="H13" s="73">
        <v>138.91999999999999</v>
      </c>
      <c r="I13" s="73">
        <v>102.62</v>
      </c>
      <c r="J13" s="73">
        <v>44.13</v>
      </c>
      <c r="K13" s="73">
        <v>14.32</v>
      </c>
      <c r="L13" s="73">
        <v>143.16999999999999</v>
      </c>
      <c r="M13" s="73">
        <v>58.11</v>
      </c>
      <c r="N13" s="73">
        <v>459.16</v>
      </c>
      <c r="O13" s="73">
        <f t="shared" si="2"/>
        <v>219.90000000000003</v>
      </c>
      <c r="P13" s="73">
        <v>239.26</v>
      </c>
      <c r="Q13" s="73">
        <v>89</v>
      </c>
      <c r="R13" s="73">
        <f t="shared" si="3"/>
        <v>8.9</v>
      </c>
      <c r="S13" s="73">
        <v>30</v>
      </c>
      <c r="T13" s="73">
        <v>451</v>
      </c>
      <c r="U13" s="73">
        <v>377</v>
      </c>
      <c r="V13" s="73">
        <v>9</v>
      </c>
    </row>
    <row r="17" spans="1:14" x14ac:dyDescent="0.25">
      <c r="A17" s="72" t="s">
        <v>65</v>
      </c>
      <c r="B17" s="72" t="s">
        <v>64</v>
      </c>
    </row>
    <row r="18" spans="1:14" x14ac:dyDescent="0.25">
      <c r="A18" s="67">
        <v>2010</v>
      </c>
      <c r="B18" s="66">
        <f>'[1]35 SANSKAR JAISWAL-1'!B19</f>
        <v>99</v>
      </c>
    </row>
    <row r="19" spans="1:14" x14ac:dyDescent="0.25">
      <c r="A19" s="67">
        <v>2011</v>
      </c>
      <c r="B19" s="66">
        <f>'[1]35 SANSKAR JAISWAL-1'!B20</f>
        <v>117</v>
      </c>
    </row>
    <row r="20" spans="1:14" x14ac:dyDescent="0.25">
      <c r="A20" s="67">
        <v>2012</v>
      </c>
      <c r="B20" s="66">
        <f>'[1]35 SANSKAR JAISWAL-1'!B21</f>
        <v>184</v>
      </c>
    </row>
    <row r="21" spans="1:14" x14ac:dyDescent="0.25">
      <c r="A21" s="67">
        <v>2013</v>
      </c>
      <c r="B21" s="66">
        <f>'[1]35 SANSKAR JAISWAL-1'!B22</f>
        <v>174</v>
      </c>
    </row>
    <row r="22" spans="1:14" x14ac:dyDescent="0.25">
      <c r="A22" s="67">
        <v>2014</v>
      </c>
      <c r="B22" s="66">
        <f>'[1]35 SANSKAR JAISWAL-1'!B23</f>
        <v>209</v>
      </c>
      <c r="K22" t="s">
        <v>63</v>
      </c>
    </row>
    <row r="23" spans="1:14" x14ac:dyDescent="0.25">
      <c r="A23" s="67">
        <v>2015</v>
      </c>
      <c r="B23" s="66">
        <f>'[1]35 SANSKAR JAISWAL-1'!B24</f>
        <v>244</v>
      </c>
    </row>
    <row r="24" spans="1:14" x14ac:dyDescent="0.25">
      <c r="A24" s="67">
        <v>2016</v>
      </c>
      <c r="B24" s="66">
        <f>'[1]35 SANSKAR JAISWAL-1'!B25</f>
        <v>247</v>
      </c>
    </row>
    <row r="25" spans="1:14" ht="15.75" thickBot="1" x14ac:dyDescent="0.3">
      <c r="A25" s="67">
        <v>2017</v>
      </c>
      <c r="B25" s="66">
        <f>'[1]35 SANSKAR JAISWAL-1'!B26</f>
        <v>243</v>
      </c>
    </row>
    <row r="26" spans="1:14" ht="15.75" thickBot="1" x14ac:dyDescent="0.3">
      <c r="A26" s="67">
        <v>2018</v>
      </c>
      <c r="B26" s="66">
        <f>'[1]35 SANSKAR JAISWAL-1'!B27</f>
        <v>278</v>
      </c>
      <c r="G26" s="71" t="s">
        <v>62</v>
      </c>
      <c r="H26" s="70"/>
      <c r="I26" s="70"/>
      <c r="J26" s="70"/>
    </row>
    <row r="27" spans="1:14" x14ac:dyDescent="0.25">
      <c r="A27" s="67">
        <v>2019</v>
      </c>
      <c r="B27" s="66">
        <f>'[1]35 SANSKAR JAISWAL-1'!B28</f>
        <v>318</v>
      </c>
      <c r="G27" s="315" t="s">
        <v>61</v>
      </c>
      <c r="H27" s="316"/>
      <c r="I27" s="316"/>
      <c r="J27" s="316"/>
      <c r="K27" s="69"/>
      <c r="L27" s="68"/>
      <c r="M27" s="68"/>
      <c r="N27" s="68"/>
    </row>
    <row r="28" spans="1:14" ht="15.75" thickBot="1" x14ac:dyDescent="0.3">
      <c r="A28" s="67">
        <v>2020</v>
      </c>
      <c r="B28" s="66">
        <f>'[1]35 SANSKAR JAISWAL-1'!B29</f>
        <v>314</v>
      </c>
      <c r="G28" s="317" t="s">
        <v>60</v>
      </c>
      <c r="H28" s="318"/>
      <c r="I28" s="318"/>
      <c r="J28" s="319"/>
    </row>
    <row r="29" spans="1:14" x14ac:dyDescent="0.25">
      <c r="A29" s="67">
        <v>2021</v>
      </c>
      <c r="B29" s="66">
        <f>'[1]35 SANSKAR JAISWAL-1'!B30</f>
        <v>451</v>
      </c>
    </row>
    <row r="34" spans="4:13" ht="23.25" x14ac:dyDescent="0.35">
      <c r="D34" s="323" t="s">
        <v>59</v>
      </c>
      <c r="E34" s="323"/>
      <c r="F34" s="323" t="s">
        <v>58</v>
      </c>
      <c r="G34" s="323"/>
      <c r="H34" s="323"/>
      <c r="I34" s="323" t="s">
        <v>57</v>
      </c>
      <c r="J34" s="323"/>
      <c r="K34" s="65" t="s">
        <v>56</v>
      </c>
    </row>
    <row r="35" spans="4:13" x14ac:dyDescent="0.25">
      <c r="D35" s="64" t="s">
        <v>43</v>
      </c>
      <c r="E35" s="64" t="s">
        <v>41</v>
      </c>
      <c r="F35" s="64" t="s">
        <v>38</v>
      </c>
      <c r="G35" s="64" t="s">
        <v>55</v>
      </c>
      <c r="H35" s="64" t="s">
        <v>17</v>
      </c>
      <c r="I35" s="64" t="s">
        <v>54</v>
      </c>
      <c r="J35" s="64" t="s">
        <v>53</v>
      </c>
      <c r="K35" s="64" t="s">
        <v>34</v>
      </c>
      <c r="L35" s="64" t="s">
        <v>52</v>
      </c>
      <c r="M35" s="63" t="s">
        <v>14</v>
      </c>
    </row>
    <row r="36" spans="4:13" x14ac:dyDescent="0.25">
      <c r="D36" s="61">
        <f t="shared" ref="D36:D45" si="4">G4-H4</f>
        <v>59.570000000000007</v>
      </c>
      <c r="E36" s="62">
        <f t="shared" ref="E36:E45" si="5">(G4-I4)/H4</f>
        <v>1.6386664183274353</v>
      </c>
      <c r="F36" s="62">
        <f t="shared" ref="F36:F45" si="6">J4/(K4+L4+M4)</f>
        <v>0.28505192878338276</v>
      </c>
      <c r="G36" s="62">
        <f t="shared" ref="G36:G45" si="7">N4/(K4+L4+M4)</f>
        <v>3.4673590504451037</v>
      </c>
      <c r="H36" s="62">
        <f t="shared" ref="H36:H45" si="8">J4/N4</f>
        <v>8.2210098416773639E-2</v>
      </c>
      <c r="I36" s="62">
        <f t="shared" ref="I36:I45" si="9">Q4/K4</f>
        <v>6.3253012048192767</v>
      </c>
      <c r="J36" s="62">
        <f t="shared" ref="J36:J45" si="10">R4/J4</f>
        <v>0.40988939492517901</v>
      </c>
      <c r="K36" s="62">
        <f t="shared" ref="K36:K45" si="11">O4/N4</f>
        <v>0.38617886178861788</v>
      </c>
      <c r="L36" s="61">
        <v>0.76</v>
      </c>
      <c r="M36" s="60">
        <f t="shared" ref="M36:M45" si="12">(S4/T4)*(T4/U4)*(U4/K4)</f>
        <v>1.0040160642570279</v>
      </c>
    </row>
    <row r="37" spans="4:13" x14ac:dyDescent="0.25">
      <c r="D37" s="61">
        <f t="shared" si="4"/>
        <v>10.299999999999997</v>
      </c>
      <c r="E37" s="62">
        <f t="shared" si="5"/>
        <v>0.6826715912588488</v>
      </c>
      <c r="F37" s="62">
        <f t="shared" si="6"/>
        <v>0.18262103769121588</v>
      </c>
      <c r="G37" s="62">
        <f t="shared" si="7"/>
        <v>2.788361457183409</v>
      </c>
      <c r="H37" s="62">
        <f t="shared" si="8"/>
        <v>6.5494033142921779E-2</v>
      </c>
      <c r="I37" s="62">
        <f t="shared" si="9"/>
        <v>7.7309236947791158</v>
      </c>
      <c r="J37" s="62">
        <f t="shared" si="10"/>
        <v>0.66493955094991364</v>
      </c>
      <c r="K37" s="62">
        <f t="shared" si="11"/>
        <v>0.40557660765793796</v>
      </c>
      <c r="L37" s="61">
        <v>0.49</v>
      </c>
      <c r="M37" s="60">
        <f t="shared" si="12"/>
        <v>0.70281124497991965</v>
      </c>
    </row>
    <row r="38" spans="4:13" x14ac:dyDescent="0.25">
      <c r="D38" s="61">
        <f t="shared" si="4"/>
        <v>16.349999999999994</v>
      </c>
      <c r="E38" s="62">
        <f t="shared" si="5"/>
        <v>0.75397114102097729</v>
      </c>
      <c r="F38" s="62">
        <f t="shared" si="6"/>
        <v>0.22104669205811822</v>
      </c>
      <c r="G38" s="62">
        <f t="shared" si="7"/>
        <v>3.0259557060234163</v>
      </c>
      <c r="H38" s="62">
        <f t="shared" si="8"/>
        <v>7.305020744953615E-2</v>
      </c>
      <c r="I38" s="62">
        <f t="shared" si="9"/>
        <v>8.6345381526104408</v>
      </c>
      <c r="J38" s="62">
        <f t="shared" si="10"/>
        <v>0.54881940012763242</v>
      </c>
      <c r="K38" s="62">
        <f t="shared" si="11"/>
        <v>0.36921355647755344</v>
      </c>
      <c r="L38" s="61">
        <v>0.61</v>
      </c>
      <c r="M38" s="60">
        <f t="shared" si="12"/>
        <v>1.1044176706827309</v>
      </c>
    </row>
    <row r="39" spans="4:13" x14ac:dyDescent="0.25">
      <c r="D39" s="61">
        <f t="shared" si="4"/>
        <v>16.03</v>
      </c>
      <c r="E39" s="62">
        <f t="shared" si="5"/>
        <v>0.78946702114191669</v>
      </c>
      <c r="F39" s="62">
        <f t="shared" si="6"/>
        <v>0.21858139228845902</v>
      </c>
      <c r="G39" s="62">
        <f t="shared" si="7"/>
        <v>3.2796420581655483</v>
      </c>
      <c r="H39" s="62">
        <f t="shared" si="8"/>
        <v>6.6647941577722497E-2</v>
      </c>
      <c r="I39" s="62">
        <f t="shared" si="9"/>
        <v>7.3293172690763049</v>
      </c>
      <c r="J39" s="62">
        <f t="shared" si="10"/>
        <v>0.43949428055388329</v>
      </c>
      <c r="K39" s="62">
        <f t="shared" si="11"/>
        <v>0.39940614717919909</v>
      </c>
      <c r="L39" s="61">
        <v>1.06</v>
      </c>
      <c r="M39" s="60">
        <f t="shared" si="12"/>
        <v>1.1044176706827309</v>
      </c>
    </row>
    <row r="40" spans="4:13" x14ac:dyDescent="0.25">
      <c r="D40" s="61">
        <f t="shared" si="4"/>
        <v>23.08</v>
      </c>
      <c r="E40" s="62">
        <f t="shared" si="5"/>
        <v>0.92147287844793446</v>
      </c>
      <c r="F40" s="62">
        <f t="shared" si="6"/>
        <v>0.30114566284779054</v>
      </c>
      <c r="G40" s="62">
        <f t="shared" si="7"/>
        <v>2.9182838438157588</v>
      </c>
      <c r="H40" s="62">
        <f t="shared" si="8"/>
        <v>0.10319272523334536</v>
      </c>
      <c r="I40" s="62">
        <f t="shared" si="9"/>
        <v>6.5261044176706822</v>
      </c>
      <c r="J40" s="62">
        <f t="shared" si="10"/>
        <v>0.25232919254658381</v>
      </c>
      <c r="K40" s="62">
        <f t="shared" si="11"/>
        <v>0.45771742178424063</v>
      </c>
      <c r="L40" s="61">
        <v>1.44</v>
      </c>
      <c r="M40" s="60">
        <f t="shared" si="12"/>
        <v>1.6064257028112447</v>
      </c>
    </row>
    <row r="41" spans="4:13" x14ac:dyDescent="0.25">
      <c r="D41" s="61">
        <f t="shared" si="4"/>
        <v>27.39</v>
      </c>
      <c r="E41" s="62">
        <f t="shared" si="5"/>
        <v>0.85286135693215337</v>
      </c>
      <c r="F41" s="62">
        <f t="shared" si="6"/>
        <v>0.24370721432332809</v>
      </c>
      <c r="G41" s="62">
        <f t="shared" si="7"/>
        <v>2.594523433385993</v>
      </c>
      <c r="H41" s="62">
        <f t="shared" si="8"/>
        <v>9.3931398416886552E-2</v>
      </c>
      <c r="I41" s="62">
        <f t="shared" si="9"/>
        <v>6.9514237855946401</v>
      </c>
      <c r="J41" s="62">
        <f t="shared" si="10"/>
        <v>0.35868625756266209</v>
      </c>
      <c r="K41" s="62">
        <f t="shared" si="11"/>
        <v>0.45865638319464169</v>
      </c>
      <c r="L41" s="61">
        <v>2.4700000000000002</v>
      </c>
      <c r="M41" s="60">
        <f t="shared" si="12"/>
        <v>1.1725293132328309</v>
      </c>
    </row>
    <row r="42" spans="4:13" x14ac:dyDescent="0.25">
      <c r="D42" s="61">
        <f t="shared" si="4"/>
        <v>27.659999999999997</v>
      </c>
      <c r="E42" s="62">
        <f t="shared" si="5"/>
        <v>0.84765906362545007</v>
      </c>
      <c r="F42" s="62">
        <f t="shared" si="6"/>
        <v>0.18384295960739905</v>
      </c>
      <c r="G42" s="62">
        <f t="shared" si="7"/>
        <v>2.1531898829747078</v>
      </c>
      <c r="H42" s="62">
        <f t="shared" si="8"/>
        <v>8.5381675374311863E-2</v>
      </c>
      <c r="I42" s="62">
        <f t="shared" si="9"/>
        <v>9.7486671744097482</v>
      </c>
      <c r="J42" s="62">
        <f t="shared" si="10"/>
        <v>0.52566735112936347</v>
      </c>
      <c r="K42" s="62">
        <f t="shared" si="11"/>
        <v>0.46109611136435358</v>
      </c>
      <c r="L42" s="61">
        <v>1.54</v>
      </c>
      <c r="M42" s="60">
        <f t="shared" si="12"/>
        <v>1.2185833968012183</v>
      </c>
    </row>
    <row r="43" spans="4:13" x14ac:dyDescent="0.25">
      <c r="D43" s="61">
        <f t="shared" si="4"/>
        <v>28.879999999999995</v>
      </c>
      <c r="E43" s="62">
        <f t="shared" si="5"/>
        <v>0.74138125918390418</v>
      </c>
      <c r="F43" s="62">
        <f t="shared" si="6"/>
        <v>0.11704944609564982</v>
      </c>
      <c r="G43" s="62">
        <f t="shared" si="7"/>
        <v>1.8055120237773574</v>
      </c>
      <c r="H43" s="62">
        <f t="shared" si="8"/>
        <v>6.4828948549878779E-2</v>
      </c>
      <c r="I43" s="62">
        <f t="shared" si="9"/>
        <v>7.472067039106145</v>
      </c>
      <c r="J43" s="62">
        <f t="shared" si="10"/>
        <v>0.49399815327793173</v>
      </c>
      <c r="K43" s="62">
        <f t="shared" si="11"/>
        <v>0.50842536889048517</v>
      </c>
      <c r="L43" s="61">
        <v>1.3</v>
      </c>
      <c r="M43" s="60">
        <f t="shared" si="12"/>
        <v>1.1173184357541901</v>
      </c>
    </row>
    <row r="44" spans="4:13" x14ac:dyDescent="0.25">
      <c r="D44" s="61">
        <f t="shared" si="4"/>
        <v>30.680000000000007</v>
      </c>
      <c r="E44" s="62">
        <f t="shared" si="5"/>
        <v>0.73689807078839442</v>
      </c>
      <c r="F44" s="62">
        <f t="shared" si="6"/>
        <v>3.4302799673824408E-2</v>
      </c>
      <c r="G44" s="62">
        <f t="shared" si="7"/>
        <v>1.7534112530578965</v>
      </c>
      <c r="H44" s="62">
        <f t="shared" si="8"/>
        <v>1.9563464996589567E-2</v>
      </c>
      <c r="I44" s="62">
        <f t="shared" si="9"/>
        <v>11.033519553072626</v>
      </c>
      <c r="J44" s="62">
        <f t="shared" si="10"/>
        <v>2.5039619651347071</v>
      </c>
      <c r="K44" s="62">
        <f t="shared" si="11"/>
        <v>0.48648229676939297</v>
      </c>
      <c r="L44" s="61">
        <v>0.52</v>
      </c>
      <c r="M44" s="60">
        <f t="shared" si="12"/>
        <v>0.34916201117318435</v>
      </c>
    </row>
    <row r="45" spans="4:13" x14ac:dyDescent="0.25">
      <c r="D45" s="61">
        <f t="shared" si="4"/>
        <v>41.77000000000001</v>
      </c>
      <c r="E45" s="62">
        <f t="shared" si="5"/>
        <v>0.56197811690181398</v>
      </c>
      <c r="F45" s="62">
        <f t="shared" si="6"/>
        <v>0.20468460111317258</v>
      </c>
      <c r="G45" s="62">
        <f t="shared" si="7"/>
        <v>2.1296846011131731</v>
      </c>
      <c r="H45" s="62">
        <f t="shared" si="8"/>
        <v>9.6110288352643958E-2</v>
      </c>
      <c r="I45" s="62">
        <f t="shared" si="9"/>
        <v>6.2150837988826817</v>
      </c>
      <c r="J45" s="62">
        <f t="shared" si="10"/>
        <v>0.20167686381146613</v>
      </c>
      <c r="K45" s="62">
        <f t="shared" si="11"/>
        <v>0.47891802421813751</v>
      </c>
      <c r="L45" s="61">
        <v>1.31</v>
      </c>
      <c r="M45" s="60">
        <f t="shared" si="12"/>
        <v>2.0949720670391061</v>
      </c>
    </row>
  </sheetData>
  <mergeCells count="7">
    <mergeCell ref="G27:J27"/>
    <mergeCell ref="G28:J28"/>
    <mergeCell ref="C1:E1"/>
    <mergeCell ref="D2:F2"/>
    <mergeCell ref="D34:E34"/>
    <mergeCell ref="F34:H34"/>
    <mergeCell ref="I34:J34"/>
  </mergeCells>
  <hyperlinks>
    <hyperlink ref="G28" r:id="rId1" xr:uid="{8D0B2EC9-D64E-4CB8-848C-8089383C2E0D}"/>
    <hyperlink ref="G27" r:id="rId2" xr:uid="{C769C1BF-8A72-4419-8F23-F287E5850262}"/>
  </hyperlinks>
  <pageMargins left="0.7" right="0.7" top="0.75" bottom="0.75" header="0.3" footer="0.3"/>
  <pageSetup orientation="portrait" r:id="rId3"/>
  <drawing r:id="rId4"/>
  <extLst>
    <ext xmlns:x14="http://schemas.microsoft.com/office/spreadsheetml/2009/9/main" uri="{05C60535-1F16-4fd2-B633-F4F36F0B64E0}">
      <x14:sparklineGroups xmlns:xm="http://schemas.microsoft.com/office/excel/2006/main">
        <x14:sparklineGroup displayEmptyCellsAs="gap" xr2:uid="{D540C566-9EFF-432E-8B39-F36C8A7EF180}">
          <x14:colorSeries rgb="FF376092"/>
          <x14:colorNegative rgb="FFD00000"/>
          <x14:colorAxis rgb="FF000000"/>
          <x14:colorMarkers rgb="FFD00000"/>
          <x14:colorFirst rgb="FFD00000"/>
          <x14:colorLast rgb="FFD00000"/>
          <x14:colorHigh rgb="FFD00000"/>
          <x14:colorLow rgb="FFD00000"/>
          <x14:sparklines>
            <x14:sparkline>
              <xm:f>SANSKAR!M36:M45</xm:f>
              <xm:sqref>H49</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y K W 9 V P 0 b r a C l A A A A 9 g A A A B I A H A B D b 2 5 m a W c v U G F j a 2 F n Z S 5 4 b W w g o h g A K K A U A A A A A A A A A A A A A A A A A A A A A A A A A A A A h Y 8 x D o I w G I W v Q r r T l q K J I a U M T i Z i T E y M a 1 M q N M K P o c V y N w e P 5 B X E K O r m + L 7 3 D e / d r z e e D U 0 d X H R n T Q s p i j B F g Q b V F g b K F P X u G C 5 Q J v h W q p M s d T D K Y J P B F i m q n D s n h H j v s Y 9 x 2 5 W E U R q R Q 7 7 e q U o 3 E n 1 k 8 1 8 O D V g n Q W k k + P 4 1 R j A c 0 T m O Z w x T T i b I c w N f g Y 1 7 n + 0 P 5 M u + d n 2 n h Y Z w t e F k i p y 8 P 4 g H U E s D B B Q A A g A I A M i l v 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I p b 1 U K I p H u A 4 A A A A R A A A A E w A c A E Z v c m 1 1 b G F z L 1 N l Y 3 R p b 2 4 x L m 0 g o h g A K K A U A A A A A A A A A A A A A A A A A A A A A A A A A A A A K 0 5 N L s n M z 1 M I h t C G 1 g B Q S w E C L Q A U A A I A C A D I p b 1 U / R u t o K U A A A D 2 A A A A E g A A A A A A A A A A A A A A A A A A A A A A Q 2 9 u Z m l n L 1 B h Y 2 t h Z 2 U u e G 1 s U E s B A i 0 A F A A C A A g A y K W 9 V A / K 6 a u k A A A A 6 Q A A A B M A A A A A A A A A A A A A A A A A 8 Q A A A F t D b 2 5 0 Z W 5 0 X 1 R 5 c G V z X S 5 4 b W x Q S w E C L Q A U A A I A C A D I p b 1 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N b Q 7 q N x Z 0 6 3 X Q z t u 1 / M m Q A A A A A C A A A A A A A Q Z g A A A A E A A C A A A A D c 2 Q j C U Q F 8 U A M Q Q o O M F J z b T J v x 8 g t Z f 9 n e 2 P 5 U c d q y a w A A A A A O g A A A A A I A A C A A A A D k / b T W e Y H 7 k S 6 D s y n r y h Q i a + w X g H S 1 v M X T G a V x M T U o q l A A A A A R S 9 U j y N r p / u v E x f c X N q G r T c m s 9 y Z d h M P E h 4 B l O X Y u B O H 3 3 z J p s k 9 w 0 Z K R r T C 5 n m 2 8 h 0 L O k 9 N K C Z 3 x C 2 K 4 K j P X 8 t 0 e B O a c W i W Q G U Q j z u X q B U A A A A D i l f F J 4 0 D M t m V / c + x 2 s 0 8 q W Y s F v v 9 Z 4 A W V i + Q H Y + Z H h q W A 8 r l M i / y L + O K a p X o 2 2 P i H w Y 3 5 Y G i u Z i u M s u 4 V 8 C o I < / D a t a M a s h u p > 
</file>

<file path=customXml/itemProps1.xml><?xml version="1.0" encoding="utf-8"?>
<ds:datastoreItem xmlns:ds="http://schemas.openxmlformats.org/officeDocument/2006/customXml" ds:itemID="{6552C908-EAAD-4AF3-B3ED-BF60CF606C1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JAINAM</vt:lpstr>
      <vt:lpstr>LITTLE</vt:lpstr>
      <vt:lpstr>NEHUL JAIN</vt:lpstr>
      <vt:lpstr>ROHIT</vt:lpstr>
      <vt:lpstr>SANSKAR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little jain</dc:creator>
  <cp:lastModifiedBy>Jainam Jain</cp:lastModifiedBy>
  <dcterms:created xsi:type="dcterms:W3CDTF">2022-05-29T15:07:35Z</dcterms:created>
  <dcterms:modified xsi:type="dcterms:W3CDTF">2022-05-29T15:44:14Z</dcterms:modified>
</cp:coreProperties>
</file>