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40236215-EC6F-43D6-837A-C3D70D627B8B}" xr6:coauthVersionLast="47" xr6:coauthVersionMax="47" xr10:uidLastSave="{00000000-0000-0000-0000-000000000000}"/>
  <bookViews>
    <workbookView xWindow="-108" yWindow="-108" windowWidth="23256" windowHeight="13176" tabRatio="909" xr2:uid="{00000000-000D-0000-FFFF-FFFF00000000}"/>
  </bookViews>
  <sheets>
    <sheet name="31-Jainam Jain -1" sheetId="1" r:id="rId1"/>
    <sheet name="31-Jainam Jain -2" sheetId="2" r:id="rId2"/>
    <sheet name="33-Nehul jain-1" sheetId="10" r:id="rId3"/>
    <sheet name="33-Nehul Jain -2" sheetId="4" r:id="rId4"/>
    <sheet name="34-Rohit Jain -1" sheetId="5" r:id="rId5"/>
    <sheet name="34-Rohit Jain -2" sheetId="6" r:id="rId6"/>
    <sheet name="35 SANSKAR JAISWAL-1" sheetId="7" r:id="rId7"/>
    <sheet name="35-SANSKAR JAISWAL-2" sheetId="8" r:id="rId8"/>
    <sheet name="SUMMARY" sheetId="9" r:id="rId9"/>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D13" i="10" l="1"/>
  <c r="T13" i="10"/>
  <c r="N13" i="10"/>
  <c r="G13" i="10"/>
  <c r="AD12" i="10"/>
  <c r="T12" i="10"/>
  <c r="N12" i="10"/>
  <c r="G12" i="10"/>
  <c r="AD11" i="10"/>
  <c r="T11" i="10"/>
  <c r="N11" i="10"/>
  <c r="G11" i="10"/>
  <c r="AD10" i="10"/>
  <c r="T10" i="10"/>
  <c r="N10" i="10"/>
  <c r="G10" i="10"/>
  <c r="AD9" i="10"/>
  <c r="T9" i="10"/>
  <c r="N9" i="10"/>
  <c r="G9" i="10"/>
  <c r="AD8" i="10"/>
  <c r="T8" i="10"/>
  <c r="N8" i="10"/>
  <c r="G8" i="10"/>
  <c r="AD7" i="10"/>
  <c r="T7" i="10"/>
  <c r="N7" i="10"/>
  <c r="G7" i="10"/>
  <c r="AD6" i="10"/>
  <c r="T6" i="10"/>
  <c r="N6" i="10"/>
  <c r="G6" i="10"/>
  <c r="AD5" i="10"/>
  <c r="T5" i="10"/>
  <c r="N5" i="10"/>
  <c r="G5" i="10"/>
  <c r="AD4" i="10"/>
  <c r="T4" i="10"/>
  <c r="N4" i="10"/>
  <c r="G4" i="10"/>
  <c r="B29" i="8"/>
  <c r="B28" i="8"/>
  <c r="B27" i="8"/>
  <c r="B26" i="8"/>
  <c r="B25" i="8"/>
  <c r="B24" i="8"/>
  <c r="B23" i="8"/>
  <c r="B22" i="8"/>
  <c r="B21" i="8"/>
  <c r="B20" i="8"/>
  <c r="B19" i="8"/>
  <c r="B18" i="8"/>
  <c r="D13" i="8"/>
  <c r="C13" i="8"/>
  <c r="B13" i="8"/>
  <c r="F13" i="8" s="1"/>
  <c r="F12" i="8"/>
  <c r="D12" i="8"/>
  <c r="C12" i="8"/>
  <c r="B12" i="8"/>
  <c r="D11" i="8"/>
  <c r="B11" i="8"/>
  <c r="F11" i="8" s="1"/>
  <c r="D10" i="8"/>
  <c r="C10" i="8"/>
  <c r="B10" i="8"/>
  <c r="F10" i="8" s="1"/>
  <c r="F9" i="8"/>
  <c r="D9" i="8"/>
  <c r="C9" i="8"/>
  <c r="B9" i="8"/>
  <c r="D8" i="8"/>
  <c r="B8" i="8"/>
  <c r="F8" i="8" s="1"/>
  <c r="D7" i="8"/>
  <c r="C7" i="8"/>
  <c r="B7" i="8"/>
  <c r="F7" i="8" s="1"/>
  <c r="F6" i="8"/>
  <c r="D6" i="8"/>
  <c r="C6" i="8"/>
  <c r="B6" i="8"/>
  <c r="D5" i="8"/>
  <c r="B5" i="8"/>
  <c r="F5" i="8" s="1"/>
  <c r="D4" i="8"/>
  <c r="C4" i="8"/>
  <c r="B4" i="8"/>
  <c r="F4" i="8" s="1"/>
  <c r="E13" i="7"/>
  <c r="D13" i="7"/>
  <c r="E12" i="7"/>
  <c r="D12" i="7"/>
  <c r="E11" i="7"/>
  <c r="D11" i="7"/>
  <c r="E10" i="7"/>
  <c r="D10" i="7"/>
  <c r="E9" i="7"/>
  <c r="D9" i="7"/>
  <c r="E8" i="7"/>
  <c r="D8" i="7"/>
  <c r="E7" i="7"/>
  <c r="D7" i="7"/>
  <c r="E6" i="7"/>
  <c r="D6" i="7"/>
  <c r="E5" i="7"/>
  <c r="D5" i="7"/>
  <c r="E4" i="7"/>
  <c r="D4" i="7"/>
  <c r="G15" i="5"/>
  <c r="E15" i="5"/>
  <c r="I14" i="5"/>
  <c r="G14" i="5"/>
  <c r="E14" i="5"/>
  <c r="I13" i="5"/>
  <c r="G13" i="5"/>
  <c r="E13" i="5"/>
  <c r="I12" i="5"/>
  <c r="G12" i="5"/>
  <c r="E12" i="5"/>
  <c r="I11" i="5"/>
  <c r="G11" i="5"/>
  <c r="E11" i="5"/>
  <c r="I10" i="5"/>
  <c r="G10" i="5"/>
  <c r="E10" i="5"/>
  <c r="I9" i="5"/>
  <c r="G9" i="5"/>
  <c r="E9" i="5"/>
  <c r="I8" i="5"/>
  <c r="G8" i="5"/>
  <c r="E8" i="5"/>
  <c r="I7" i="5"/>
  <c r="G7" i="5"/>
  <c r="E7" i="5"/>
  <c r="I6" i="5"/>
  <c r="G6" i="5"/>
  <c r="E6" i="5"/>
  <c r="B29" i="2"/>
  <c r="B28" i="2"/>
  <c r="B27" i="2"/>
  <c r="B26" i="2"/>
  <c r="B25" i="2"/>
  <c r="B24" i="2"/>
  <c r="B23" i="2"/>
  <c r="B22" i="2"/>
  <c r="B21" i="2"/>
  <c r="B20" i="2"/>
  <c r="B19" i="2"/>
  <c r="B18" i="2"/>
  <c r="F13" i="2"/>
  <c r="D13" i="2"/>
  <c r="C13" i="2"/>
  <c r="B13" i="2"/>
  <c r="D12" i="2"/>
  <c r="B12" i="2"/>
  <c r="F12" i="2" s="1"/>
  <c r="F11" i="2"/>
  <c r="D11" i="2"/>
  <c r="B11" i="2"/>
  <c r="C11" i="2" s="1"/>
  <c r="F10" i="2"/>
  <c r="D10" i="2"/>
  <c r="C10" i="2"/>
  <c r="B10" i="2"/>
  <c r="F9" i="2"/>
  <c r="D9" i="2"/>
  <c r="B9" i="2"/>
  <c r="C9" i="2" s="1"/>
  <c r="F8" i="2"/>
  <c r="D8" i="2"/>
  <c r="B8" i="2"/>
  <c r="C8" i="2" s="1"/>
  <c r="F7" i="2"/>
  <c r="D7" i="2"/>
  <c r="C7" i="2"/>
  <c r="B7" i="2"/>
  <c r="D6" i="2"/>
  <c r="B6" i="2"/>
  <c r="F6" i="2" s="1"/>
  <c r="F5" i="2"/>
  <c r="D5" i="2"/>
  <c r="B5" i="2"/>
  <c r="C5" i="2" s="1"/>
  <c r="F4" i="2"/>
  <c r="D4" i="2"/>
  <c r="C4" i="2"/>
  <c r="B4" i="2"/>
  <c r="E13" i="1"/>
  <c r="D13" i="1"/>
  <c r="E12" i="1"/>
  <c r="D12" i="1"/>
  <c r="E11" i="1"/>
  <c r="D11" i="1"/>
  <c r="E10" i="1"/>
  <c r="D10" i="1"/>
  <c r="E9" i="1"/>
  <c r="D9" i="1"/>
  <c r="E8" i="1"/>
  <c r="D8" i="1"/>
  <c r="E7" i="1"/>
  <c r="D7" i="1"/>
  <c r="E6" i="1"/>
  <c r="D6" i="1"/>
  <c r="E5" i="1"/>
  <c r="D5" i="1"/>
  <c r="E4" i="1"/>
  <c r="D4" i="1"/>
  <c r="C5" i="8" l="1"/>
  <c r="C8" i="8"/>
  <c r="C11" i="8"/>
  <c r="C6" i="2"/>
  <c r="C12" i="2"/>
</calcChain>
</file>

<file path=xl/sharedStrings.xml><?xml version="1.0" encoding="utf-8"?>
<sst xmlns="http://schemas.openxmlformats.org/spreadsheetml/2006/main" count="156" uniqueCount="99">
  <si>
    <t>TCPL PACKAGING</t>
  </si>
  <si>
    <t>YEAR</t>
  </si>
  <si>
    <t>DIVIDEND PER SHARE(DPS)</t>
  </si>
  <si>
    <t>DIVIDEND YIELD</t>
  </si>
  <si>
    <t>DIVIDEND PAYOUT RATIO</t>
  </si>
  <si>
    <t>SALES GROWTH RATIO</t>
  </si>
  <si>
    <t>BUYBACK AMOUNT SPENT</t>
  </si>
  <si>
    <t>FREE CASH FLOW TO EQUITY</t>
  </si>
  <si>
    <t>2011-12</t>
  </si>
  <si>
    <t>NO BUYBACK OF SHARE HAS BEEN DONE TILL DATE</t>
  </si>
  <si>
    <t>2012-13</t>
  </si>
  <si>
    <t>2013-14</t>
  </si>
  <si>
    <t>2014-15</t>
  </si>
  <si>
    <t>2015-16</t>
  </si>
  <si>
    <t>2016-17</t>
  </si>
  <si>
    <t>2017-18</t>
  </si>
  <si>
    <t>2018-19</t>
  </si>
  <si>
    <t>2019-20</t>
  </si>
  <si>
    <t>2020-21</t>
  </si>
  <si>
    <t>SALES AMOUNT( in crores)</t>
  </si>
  <si>
    <t>CALCULATIONS</t>
  </si>
  <si>
    <t>DIVIDEND</t>
  </si>
  <si>
    <t>MARKET PRICE PER SHARE</t>
  </si>
  <si>
    <t>EARNINGS PER SHARE(EPS)</t>
  </si>
  <si>
    <t>SALES AMOUNT</t>
  </si>
  <si>
    <t>SOURCE:</t>
  </si>
  <si>
    <t>https://www.screener.in/company/TCPLPACK/</t>
  </si>
  <si>
    <t>https://simplywall.st/stocks/in/materials/bse-523301/tcpl-packaging-shares#dividend</t>
  </si>
  <si>
    <t>Jindalpoly films ltd</t>
  </si>
  <si>
    <t>Date</t>
  </si>
  <si>
    <t>dividend yeild</t>
  </si>
  <si>
    <t>dividend payout</t>
  </si>
  <si>
    <t>sales growth rate</t>
  </si>
  <si>
    <t>free cash flow to equity</t>
  </si>
  <si>
    <t>cash dividend per share</t>
  </si>
  <si>
    <t>market price per share</t>
  </si>
  <si>
    <t>dividend paid</t>
  </si>
  <si>
    <t>earning after atax</t>
  </si>
  <si>
    <t>RFO(CY)</t>
  </si>
  <si>
    <t>RFO(PY)</t>
  </si>
  <si>
    <t>net income</t>
  </si>
  <si>
    <t>capital expenditure</t>
  </si>
  <si>
    <t>depeciation</t>
  </si>
  <si>
    <t>change in non-cash working capital</t>
  </si>
  <si>
    <t>net debt issued</t>
  </si>
  <si>
    <t>debt repayment</t>
  </si>
  <si>
    <t>DIVIDEND YEILD</t>
  </si>
  <si>
    <t>Cash dividend per share/market price per share*100</t>
  </si>
  <si>
    <t>DIVIDEND PAYOUT</t>
  </si>
  <si>
    <t>Dividend paid/earning after tax*100</t>
  </si>
  <si>
    <t>SALES GROWTH RATE</t>
  </si>
  <si>
    <t>Revenue from operationsof current year-revenue from operations of previous year/revenue from operations of previous year*100</t>
  </si>
  <si>
    <t>Net income-(capital expenditure-deoreciation)-changein non-cash worjing capital+(net debt issued-debt repayment)</t>
  </si>
  <si>
    <t>BUSINESS FINANCE PROJECT</t>
  </si>
  <si>
    <t xml:space="preserve"> Company Name:</t>
  </si>
  <si>
    <t>UFLEX LTD.</t>
  </si>
  <si>
    <t>Containers &amp; Packaging</t>
  </si>
  <si>
    <t>Fiscal Year</t>
  </si>
  <si>
    <t>Annoucement Date</t>
  </si>
  <si>
    <t>Dividend Rs. Per Share</t>
  </si>
  <si>
    <t>Current Market Price</t>
  </si>
  <si>
    <t>Dividend Yield %</t>
  </si>
  <si>
    <t>EPS</t>
  </si>
  <si>
    <t>Dividend Payout Ratio</t>
  </si>
  <si>
    <t>Net Sales Yearly (in Rs. Crores)</t>
  </si>
  <si>
    <t>Sales Growth Rate</t>
  </si>
  <si>
    <t>Buyback</t>
  </si>
  <si>
    <t>Free Cash Flow to Equity (in Rs. Crores)</t>
  </si>
  <si>
    <t>UFLEX has not initiated the Buyback Process yet</t>
  </si>
  <si>
    <t xml:space="preserve"> Rohit Jain</t>
  </si>
  <si>
    <r>
      <rPr>
        <sz val="11"/>
        <color theme="1"/>
        <rFont val="Calibri"/>
      </rPr>
      <t xml:space="preserve">Dividend Yield: </t>
    </r>
    <r>
      <rPr>
        <u/>
        <sz val="11"/>
        <color theme="1"/>
        <rFont val="Calibri"/>
      </rPr>
      <t>Annual Dividends Per Share</t>
    </r>
  </si>
  <si>
    <t>Current Share Price</t>
  </si>
  <si>
    <t xml:space="preserve">Dividend Payout Ratio: </t>
  </si>
  <si>
    <r>
      <rPr>
        <u/>
        <sz val="11"/>
        <color theme="1"/>
        <rFont val="Calibri"/>
      </rPr>
      <t xml:space="preserve">Dividends Per Share </t>
    </r>
    <r>
      <rPr>
        <u/>
        <sz val="11"/>
        <color theme="1"/>
        <rFont val="Calibri"/>
      </rPr>
      <t xml:space="preserve">   X 100</t>
    </r>
  </si>
  <si>
    <t>Earnings Per Share</t>
  </si>
  <si>
    <t xml:space="preserve">Net Sales Growth: </t>
  </si>
  <si>
    <t>100 x</t>
  </si>
  <si>
    <t>(Current Sales - Prior Sales)</t>
  </si>
  <si>
    <t>Prior Sales</t>
  </si>
  <si>
    <t>Buyback Amount:  Amount of Share Value given to buyback it's own shares from it's policyholder</t>
  </si>
  <si>
    <t xml:space="preserve">Free Cash Flow to Equity: </t>
  </si>
  <si>
    <t>Net Income - (Capital Expenditures - Depreciation) - (Change in Non-cash Working Capital) + (New Debt Issued - Debt Repayments)</t>
  </si>
  <si>
    <t>KANPUR PLASTIPACK</t>
  </si>
  <si>
    <t>SALES AMOUNT(IN CRORES)</t>
  </si>
  <si>
    <t>https://www.screener.in/company/KANPRPLA/</t>
  </si>
  <si>
    <t>https://www.tickertape.in/stocks/kanpur-plastipack-KANP/financials?checklist=basic&amp;statement=income&amp;view=normal&amp;period=annual</t>
  </si>
  <si>
    <t xml:space="preserve">In India, packaging is the fifth largest sector in its economy and is one of the highest growth sectors in the country. According to the Packaging Industry Association of India (PIAI), the sector is growing at CAGR 22% to 25%. Over the last few years, packaging industry has been an important sector driving technology and innovation growth in the country and adding value to the various manufacturing sectors including agriculture and FMCG segments. According to the Indian Institute of Packaging (IIP), the packaging consumption in India has increased 200% in the past decade, rising from 4.3 kg per person per annum (pppa) to 8.6 kg pppa as on FY20.                                                                             </t>
  </si>
  <si>
    <t>Group Details</t>
  </si>
  <si>
    <t>Roll No.</t>
  </si>
  <si>
    <t>Name</t>
  </si>
  <si>
    <t>Company Name</t>
  </si>
  <si>
    <t>Jainam Jain</t>
  </si>
  <si>
    <t>Nehul Jain</t>
  </si>
  <si>
    <t>Rohit Jain</t>
  </si>
  <si>
    <t>Sanskar Jaiswal</t>
  </si>
  <si>
    <t>TCPL Packaging</t>
  </si>
  <si>
    <t>Kanpur Plastipack</t>
  </si>
  <si>
    <t>About Container and Packaging Company</t>
  </si>
  <si>
    <t>buyback amount spent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</si>
</sst>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8" x14ac:knownFonts="1">
    <font>
      <sz val="10"/>
      <color rgb="FF000000"/>
      <name val="Arial"/>
    </font>
    <font>
      <sz val="11"/>
      <color theme="1"/>
      <name val="Calibri"/>
      <family val="2"/>
      <scheme val="minor"/>
    </font>
    <font>
      <sz val="11"/>
      <color theme="1"/>
      <name val="Calibri"/>
      <family val="2"/>
      <scheme val="minor"/>
    </font>
    <font>
      <sz val="11"/>
      <color theme="1"/>
      <name val="Calibri"/>
    </font>
    <font>
      <sz val="10"/>
      <name val="Arial"/>
    </font>
    <font>
      <b/>
      <sz val="11"/>
      <color theme="1"/>
      <name val="Calibri"/>
    </font>
    <font>
      <sz val="11"/>
      <color rgb="FF006100"/>
      <name val="Calibri"/>
    </font>
    <font>
      <u/>
      <sz val="11"/>
      <color rgb="FF9C0006"/>
      <name val="Arial"/>
    </font>
    <font>
      <u/>
      <sz val="11"/>
      <color rgb="FF9C0006"/>
      <name val="Arial"/>
    </font>
    <font>
      <b/>
      <sz val="28"/>
      <color theme="1"/>
      <name val="Calibri"/>
    </font>
    <font>
      <sz val="18"/>
      <color rgb="FF2E75B5"/>
      <name val="Calibri"/>
    </font>
    <font>
      <b/>
      <i/>
      <u/>
      <sz val="11"/>
      <color theme="1"/>
      <name val="Calibri"/>
    </font>
    <font>
      <b/>
      <i/>
      <sz val="11"/>
      <color theme="1"/>
      <name val="Calibri"/>
    </font>
    <font>
      <b/>
      <i/>
      <u/>
      <sz val="11"/>
      <color theme="1"/>
      <name val="Calibri"/>
    </font>
    <font>
      <u/>
      <sz val="11"/>
      <color theme="1"/>
      <name val="Calibri"/>
    </font>
    <font>
      <b/>
      <sz val="36"/>
      <color rgb="FF44546A"/>
      <name val="Calibri"/>
    </font>
    <font>
      <sz val="28"/>
      <color theme="0"/>
      <name val="Calibri"/>
    </font>
    <font>
      <u/>
      <sz val="11"/>
      <color rgb="FF1155CC"/>
      <name val="Arial"/>
    </font>
    <font>
      <u/>
      <sz val="11"/>
      <color rgb="FF9C0006"/>
      <name val="Arial"/>
    </font>
    <font>
      <sz val="10"/>
      <color rgb="FF000000"/>
      <name val="Arial"/>
    </font>
    <font>
      <sz val="11"/>
      <color rgb="FF9C0006"/>
      <name val="Calibri"/>
      <family val="2"/>
      <scheme val="minor"/>
    </font>
    <font>
      <b/>
      <i/>
      <sz val="20"/>
      <color theme="1"/>
      <name val="Bahnschrift Light"/>
      <family val="2"/>
    </font>
    <font>
      <b/>
      <i/>
      <sz val="11"/>
      <color theme="1"/>
      <name val="Calibri"/>
      <family val="2"/>
    </font>
    <font>
      <b/>
      <i/>
      <sz val="14"/>
      <color rgb="FF000000"/>
      <name val="Bahnschrift Light"/>
      <family val="2"/>
    </font>
    <font>
      <sz val="36"/>
      <color rgb="FF0070C0"/>
      <name val="Calibri"/>
      <family val="2"/>
      <scheme val="minor"/>
    </font>
    <font>
      <b/>
      <sz val="11"/>
      <color theme="7" tint="-0.249977111117893"/>
      <name val="Calibri"/>
      <family val="2"/>
      <scheme val="minor"/>
    </font>
    <font>
      <sz val="11"/>
      <color theme="4" tint="-0.249977111117893"/>
      <name val="Calibri"/>
      <family val="2"/>
      <scheme val="minor"/>
    </font>
    <font>
      <b/>
      <i/>
      <sz val="10"/>
      <color rgb="FF000000"/>
      <name val="Arial"/>
      <family val="2"/>
    </font>
  </fonts>
  <fills count="18">
    <fill>
      <patternFill patternType="none"/>
    </fill>
    <fill>
      <patternFill patternType="gray125"/>
    </fill>
    <fill>
      <patternFill patternType="solid">
        <fgColor rgb="FFA8D08D"/>
        <bgColor rgb="FFA8D08D"/>
      </patternFill>
    </fill>
    <fill>
      <patternFill patternType="solid">
        <fgColor rgb="FFFFE598"/>
        <bgColor rgb="FFFFE598"/>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C5E0B3"/>
        <bgColor rgb="FFC5E0B3"/>
      </patternFill>
    </fill>
    <fill>
      <patternFill patternType="solid">
        <fgColor rgb="FFFFD965"/>
        <bgColor rgb="FFFFD965"/>
      </patternFill>
    </fill>
    <fill>
      <patternFill patternType="solid">
        <fgColor theme="5"/>
        <bgColor theme="5"/>
      </patternFill>
    </fill>
    <fill>
      <patternFill patternType="solid">
        <fgColor rgb="FFFFC7CE"/>
      </patternFill>
    </fill>
    <fill>
      <patternFill patternType="solid">
        <fgColor rgb="FFFFFFCC"/>
      </patternFill>
    </fill>
    <fill>
      <patternFill patternType="solid">
        <fgColor theme="7"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rgb="FFFFFF00"/>
        <bgColor indexed="64"/>
      </patternFill>
    </fill>
    <fill>
      <patternFill patternType="solid">
        <fgColor theme="9" tint="0.39997558519241921"/>
        <bgColor indexed="64"/>
      </patternFill>
    </fill>
    <fill>
      <patternFill patternType="solid">
        <fgColor theme="9" tint="0.59999389629810485"/>
        <bgColor indexed="64"/>
      </patternFill>
    </fill>
  </fills>
  <borders count="62">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bottom style="thin">
        <color rgb="FF000000"/>
      </bottom>
      <diagonal/>
    </border>
    <border>
      <left style="medium">
        <color rgb="FF000000"/>
      </left>
      <right style="medium">
        <color rgb="FF000000"/>
      </right>
      <top/>
      <bottom/>
      <diagonal/>
    </border>
    <border>
      <left/>
      <right style="thin">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6">
    <xf numFmtId="0" fontId="0" fillId="0" borderId="0"/>
    <xf numFmtId="0" fontId="20" fillId="10" borderId="0" applyNumberFormat="0" applyBorder="0" applyAlignment="0" applyProtection="0"/>
    <xf numFmtId="0" fontId="19" fillId="11" borderId="46"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cellStyleXfs>
  <cellXfs count="133">
    <xf numFmtId="0" fontId="0" fillId="0" borderId="0" xfId="0" applyFont="1" applyAlignment="1"/>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3" borderId="4" xfId="0" applyFont="1" applyFill="1" applyBorder="1" applyAlignment="1">
      <alignment horizontal="center" vertical="center"/>
    </xf>
    <xf numFmtId="2" fontId="3" fillId="3" borderId="5" xfId="0" applyNumberFormat="1" applyFont="1" applyFill="1" applyBorder="1" applyAlignment="1">
      <alignment horizontal="center"/>
    </xf>
    <xf numFmtId="10" fontId="3" fillId="3" borderId="5" xfId="0" applyNumberFormat="1" applyFont="1" applyFill="1" applyBorder="1" applyAlignment="1">
      <alignment horizontal="center"/>
    </xf>
    <xf numFmtId="164" fontId="3" fillId="3" borderId="5" xfId="0" applyNumberFormat="1" applyFont="1" applyFill="1" applyBorder="1" applyAlignment="1">
      <alignment horizontal="center"/>
    </xf>
    <xf numFmtId="0" fontId="3" fillId="3" borderId="7" xfId="0" applyFont="1" applyFill="1" applyBorder="1" applyAlignment="1">
      <alignment horizontal="center"/>
    </xf>
    <xf numFmtId="0" fontId="3" fillId="3" borderId="9" xfId="0" applyFont="1" applyFill="1" applyBorder="1" applyAlignment="1">
      <alignment horizontal="center" vertical="center"/>
    </xf>
    <xf numFmtId="2" fontId="3" fillId="3" borderId="10" xfId="0" applyNumberFormat="1" applyFont="1" applyFill="1" applyBorder="1" applyAlignment="1">
      <alignment horizontal="center"/>
    </xf>
    <xf numFmtId="10" fontId="3" fillId="3" borderId="10" xfId="0" applyNumberFormat="1" applyFont="1" applyFill="1" applyBorder="1" applyAlignment="1">
      <alignment horizontal="center"/>
    </xf>
    <xf numFmtId="164" fontId="3" fillId="3" borderId="10" xfId="0" applyNumberFormat="1" applyFont="1" applyFill="1" applyBorder="1" applyAlignment="1">
      <alignment horizontal="center"/>
    </xf>
    <xf numFmtId="0" fontId="3" fillId="3" borderId="12" xfId="0" applyFont="1" applyFill="1" applyBorder="1" applyAlignment="1">
      <alignment horizontal="center"/>
    </xf>
    <xf numFmtId="0" fontId="3" fillId="0" borderId="0" xfId="0" applyFont="1" applyAlignment="1">
      <alignment horizontal="center"/>
    </xf>
    <xf numFmtId="0" fontId="3" fillId="2" borderId="5" xfId="0" applyFont="1" applyFill="1" applyBorder="1" applyAlignment="1">
      <alignment horizontal="center" vertical="center"/>
    </xf>
    <xf numFmtId="0" fontId="3" fillId="2" borderId="5" xfId="0" applyFont="1" applyFill="1" applyBorder="1" applyAlignment="1">
      <alignment horizontal="center"/>
    </xf>
    <xf numFmtId="0" fontId="3" fillId="3" borderId="5" xfId="0" applyFont="1" applyFill="1" applyBorder="1" applyAlignment="1">
      <alignment horizontal="center" vertical="center"/>
    </xf>
    <xf numFmtId="0" fontId="3" fillId="3" borderId="5" xfId="0" applyFont="1" applyFill="1" applyBorder="1" applyAlignment="1">
      <alignment horizontal="center"/>
    </xf>
    <xf numFmtId="0" fontId="3" fillId="2" borderId="13" xfId="0" applyFont="1" applyFill="1" applyBorder="1" applyAlignment="1">
      <alignment horizontal="center" vertical="center"/>
    </xf>
    <xf numFmtId="0" fontId="5" fillId="0" borderId="0" xfId="0" applyFont="1" applyAlignment="1">
      <alignment horizontal="center" vertical="center"/>
    </xf>
    <xf numFmtId="0" fontId="3" fillId="3" borderId="14" xfId="0" applyFont="1" applyFill="1" applyBorder="1" applyAlignment="1">
      <alignment horizontal="center" vertical="center"/>
    </xf>
    <xf numFmtId="2" fontId="3" fillId="3" borderId="4" xfId="0" applyNumberFormat="1" applyFont="1" applyFill="1" applyBorder="1" applyAlignment="1">
      <alignment horizontal="center"/>
    </xf>
    <xf numFmtId="164" fontId="3" fillId="3" borderId="7" xfId="0" applyNumberFormat="1" applyFont="1" applyFill="1" applyBorder="1" applyAlignment="1">
      <alignment horizontal="center"/>
    </xf>
    <xf numFmtId="2" fontId="3" fillId="0" borderId="0" xfId="0" applyNumberFormat="1" applyFont="1"/>
    <xf numFmtId="0" fontId="3" fillId="3" borderId="15" xfId="0" applyFont="1" applyFill="1" applyBorder="1" applyAlignment="1">
      <alignment horizontal="center" vertical="center"/>
    </xf>
    <xf numFmtId="2" fontId="3" fillId="3" borderId="9" xfId="0" applyNumberFormat="1" applyFont="1" applyFill="1" applyBorder="1" applyAlignment="1">
      <alignment horizontal="center"/>
    </xf>
    <xf numFmtId="0" fontId="3" fillId="3" borderId="10" xfId="0" applyFont="1" applyFill="1" applyBorder="1" applyAlignment="1">
      <alignment horizontal="center"/>
    </xf>
    <xf numFmtId="164" fontId="3" fillId="3" borderId="12" xfId="0" applyNumberFormat="1" applyFont="1" applyFill="1" applyBorder="1" applyAlignment="1">
      <alignment horizontal="center"/>
    </xf>
    <xf numFmtId="0" fontId="3" fillId="0" borderId="0" xfId="0" applyFont="1"/>
    <xf numFmtId="0" fontId="5" fillId="0" borderId="0" xfId="0" applyFont="1"/>
    <xf numFmtId="0" fontId="3" fillId="0" borderId="0" xfId="0" applyFont="1" applyAlignment="1">
      <alignment horizontal="center" vertical="center"/>
    </xf>
    <xf numFmtId="0" fontId="6" fillId="4" borderId="16" xfId="0" applyFont="1" applyFill="1" applyBorder="1" applyAlignment="1">
      <alignment horizontal="center"/>
    </xf>
    <xf numFmtId="0" fontId="3" fillId="0" borderId="0" xfId="0" applyFont="1" applyAlignment="1"/>
    <xf numFmtId="0" fontId="3" fillId="0" borderId="5" xfId="0" applyFont="1" applyBorder="1" applyAlignment="1"/>
    <xf numFmtId="0" fontId="10" fillId="0" borderId="5" xfId="0" applyFont="1" applyBorder="1" applyAlignment="1"/>
    <xf numFmtId="0" fontId="10" fillId="0" borderId="5" xfId="0" applyFont="1" applyBorder="1" applyAlignment="1"/>
    <xf numFmtId="0" fontId="3" fillId="8" borderId="5" xfId="0" applyFont="1" applyFill="1" applyBorder="1" applyAlignment="1"/>
    <xf numFmtId="0" fontId="9" fillId="8" borderId="5" xfId="0" applyFont="1" applyFill="1" applyBorder="1" applyAlignment="1">
      <alignment horizontal="center"/>
    </xf>
    <xf numFmtId="0" fontId="10" fillId="0" borderId="0" xfId="0" applyFont="1" applyAlignment="1"/>
    <xf numFmtId="0" fontId="5" fillId="6" borderId="33" xfId="0" applyFont="1" applyFill="1" applyBorder="1"/>
    <xf numFmtId="0" fontId="3" fillId="6" borderId="33" xfId="0" applyFont="1" applyFill="1" applyBorder="1"/>
    <xf numFmtId="0" fontId="12" fillId="6" borderId="33" xfId="0" applyFont="1" applyFill="1" applyBorder="1"/>
    <xf numFmtId="0" fontId="5" fillId="3" borderId="34" xfId="0" applyFont="1" applyFill="1" applyBorder="1"/>
    <xf numFmtId="0" fontId="5" fillId="3" borderId="35" xfId="0" applyFont="1" applyFill="1" applyBorder="1"/>
    <xf numFmtId="0" fontId="5" fillId="3" borderId="36" xfId="0" applyFont="1" applyFill="1" applyBorder="1"/>
    <xf numFmtId="0" fontId="3" fillId="0" borderId="23" xfId="0" applyFont="1" applyBorder="1"/>
    <xf numFmtId="14" fontId="3" fillId="0" borderId="23" xfId="0" applyNumberFormat="1" applyFont="1" applyBorder="1"/>
    <xf numFmtId="2" fontId="3" fillId="0" borderId="23" xfId="0" applyNumberFormat="1" applyFont="1" applyBorder="1"/>
    <xf numFmtId="10" fontId="3" fillId="0" borderId="23" xfId="0" applyNumberFormat="1" applyFont="1" applyBorder="1"/>
    <xf numFmtId="0" fontId="3" fillId="0" borderId="37" xfId="0" applyFont="1" applyBorder="1"/>
    <xf numFmtId="0" fontId="3" fillId="0" borderId="39" xfId="0" applyFont="1" applyBorder="1"/>
    <xf numFmtId="0" fontId="3" fillId="0" borderId="5" xfId="0" applyFont="1" applyBorder="1"/>
    <xf numFmtId="14" fontId="3" fillId="0" borderId="5" xfId="0" applyNumberFormat="1" applyFont="1" applyBorder="1"/>
    <xf numFmtId="2" fontId="3" fillId="0" borderId="5" xfId="0" applyNumberFormat="1" applyFont="1" applyBorder="1"/>
    <xf numFmtId="0" fontId="3" fillId="0" borderId="24" xfId="0" applyFont="1" applyBorder="1"/>
    <xf numFmtId="0" fontId="3" fillId="0" borderId="25" xfId="0" applyFont="1" applyBorder="1"/>
    <xf numFmtId="0" fontId="13" fillId="8" borderId="33" xfId="0" applyFont="1" applyFill="1" applyBorder="1"/>
    <xf numFmtId="0" fontId="3" fillId="0" borderId="27" xfId="0" applyFont="1" applyBorder="1"/>
    <xf numFmtId="0" fontId="3" fillId="0" borderId="28" xfId="0" applyFont="1" applyBorder="1"/>
    <xf numFmtId="0" fontId="3" fillId="0" borderId="29" xfId="0" applyFont="1" applyBorder="1"/>
    <xf numFmtId="0" fontId="3" fillId="0" borderId="41" xfId="0" applyFont="1" applyBorder="1"/>
    <xf numFmtId="0" fontId="14" fillId="0" borderId="0" xfId="0" applyFont="1"/>
    <xf numFmtId="0" fontId="3" fillId="0" borderId="42" xfId="0" applyFont="1" applyBorder="1"/>
    <xf numFmtId="0" fontId="3" fillId="0" borderId="30" xfId="0" applyFont="1" applyBorder="1"/>
    <xf numFmtId="0" fontId="3" fillId="0" borderId="31" xfId="0" applyFont="1" applyBorder="1"/>
    <xf numFmtId="0" fontId="3" fillId="0" borderId="32" xfId="0" applyFont="1" applyBorder="1"/>
    <xf numFmtId="0" fontId="3" fillId="0" borderId="0" xfId="0" applyFont="1" applyAlignment="1">
      <alignment horizontal="right"/>
    </xf>
    <xf numFmtId="0" fontId="3" fillId="2" borderId="5" xfId="0" applyFont="1" applyFill="1" applyBorder="1" applyAlignment="1">
      <alignment horizontal="center"/>
    </xf>
    <xf numFmtId="0" fontId="0" fillId="0" borderId="0" xfId="0" applyFont="1" applyAlignment="1">
      <alignment vertical="center" wrapText="1"/>
    </xf>
    <xf numFmtId="0" fontId="0" fillId="0" borderId="0" xfId="0" applyFont="1" applyAlignment="1">
      <alignment vertical="center"/>
    </xf>
    <xf numFmtId="0" fontId="22" fillId="6" borderId="33" xfId="0" applyFont="1" applyFill="1" applyBorder="1"/>
    <xf numFmtId="0" fontId="0" fillId="0" borderId="0" xfId="0" applyFont="1" applyAlignment="1">
      <alignment horizontal="center" vertical="center"/>
    </xf>
    <xf numFmtId="0" fontId="2" fillId="13" borderId="49" xfId="4" applyBorder="1" applyAlignment="1">
      <alignment horizontal="center" vertical="center"/>
    </xf>
    <xf numFmtId="0" fontId="2" fillId="13" borderId="50" xfId="4" applyBorder="1" applyAlignment="1">
      <alignment horizontal="center" vertical="center"/>
    </xf>
    <xf numFmtId="0" fontId="2" fillId="13" borderId="51" xfId="4" applyBorder="1" applyAlignment="1">
      <alignment horizontal="center" vertical="center"/>
    </xf>
    <xf numFmtId="0" fontId="2" fillId="12" borderId="52" xfId="3" applyBorder="1" applyAlignment="1">
      <alignment horizontal="center" vertical="center"/>
    </xf>
    <xf numFmtId="0" fontId="2" fillId="12" borderId="47" xfId="3" applyBorder="1" applyAlignment="1">
      <alignment horizontal="center" vertical="center"/>
    </xf>
    <xf numFmtId="0" fontId="2" fillId="12" borderId="53" xfId="3" applyBorder="1" applyAlignment="1">
      <alignment horizontal="center" vertical="center"/>
    </xf>
    <xf numFmtId="0" fontId="2" fillId="12" borderId="54" xfId="3" applyBorder="1" applyAlignment="1">
      <alignment horizontal="center" vertical="center"/>
    </xf>
    <xf numFmtId="0" fontId="2" fillId="12" borderId="55" xfId="3" applyBorder="1" applyAlignment="1">
      <alignment horizontal="center" vertical="center"/>
    </xf>
    <xf numFmtId="0" fontId="2" fillId="12" borderId="56" xfId="3" applyBorder="1" applyAlignment="1">
      <alignment horizontal="center" vertical="center"/>
    </xf>
    <xf numFmtId="0" fontId="20" fillId="10" borderId="48" xfId="1" applyBorder="1" applyAlignment="1">
      <alignment horizontal="center" vertical="center"/>
    </xf>
    <xf numFmtId="0" fontId="0" fillId="0" borderId="0" xfId="0"/>
    <xf numFmtId="0" fontId="25" fillId="16" borderId="48" xfId="0" applyFont="1" applyFill="1" applyBorder="1"/>
    <xf numFmtId="0" fontId="25" fillId="16" borderId="60" xfId="0" applyFont="1" applyFill="1" applyBorder="1"/>
    <xf numFmtId="0" fontId="1" fillId="0" borderId="0" xfId="0" applyFont="1"/>
    <xf numFmtId="0" fontId="25" fillId="16" borderId="61" xfId="0" applyFont="1" applyFill="1" applyBorder="1"/>
    <xf numFmtId="14" fontId="1" fillId="0" borderId="0" xfId="0" applyNumberFormat="1" applyFont="1"/>
    <xf numFmtId="0" fontId="26" fillId="0" borderId="47" xfId="0" applyFont="1" applyBorder="1"/>
    <xf numFmtId="0" fontId="1" fillId="0" borderId="47" xfId="0" applyFont="1" applyBorder="1"/>
    <xf numFmtId="0" fontId="1" fillId="0" borderId="45" xfId="0" applyFont="1" applyBorder="1"/>
    <xf numFmtId="0" fontId="1" fillId="17" borderId="47" xfId="0" applyFont="1" applyFill="1" applyBorder="1"/>
    <xf numFmtId="3" fontId="1" fillId="0" borderId="47" xfId="0" applyNumberFormat="1" applyFont="1" applyBorder="1"/>
    <xf numFmtId="3" fontId="1" fillId="17" borderId="47" xfId="0" applyNumberFormat="1" applyFont="1" applyFill="1" applyBorder="1"/>
    <xf numFmtId="4" fontId="1" fillId="0" borderId="47" xfId="0" applyNumberFormat="1" applyFont="1" applyBorder="1"/>
    <xf numFmtId="0" fontId="3" fillId="3" borderId="6" xfId="0" applyFont="1" applyFill="1" applyBorder="1" applyAlignment="1">
      <alignment horizontal="center" vertical="center" wrapText="1"/>
    </xf>
    <xf numFmtId="0" fontId="4" fillId="0" borderId="8" xfId="0" applyFont="1" applyBorder="1"/>
    <xf numFmtId="0" fontId="4" fillId="0" borderId="11" xfId="0" applyFont="1" applyBorder="1"/>
    <xf numFmtId="0" fontId="21" fillId="11" borderId="46" xfId="2" applyFont="1" applyAlignment="1">
      <alignment horizontal="center" vertical="center"/>
    </xf>
    <xf numFmtId="0" fontId="0" fillId="0" borderId="0" xfId="0" applyFont="1" applyAlignment="1"/>
    <xf numFmtId="0" fontId="7" fillId="5" borderId="17" xfId="0" applyFont="1" applyFill="1" applyBorder="1" applyAlignment="1">
      <alignment horizontal="center"/>
    </xf>
    <xf numFmtId="0" fontId="4" fillId="0" borderId="18" xfId="0" applyFont="1" applyBorder="1"/>
    <xf numFmtId="0" fontId="4" fillId="0" borderId="19" xfId="0" applyFont="1" applyBorder="1"/>
    <xf numFmtId="0" fontId="8" fillId="5" borderId="20" xfId="0" applyFont="1" applyFill="1" applyBorder="1" applyAlignment="1">
      <alignment horizontal="center"/>
    </xf>
    <xf numFmtId="0" fontId="4" fillId="0" borderId="21" xfId="0" applyFont="1" applyBorder="1"/>
    <xf numFmtId="0" fontId="4" fillId="0" borderId="22" xfId="0" applyFont="1" applyBorder="1"/>
    <xf numFmtId="0" fontId="24" fillId="15" borderId="57" xfId="0" applyFont="1" applyFill="1" applyBorder="1" applyAlignment="1">
      <alignment horizontal="center" vertical="center"/>
    </xf>
    <xf numFmtId="0" fontId="24" fillId="15" borderId="58" xfId="0" applyFont="1" applyFill="1" applyBorder="1" applyAlignment="1">
      <alignment horizontal="center" vertical="center"/>
    </xf>
    <xf numFmtId="0" fontId="24" fillId="15" borderId="59" xfId="0" applyFont="1" applyFill="1" applyBorder="1" applyAlignment="1">
      <alignment horizontal="center" vertical="center"/>
    </xf>
    <xf numFmtId="0" fontId="9" fillId="8" borderId="24" xfId="0" applyFont="1" applyFill="1" applyBorder="1" applyAlignment="1">
      <alignment horizontal="center"/>
    </xf>
    <xf numFmtId="0" fontId="4" fillId="0" borderId="25" xfId="0" applyFont="1" applyBorder="1"/>
    <xf numFmtId="0" fontId="4" fillId="0" borderId="26" xfId="0" applyFont="1" applyBorder="1"/>
    <xf numFmtId="0" fontId="11" fillId="7" borderId="27" xfId="0" applyFont="1" applyFill="1" applyBorder="1" applyAlignment="1">
      <alignment horizontal="center" vertical="center"/>
    </xf>
    <xf numFmtId="0" fontId="4" fillId="0" borderId="28" xfId="0" applyFont="1" applyBorder="1"/>
    <xf numFmtId="0" fontId="4" fillId="0" borderId="29" xfId="0" applyFont="1" applyBorder="1"/>
    <xf numFmtId="0" fontId="4" fillId="0" borderId="30" xfId="0" applyFont="1" applyBorder="1"/>
    <xf numFmtId="0" fontId="4" fillId="0" borderId="31" xfId="0" applyFont="1" applyBorder="1"/>
    <xf numFmtId="0" fontId="4" fillId="0" borderId="32" xfId="0" applyFont="1" applyBorder="1"/>
    <xf numFmtId="0" fontId="5" fillId="0" borderId="38" xfId="0" applyFont="1" applyBorder="1" applyAlignment="1">
      <alignment horizontal="center" vertical="center" wrapText="1"/>
    </xf>
    <xf numFmtId="0" fontId="4" fillId="0" borderId="38" xfId="0" applyFont="1" applyBorder="1"/>
    <xf numFmtId="0" fontId="4" fillId="0" borderId="40" xfId="0" applyFont="1" applyBorder="1"/>
    <xf numFmtId="0" fontId="3" fillId="0" borderId="0" xfId="0" applyFont="1" applyAlignment="1">
      <alignment horizontal="center"/>
    </xf>
    <xf numFmtId="0" fontId="15" fillId="0" borderId="45" xfId="0" applyFont="1" applyBorder="1" applyAlignment="1">
      <alignment horizontal="center" vertical="center"/>
    </xf>
    <xf numFmtId="0" fontId="15" fillId="0" borderId="31" xfId="0" applyFont="1" applyBorder="1" applyAlignment="1">
      <alignment horizontal="center" vertical="center"/>
    </xf>
    <xf numFmtId="0" fontId="16" fillId="9" borderId="43" xfId="0" applyFont="1" applyFill="1" applyBorder="1" applyAlignment="1">
      <alignment horizontal="center" vertical="center"/>
    </xf>
    <xf numFmtId="0" fontId="4" fillId="0" borderId="44" xfId="0" applyFont="1" applyBorder="1"/>
    <xf numFmtId="0" fontId="4" fillId="0" borderId="45" xfId="0" applyFont="1" applyBorder="1"/>
    <xf numFmtId="0" fontId="17" fillId="5" borderId="17" xfId="0" applyFont="1" applyFill="1" applyBorder="1" applyAlignment="1">
      <alignment horizontal="center"/>
    </xf>
    <xf numFmtId="0" fontId="18" fillId="5" borderId="20" xfId="0" applyFont="1" applyFill="1" applyBorder="1" applyAlignment="1">
      <alignment horizontal="center"/>
    </xf>
    <xf numFmtId="0" fontId="23" fillId="11" borderId="46" xfId="2" applyFont="1" applyAlignment="1">
      <alignment horizontal="center" vertical="center" wrapText="1"/>
    </xf>
    <xf numFmtId="0" fontId="2" fillId="14" borderId="0" xfId="5" applyAlignment="1">
      <alignment horizontal="center" vertical="center" wrapText="1"/>
    </xf>
    <xf numFmtId="0" fontId="27" fillId="11" borderId="46" xfId="2" applyFont="1" applyAlignment="1"/>
  </cellXfs>
  <cellStyles count="6">
    <cellStyle name="20% - Accent6" xfId="5" builtinId="50"/>
    <cellStyle name="40% - Accent4" xfId="3" builtinId="43"/>
    <cellStyle name="60% - Accent5" xfId="4" builtinId="48"/>
    <cellStyle name="Bad" xfId="1" builtinId="27"/>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3</xdr:col>
      <xdr:colOff>666750</xdr:colOff>
      <xdr:row>16</xdr:row>
      <xdr:rowOff>133350</xdr:rowOff>
    </xdr:from>
    <xdr:ext cx="5105400" cy="11906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247650</xdr:colOff>
      <xdr:row>0</xdr:row>
      <xdr:rowOff>161925</xdr:rowOff>
    </xdr:from>
    <xdr:ext cx="5057775" cy="120967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228600</xdr:colOff>
      <xdr:row>6</xdr:row>
      <xdr:rowOff>123825</xdr:rowOff>
    </xdr:from>
    <xdr:ext cx="5019675" cy="1276350"/>
    <xdr:pic>
      <xdr:nvPicPr>
        <xdr:cNvPr id="3" name="image4.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21</xdr:col>
      <xdr:colOff>0</xdr:colOff>
      <xdr:row>3</xdr:row>
      <xdr:rowOff>15240</xdr:rowOff>
    </xdr:from>
    <xdr:ext cx="1600200" cy="1775460"/>
    <xdr:sp macro="" textlink="">
      <xdr:nvSpPr>
        <xdr:cNvPr id="2" name="TextBox 1">
          <a:extLst>
            <a:ext uri="{FF2B5EF4-FFF2-40B4-BE49-F238E27FC236}">
              <a16:creationId xmlns:a16="http://schemas.microsoft.com/office/drawing/2014/main" id="{472CB659-A3B1-4247-A1F3-DBB949DCE787}"/>
            </a:ext>
          </a:extLst>
        </xdr:cNvPr>
        <xdr:cNvSpPr txBox="1"/>
      </xdr:nvSpPr>
      <xdr:spPr>
        <a:xfrm>
          <a:off x="16847820" y="891540"/>
          <a:ext cx="1600200" cy="17754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IN" sz="2000">
              <a:solidFill>
                <a:srgbClr val="FF0000"/>
              </a:solidFill>
            </a:rPr>
            <a:t>No</a:t>
          </a:r>
          <a:r>
            <a:rPr lang="en-IN" sz="2000" baseline="0">
              <a:solidFill>
                <a:srgbClr val="FF0000"/>
              </a:solidFill>
            </a:rPr>
            <a:t> buyback amount has been spent by jindal in the past 10 years</a:t>
          </a:r>
          <a:endParaRPr lang="en-IN" sz="2000">
            <a:solidFill>
              <a:srgbClr val="FF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666750</xdr:colOff>
      <xdr:row>16</xdr:row>
      <xdr:rowOff>133350</xdr:rowOff>
    </xdr:from>
    <xdr:ext cx="5105400" cy="1190625"/>
    <xdr:pic>
      <xdr:nvPicPr>
        <xdr:cNvPr id="2" name="image6.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6</xdr:col>
      <xdr:colOff>247650</xdr:colOff>
      <xdr:row>0</xdr:row>
      <xdr:rowOff>161925</xdr:rowOff>
    </xdr:from>
    <xdr:ext cx="5057775" cy="1209675"/>
    <xdr:pic>
      <xdr:nvPicPr>
        <xdr:cNvPr id="2" name="image3.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228600</xdr:colOff>
      <xdr:row>6</xdr:row>
      <xdr:rowOff>123825</xdr:rowOff>
    </xdr:from>
    <xdr:ext cx="5019675" cy="1276350"/>
    <xdr:pic>
      <xdr:nvPicPr>
        <xdr:cNvPr id="3" name="image5.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implywall.st/stocks/in/materials/bse-523301/tcpl-packaging-shares" TargetMode="External"/><Relationship Id="rId1" Type="http://schemas.openxmlformats.org/officeDocument/2006/relationships/hyperlink" Target="https://www.screener.in/company/TCPLPACK/"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www.tickertape.in/stocks/kanpur-plastipack-KANP/financials?checklist=basic&amp;statement=income&amp;view=normal&amp;period=annual" TargetMode="External"/><Relationship Id="rId1" Type="http://schemas.openxmlformats.org/officeDocument/2006/relationships/hyperlink" Target="https://www.screener.in/company/KANPRPL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00"/>
  <sheetViews>
    <sheetView tabSelected="1" workbookViewId="0">
      <selection activeCell="G17" sqref="G17"/>
    </sheetView>
  </sheetViews>
  <sheetFormatPr defaultColWidth="14.44140625" defaultRowHeight="15.75" customHeight="1" x14ac:dyDescent="0.25"/>
  <cols>
    <col min="1" max="1" width="20" customWidth="1"/>
    <col min="2" max="2" width="31.109375" customWidth="1"/>
    <col min="3" max="3" width="22.5546875" customWidth="1"/>
    <col min="4" max="4" width="32.44140625" customWidth="1"/>
    <col min="5" max="5" width="30.6640625" customWidth="1"/>
    <col min="6" max="6" width="36.88671875" customWidth="1"/>
    <col min="7" max="7" width="32" customWidth="1"/>
    <col min="8" max="26" width="8.6640625" customWidth="1"/>
  </cols>
  <sheetData>
    <row r="1" spans="1:7" ht="14.25" customHeight="1" x14ac:dyDescent="0.25">
      <c r="C1" s="99" t="s">
        <v>0</v>
      </c>
      <c r="D1" s="99"/>
      <c r="E1" s="99"/>
    </row>
    <row r="2" spans="1:7" ht="14.25" customHeight="1" thickBot="1" x14ac:dyDescent="0.3">
      <c r="C2" s="99"/>
      <c r="D2" s="99"/>
      <c r="E2" s="99"/>
    </row>
    <row r="3" spans="1:7" ht="14.25" customHeight="1" x14ac:dyDescent="0.25">
      <c r="A3" s="1" t="s">
        <v>1</v>
      </c>
      <c r="B3" s="2" t="s">
        <v>2</v>
      </c>
      <c r="C3" s="2" t="s">
        <v>3</v>
      </c>
      <c r="D3" s="2" t="s">
        <v>4</v>
      </c>
      <c r="E3" s="2" t="s">
        <v>5</v>
      </c>
      <c r="F3" s="2" t="s">
        <v>6</v>
      </c>
      <c r="G3" s="3" t="s">
        <v>7</v>
      </c>
    </row>
    <row r="4" spans="1:7" ht="15" customHeight="1" x14ac:dyDescent="0.3">
      <c r="A4" s="4" t="s">
        <v>8</v>
      </c>
      <c r="B4" s="5">
        <v>2</v>
      </c>
      <c r="C4" s="6">
        <v>3.5000000000000003E-2</v>
      </c>
      <c r="D4" s="7">
        <f>(B4/8.86)*100</f>
        <v>22.573363431151243</v>
      </c>
      <c r="E4" s="5">
        <f t="shared" ref="E4:E13" si="0">(B20-B19)/B19*100</f>
        <v>29.032258064516132</v>
      </c>
      <c r="F4" s="96" t="s">
        <v>9</v>
      </c>
      <c r="G4" s="8">
        <v>0</v>
      </c>
    </row>
    <row r="5" spans="1:7" ht="14.25" customHeight="1" x14ac:dyDescent="0.3">
      <c r="A5" s="4" t="s">
        <v>10</v>
      </c>
      <c r="B5" s="5">
        <v>2.65</v>
      </c>
      <c r="C5" s="6">
        <v>0.04</v>
      </c>
      <c r="D5" s="7">
        <f>(B5/15.53)*100</f>
        <v>17.06374758531874</v>
      </c>
      <c r="E5" s="5">
        <f t="shared" si="0"/>
        <v>17.916666666666668</v>
      </c>
      <c r="F5" s="97"/>
      <c r="G5" s="8">
        <v>0</v>
      </c>
    </row>
    <row r="6" spans="1:7" ht="14.25" customHeight="1" x14ac:dyDescent="0.3">
      <c r="A6" s="4" t="s">
        <v>11</v>
      </c>
      <c r="B6" s="5">
        <v>2.5</v>
      </c>
      <c r="C6" s="6">
        <v>2.3E-2</v>
      </c>
      <c r="D6" s="7">
        <f>(B6/14.37)*100</f>
        <v>17.397355601948504</v>
      </c>
      <c r="E6" s="5">
        <f t="shared" si="0"/>
        <v>31.802120141342755</v>
      </c>
      <c r="F6" s="97"/>
      <c r="G6" s="8">
        <v>0</v>
      </c>
    </row>
    <row r="7" spans="1:7" ht="14.25" customHeight="1" x14ac:dyDescent="0.3">
      <c r="A7" s="4" t="s">
        <v>12</v>
      </c>
      <c r="B7" s="5">
        <v>6</v>
      </c>
      <c r="C7" s="6">
        <v>0.01</v>
      </c>
      <c r="D7" s="7">
        <f>(B7/37)*100</f>
        <v>16.216216216216218</v>
      </c>
      <c r="E7" s="5">
        <f t="shared" si="0"/>
        <v>5.8981233243967823</v>
      </c>
      <c r="F7" s="97"/>
      <c r="G7" s="8">
        <v>2</v>
      </c>
    </row>
    <row r="8" spans="1:7" ht="14.25" customHeight="1" x14ac:dyDescent="0.3">
      <c r="A8" s="4" t="s">
        <v>13</v>
      </c>
      <c r="B8" s="5">
        <v>7.35</v>
      </c>
      <c r="C8" s="6">
        <v>1.2E-2</v>
      </c>
      <c r="D8" s="7">
        <f>(B8/44)*100</f>
        <v>16.704545454545453</v>
      </c>
      <c r="E8" s="5">
        <f t="shared" si="0"/>
        <v>26.075949367088608</v>
      </c>
      <c r="F8" s="97"/>
      <c r="G8" s="8">
        <v>-1</v>
      </c>
    </row>
    <row r="9" spans="1:7" ht="14.25" customHeight="1" x14ac:dyDescent="0.3">
      <c r="A9" s="4" t="s">
        <v>14</v>
      </c>
      <c r="B9" s="5">
        <v>6.25</v>
      </c>
      <c r="C9" s="6">
        <v>0.01</v>
      </c>
      <c r="D9" s="7">
        <f>(B9/37.32)*100</f>
        <v>16.7470525187567</v>
      </c>
      <c r="E9" s="5">
        <f t="shared" si="0"/>
        <v>19.076305220883537</v>
      </c>
      <c r="F9" s="97"/>
      <c r="G9" s="8">
        <v>0</v>
      </c>
    </row>
    <row r="10" spans="1:7" ht="14.25" customHeight="1" x14ac:dyDescent="0.3">
      <c r="A10" s="4" t="s">
        <v>15</v>
      </c>
      <c r="B10" s="5">
        <v>3.7</v>
      </c>
      <c r="C10" s="6">
        <v>8.9999999999999993E-3</v>
      </c>
      <c r="D10" s="7">
        <f>(B10/22.22)*100</f>
        <v>16.651665166516651</v>
      </c>
      <c r="E10" s="5">
        <f t="shared" si="0"/>
        <v>3.3726812816188869</v>
      </c>
      <c r="F10" s="97"/>
      <c r="G10" s="8">
        <v>0</v>
      </c>
    </row>
    <row r="11" spans="1:7" ht="14.25" customHeight="1" x14ac:dyDescent="0.3">
      <c r="A11" s="4" t="s">
        <v>16</v>
      </c>
      <c r="B11" s="5">
        <v>5.25</v>
      </c>
      <c r="C11" s="6">
        <v>2.1000000000000001E-2</v>
      </c>
      <c r="D11" s="7">
        <f>(B11/31.81)*100</f>
        <v>16.504243948443886</v>
      </c>
      <c r="E11" s="5">
        <f t="shared" si="0"/>
        <v>13.866231647634583</v>
      </c>
      <c r="F11" s="97"/>
      <c r="G11" s="8">
        <v>2</v>
      </c>
    </row>
    <row r="12" spans="1:7" ht="14.25" customHeight="1" x14ac:dyDescent="0.3">
      <c r="A12" s="4" t="s">
        <v>17</v>
      </c>
      <c r="B12" s="5">
        <v>4</v>
      </c>
      <c r="C12" s="6">
        <v>0.01</v>
      </c>
      <c r="D12" s="7">
        <f>(B12/40.13)*100</f>
        <v>9.9676052828307995</v>
      </c>
      <c r="E12" s="5">
        <f t="shared" si="0"/>
        <v>16.905444126074499</v>
      </c>
      <c r="F12" s="97"/>
      <c r="G12" s="8">
        <v>-2</v>
      </c>
    </row>
    <row r="13" spans="1:7" ht="14.25" customHeight="1" x14ac:dyDescent="0.3">
      <c r="A13" s="9" t="s">
        <v>18</v>
      </c>
      <c r="B13" s="10">
        <v>7.35</v>
      </c>
      <c r="C13" s="11">
        <v>1.4E-2</v>
      </c>
      <c r="D13" s="12">
        <f>(B13/37.08)*100</f>
        <v>19.822006472491911</v>
      </c>
      <c r="E13" s="10">
        <f t="shared" si="0"/>
        <v>9.0686274509803919</v>
      </c>
      <c r="F13" s="98"/>
      <c r="G13" s="13">
        <v>3</v>
      </c>
    </row>
    <row r="14" spans="1:7" ht="14.25" customHeight="1" x14ac:dyDescent="0.3">
      <c r="B14" s="14"/>
      <c r="C14" s="14"/>
      <c r="D14" s="14"/>
      <c r="E14" s="14"/>
      <c r="F14" s="14"/>
      <c r="G14" s="14"/>
    </row>
    <row r="15" spans="1:7" ht="14.25" customHeight="1" x14ac:dyDescent="0.3">
      <c r="B15" s="14"/>
      <c r="C15" s="14"/>
      <c r="D15" s="14"/>
      <c r="E15" s="14"/>
      <c r="F15" s="14"/>
      <c r="G15" s="14"/>
    </row>
    <row r="16" spans="1:7" ht="14.25" customHeight="1" x14ac:dyDescent="0.3">
      <c r="B16" s="14"/>
      <c r="C16" s="14"/>
      <c r="D16" s="14"/>
      <c r="E16" s="14"/>
      <c r="F16" s="14"/>
      <c r="G16" s="14"/>
    </row>
    <row r="17" spans="1:7" ht="14.25" customHeight="1" x14ac:dyDescent="0.3">
      <c r="B17" s="14"/>
      <c r="C17" s="14"/>
      <c r="D17" s="14"/>
      <c r="E17" s="14"/>
      <c r="F17" s="14"/>
      <c r="G17" s="14"/>
    </row>
    <row r="18" spans="1:7" ht="14.25" customHeight="1" x14ac:dyDescent="0.3">
      <c r="A18" s="15" t="s">
        <v>1</v>
      </c>
      <c r="B18" s="16" t="s">
        <v>19</v>
      </c>
      <c r="C18" s="14"/>
      <c r="D18" s="14"/>
      <c r="E18" s="14"/>
      <c r="F18" s="14"/>
      <c r="G18" s="14"/>
    </row>
    <row r="19" spans="1:7" ht="14.25" customHeight="1" x14ac:dyDescent="0.3">
      <c r="A19" s="17">
        <v>2010</v>
      </c>
      <c r="B19" s="18">
        <v>186</v>
      </c>
      <c r="C19" s="14"/>
      <c r="D19" s="14"/>
      <c r="E19" s="14"/>
      <c r="F19" s="14"/>
      <c r="G19" s="14"/>
    </row>
    <row r="20" spans="1:7" ht="14.25" customHeight="1" x14ac:dyDescent="0.3">
      <c r="A20" s="17">
        <v>2011</v>
      </c>
      <c r="B20" s="18">
        <v>240</v>
      </c>
      <c r="C20" s="14"/>
      <c r="D20" s="14"/>
      <c r="E20" s="14"/>
      <c r="F20" s="14"/>
      <c r="G20" s="14"/>
    </row>
    <row r="21" spans="1:7" ht="14.25" customHeight="1" x14ac:dyDescent="0.3">
      <c r="A21" s="17">
        <v>2012</v>
      </c>
      <c r="B21" s="18">
        <v>283</v>
      </c>
      <c r="C21" s="14"/>
      <c r="D21" s="14"/>
      <c r="E21" s="14"/>
      <c r="F21" s="14"/>
      <c r="G21" s="14"/>
    </row>
    <row r="22" spans="1:7" ht="14.25" customHeight="1" x14ac:dyDescent="0.3">
      <c r="A22" s="17">
        <v>2013</v>
      </c>
      <c r="B22" s="18">
        <v>373</v>
      </c>
      <c r="C22" s="14"/>
      <c r="D22" s="14"/>
      <c r="E22" s="14"/>
      <c r="F22" s="14"/>
      <c r="G22" s="14"/>
    </row>
    <row r="23" spans="1:7" ht="14.25" customHeight="1" x14ac:dyDescent="0.3">
      <c r="A23" s="17">
        <v>2014</v>
      </c>
      <c r="B23" s="18">
        <v>395</v>
      </c>
      <c r="C23" s="14"/>
      <c r="D23" s="14"/>
      <c r="E23" s="14"/>
      <c r="F23" s="14"/>
      <c r="G23" s="14"/>
    </row>
    <row r="24" spans="1:7" ht="14.25" customHeight="1" x14ac:dyDescent="0.3">
      <c r="A24" s="17">
        <v>2015</v>
      </c>
      <c r="B24" s="18">
        <v>498</v>
      </c>
      <c r="C24" s="14"/>
      <c r="D24" s="14"/>
      <c r="E24" s="14"/>
      <c r="F24" s="14"/>
      <c r="G24" s="14"/>
    </row>
    <row r="25" spans="1:7" ht="14.25" customHeight="1" x14ac:dyDescent="0.3">
      <c r="A25" s="17">
        <v>2016</v>
      </c>
      <c r="B25" s="18">
        <v>593</v>
      </c>
      <c r="C25" s="14"/>
      <c r="D25" s="14"/>
      <c r="E25" s="14"/>
      <c r="F25" s="14"/>
      <c r="G25" s="14"/>
    </row>
    <row r="26" spans="1:7" ht="14.25" customHeight="1" x14ac:dyDescent="0.3">
      <c r="A26" s="17">
        <v>2017</v>
      </c>
      <c r="B26" s="18">
        <v>613</v>
      </c>
      <c r="C26" s="14"/>
      <c r="D26" s="14"/>
      <c r="E26" s="14"/>
      <c r="F26" s="14"/>
      <c r="G26" s="14"/>
    </row>
    <row r="27" spans="1:7" ht="14.25" customHeight="1" x14ac:dyDescent="0.3">
      <c r="A27" s="17">
        <v>2018</v>
      </c>
      <c r="B27" s="18">
        <v>698</v>
      </c>
      <c r="C27" s="14"/>
      <c r="D27" s="14"/>
      <c r="E27" s="14"/>
      <c r="F27" s="14"/>
      <c r="G27" s="14"/>
    </row>
    <row r="28" spans="1:7" ht="14.25" customHeight="1" x14ac:dyDescent="0.3">
      <c r="A28" s="17">
        <v>2019</v>
      </c>
      <c r="B28" s="18">
        <v>816</v>
      </c>
      <c r="C28" s="14"/>
      <c r="D28" s="14"/>
      <c r="E28" s="14"/>
      <c r="F28" s="14"/>
      <c r="G28" s="14"/>
    </row>
    <row r="29" spans="1:7" ht="14.25" customHeight="1" x14ac:dyDescent="0.3">
      <c r="A29" s="17">
        <v>2020</v>
      </c>
      <c r="B29" s="18">
        <v>890</v>
      </c>
      <c r="C29" s="14"/>
      <c r="D29" s="14"/>
      <c r="E29" s="14"/>
      <c r="F29" s="14"/>
      <c r="G29" s="14"/>
    </row>
    <row r="30" spans="1:7" ht="14.25" customHeight="1" x14ac:dyDescent="0.3">
      <c r="A30" s="17">
        <v>2021</v>
      </c>
      <c r="B30" s="18">
        <v>904</v>
      </c>
      <c r="C30" s="14"/>
      <c r="D30" s="14"/>
      <c r="E30" s="14"/>
      <c r="F30" s="14"/>
      <c r="G30" s="14"/>
    </row>
    <row r="31" spans="1:7" ht="14.25" customHeight="1" x14ac:dyDescent="0.25"/>
    <row r="32" spans="1:7"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2">
    <mergeCell ref="F4:F13"/>
    <mergeCell ref="C1:E2"/>
  </mergeCell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00"/>
  <sheetViews>
    <sheetView workbookViewId="0">
      <selection activeCell="C16" sqref="C16"/>
    </sheetView>
  </sheetViews>
  <sheetFormatPr defaultColWidth="14.44140625" defaultRowHeight="15.75" customHeight="1" x14ac:dyDescent="0.25"/>
  <cols>
    <col min="1" max="1" width="15.6640625" customWidth="1"/>
    <col min="2" max="2" width="16.109375" customWidth="1"/>
    <col min="3" max="3" width="30.88671875" customWidth="1"/>
    <col min="4" max="4" width="16.88671875" customWidth="1"/>
    <col min="5" max="5" width="27" customWidth="1"/>
    <col min="6" max="6" width="30.109375" customWidth="1"/>
    <col min="7" max="7" width="26.88671875" customWidth="1"/>
    <col min="8" max="26" width="8.6640625" customWidth="1"/>
  </cols>
  <sheetData>
    <row r="1" spans="1:7" ht="39.75" customHeight="1" x14ac:dyDescent="0.25">
      <c r="C1" s="99" t="s">
        <v>20</v>
      </c>
      <c r="D1" s="132"/>
      <c r="E1" s="132"/>
    </row>
    <row r="2" spans="1:7" ht="14.25" customHeight="1" x14ac:dyDescent="0.25"/>
    <row r="3" spans="1:7" ht="14.25" customHeight="1" x14ac:dyDescent="0.25">
      <c r="A3" s="19" t="s">
        <v>1</v>
      </c>
      <c r="B3" s="1" t="s">
        <v>21</v>
      </c>
      <c r="C3" s="2" t="s">
        <v>22</v>
      </c>
      <c r="D3" s="2" t="s">
        <v>3</v>
      </c>
      <c r="E3" s="2" t="s">
        <v>23</v>
      </c>
      <c r="F3" s="3" t="s">
        <v>4</v>
      </c>
      <c r="G3" s="20"/>
    </row>
    <row r="4" spans="1:7" ht="14.25" customHeight="1" x14ac:dyDescent="0.3">
      <c r="A4" s="21" t="s">
        <v>8</v>
      </c>
      <c r="B4" s="22">
        <f>'31-Jainam Jain -1'!B4</f>
        <v>2</v>
      </c>
      <c r="C4" s="5">
        <f t="shared" ref="C4:C13" si="0">(B4/D4)</f>
        <v>57.142857142857139</v>
      </c>
      <c r="D4" s="6">
        <f>'31-Jainam Jain -1'!C4</f>
        <v>3.5000000000000003E-2</v>
      </c>
      <c r="E4" s="18">
        <v>8.86</v>
      </c>
      <c r="F4" s="23">
        <f t="shared" ref="F4:F13" si="1">(B4/E4)*100</f>
        <v>22.573363431151243</v>
      </c>
      <c r="G4" s="24"/>
    </row>
    <row r="5" spans="1:7" ht="14.25" customHeight="1" x14ac:dyDescent="0.3">
      <c r="A5" s="21" t="s">
        <v>10</v>
      </c>
      <c r="B5" s="22">
        <f>'31-Jainam Jain -1'!B5</f>
        <v>2.65</v>
      </c>
      <c r="C5" s="5">
        <f t="shared" si="0"/>
        <v>66.25</v>
      </c>
      <c r="D5" s="6">
        <f>'31-Jainam Jain -1'!C5</f>
        <v>0.04</v>
      </c>
      <c r="E5" s="18">
        <v>15.53</v>
      </c>
      <c r="F5" s="23">
        <f t="shared" si="1"/>
        <v>17.06374758531874</v>
      </c>
      <c r="G5" s="24"/>
    </row>
    <row r="6" spans="1:7" ht="14.25" customHeight="1" x14ac:dyDescent="0.3">
      <c r="A6" s="21" t="s">
        <v>11</v>
      </c>
      <c r="B6" s="22">
        <f>'31-Jainam Jain -1'!B6</f>
        <v>2.5</v>
      </c>
      <c r="C6" s="5">
        <f t="shared" si="0"/>
        <v>108.69565217391305</v>
      </c>
      <c r="D6" s="6">
        <f>'31-Jainam Jain -1'!C6</f>
        <v>2.3E-2</v>
      </c>
      <c r="E6" s="18">
        <v>14.37</v>
      </c>
      <c r="F6" s="23">
        <f t="shared" si="1"/>
        <v>17.397355601948504</v>
      </c>
      <c r="G6" s="24"/>
    </row>
    <row r="7" spans="1:7" ht="14.25" customHeight="1" x14ac:dyDescent="0.3">
      <c r="A7" s="21" t="s">
        <v>12</v>
      </c>
      <c r="B7" s="22">
        <f>'31-Jainam Jain -1'!B7</f>
        <v>6</v>
      </c>
      <c r="C7" s="5">
        <f t="shared" si="0"/>
        <v>600</v>
      </c>
      <c r="D7" s="6">
        <f>'31-Jainam Jain -1'!C7</f>
        <v>0.01</v>
      </c>
      <c r="E7" s="18">
        <v>37</v>
      </c>
      <c r="F7" s="23">
        <f t="shared" si="1"/>
        <v>16.216216216216218</v>
      </c>
      <c r="G7" s="24"/>
    </row>
    <row r="8" spans="1:7" ht="14.25" customHeight="1" x14ac:dyDescent="0.3">
      <c r="A8" s="21" t="s">
        <v>13</v>
      </c>
      <c r="B8" s="22">
        <f>'31-Jainam Jain -1'!B8</f>
        <v>7.35</v>
      </c>
      <c r="C8" s="5">
        <f t="shared" si="0"/>
        <v>612.5</v>
      </c>
      <c r="D8" s="6">
        <f>'31-Jainam Jain -1'!C8</f>
        <v>1.2E-2</v>
      </c>
      <c r="E8" s="18">
        <v>44</v>
      </c>
      <c r="F8" s="23">
        <f t="shared" si="1"/>
        <v>16.704545454545453</v>
      </c>
      <c r="G8" s="24"/>
    </row>
    <row r="9" spans="1:7" ht="14.25" customHeight="1" x14ac:dyDescent="0.3">
      <c r="A9" s="21" t="s">
        <v>14</v>
      </c>
      <c r="B9" s="22">
        <f>'31-Jainam Jain -1'!B9</f>
        <v>6.25</v>
      </c>
      <c r="C9" s="5">
        <f t="shared" si="0"/>
        <v>625</v>
      </c>
      <c r="D9" s="6">
        <f>'31-Jainam Jain -1'!C9</f>
        <v>0.01</v>
      </c>
      <c r="E9" s="18">
        <v>37.32</v>
      </c>
      <c r="F9" s="23">
        <f t="shared" si="1"/>
        <v>16.7470525187567</v>
      </c>
      <c r="G9" s="24"/>
    </row>
    <row r="10" spans="1:7" ht="14.25" customHeight="1" x14ac:dyDescent="0.3">
      <c r="A10" s="21" t="s">
        <v>15</v>
      </c>
      <c r="B10" s="22">
        <f>'31-Jainam Jain -1'!B10</f>
        <v>3.7</v>
      </c>
      <c r="C10" s="5">
        <f t="shared" si="0"/>
        <v>411.11111111111114</v>
      </c>
      <c r="D10" s="6">
        <f>'31-Jainam Jain -1'!C10</f>
        <v>8.9999999999999993E-3</v>
      </c>
      <c r="E10" s="18">
        <v>22.22</v>
      </c>
      <c r="F10" s="23">
        <f t="shared" si="1"/>
        <v>16.651665166516651</v>
      </c>
      <c r="G10" s="24"/>
    </row>
    <row r="11" spans="1:7" ht="14.25" customHeight="1" x14ac:dyDescent="0.3">
      <c r="A11" s="21" t="s">
        <v>16</v>
      </c>
      <c r="B11" s="22">
        <f>'31-Jainam Jain -1'!B11</f>
        <v>5.25</v>
      </c>
      <c r="C11" s="5">
        <f t="shared" si="0"/>
        <v>249.99999999999997</v>
      </c>
      <c r="D11" s="6">
        <f>'31-Jainam Jain -1'!C11</f>
        <v>2.1000000000000001E-2</v>
      </c>
      <c r="E11" s="18">
        <v>31.81</v>
      </c>
      <c r="F11" s="23">
        <f t="shared" si="1"/>
        <v>16.504243948443886</v>
      </c>
      <c r="G11" s="24"/>
    </row>
    <row r="12" spans="1:7" ht="14.25" customHeight="1" x14ac:dyDescent="0.3">
      <c r="A12" s="21" t="s">
        <v>17</v>
      </c>
      <c r="B12" s="22">
        <f>'31-Jainam Jain -1'!B12</f>
        <v>4</v>
      </c>
      <c r="C12" s="5">
        <f t="shared" si="0"/>
        <v>400</v>
      </c>
      <c r="D12" s="6">
        <f>'31-Jainam Jain -1'!C12</f>
        <v>0.01</v>
      </c>
      <c r="E12" s="18">
        <v>40.130000000000003</v>
      </c>
      <c r="F12" s="23">
        <f t="shared" si="1"/>
        <v>9.9676052828307995</v>
      </c>
      <c r="G12" s="24"/>
    </row>
    <row r="13" spans="1:7" ht="14.25" customHeight="1" x14ac:dyDescent="0.3">
      <c r="A13" s="25" t="s">
        <v>18</v>
      </c>
      <c r="B13" s="26">
        <f>'31-Jainam Jain -1'!B13</f>
        <v>7.35</v>
      </c>
      <c r="C13" s="10">
        <f t="shared" si="0"/>
        <v>525</v>
      </c>
      <c r="D13" s="11">
        <f>'31-Jainam Jain -1'!C13</f>
        <v>1.4E-2</v>
      </c>
      <c r="E13" s="27">
        <v>37.08</v>
      </c>
      <c r="F13" s="28">
        <f t="shared" si="1"/>
        <v>19.822006472491911</v>
      </c>
      <c r="G13" s="24"/>
    </row>
    <row r="14" spans="1:7" ht="14.25" customHeight="1" x14ac:dyDescent="0.3">
      <c r="F14" s="29"/>
      <c r="G14" s="29"/>
    </row>
    <row r="15" spans="1:7" ht="14.25" customHeight="1" x14ac:dyDescent="0.3">
      <c r="G15" s="29"/>
    </row>
    <row r="16" spans="1:7" ht="14.25" customHeight="1" x14ac:dyDescent="0.3">
      <c r="A16" s="20"/>
      <c r="B16" s="30"/>
    </row>
    <row r="17" spans="1:9" ht="14.25" customHeight="1" x14ac:dyDescent="0.25">
      <c r="A17" s="15" t="s">
        <v>1</v>
      </c>
      <c r="B17" s="15" t="s">
        <v>24</v>
      </c>
    </row>
    <row r="18" spans="1:9" ht="14.25" customHeight="1" x14ac:dyDescent="0.3">
      <c r="A18" s="17">
        <v>2010</v>
      </c>
      <c r="B18" s="18">
        <f>'31-Jainam Jain -1'!B19</f>
        <v>186</v>
      </c>
      <c r="D18" s="20"/>
      <c r="E18" s="30"/>
    </row>
    <row r="19" spans="1:9" ht="14.25" customHeight="1" x14ac:dyDescent="0.3">
      <c r="A19" s="17">
        <v>2011</v>
      </c>
      <c r="B19" s="18">
        <f>'31-Jainam Jain -1'!B20</f>
        <v>240</v>
      </c>
      <c r="D19" s="31"/>
      <c r="E19" s="29"/>
    </row>
    <row r="20" spans="1:9" ht="14.25" customHeight="1" x14ac:dyDescent="0.3">
      <c r="A20" s="17">
        <v>2012</v>
      </c>
      <c r="B20" s="18">
        <f>'31-Jainam Jain -1'!B21</f>
        <v>283</v>
      </c>
      <c r="D20" s="31"/>
      <c r="E20" s="29"/>
      <c r="F20" s="32" t="s">
        <v>25</v>
      </c>
      <c r="G20" s="29"/>
      <c r="H20" s="29"/>
      <c r="I20" s="29"/>
    </row>
    <row r="21" spans="1:9" ht="14.25" customHeight="1" x14ac:dyDescent="0.3">
      <c r="A21" s="17">
        <v>2013</v>
      </c>
      <c r="B21" s="18">
        <f>'31-Jainam Jain -1'!B22</f>
        <v>373</v>
      </c>
      <c r="D21" s="31"/>
      <c r="E21" s="29"/>
      <c r="F21" s="101" t="s">
        <v>26</v>
      </c>
      <c r="G21" s="102"/>
      <c r="H21" s="102"/>
      <c r="I21" s="103"/>
    </row>
    <row r="22" spans="1:9" ht="14.25" customHeight="1" x14ac:dyDescent="0.3">
      <c r="A22" s="17">
        <v>2014</v>
      </c>
      <c r="B22" s="18">
        <f>'31-Jainam Jain -1'!B23</f>
        <v>395</v>
      </c>
      <c r="D22" s="31"/>
      <c r="E22" s="29"/>
      <c r="F22" s="104" t="s">
        <v>27</v>
      </c>
      <c r="G22" s="105"/>
      <c r="H22" s="105"/>
      <c r="I22" s="106"/>
    </row>
    <row r="23" spans="1:9" ht="14.25" customHeight="1" x14ac:dyDescent="0.3">
      <c r="A23" s="17">
        <v>2015</v>
      </c>
      <c r="B23" s="18">
        <f>'31-Jainam Jain -1'!B24</f>
        <v>498</v>
      </c>
      <c r="D23" s="31"/>
      <c r="E23" s="29"/>
    </row>
    <row r="24" spans="1:9" ht="14.25" customHeight="1" x14ac:dyDescent="0.3">
      <c r="A24" s="17">
        <v>2016</v>
      </c>
      <c r="B24" s="18">
        <f>'31-Jainam Jain -1'!B25</f>
        <v>593</v>
      </c>
      <c r="D24" s="31"/>
      <c r="E24" s="29"/>
    </row>
    <row r="25" spans="1:9" ht="14.25" customHeight="1" x14ac:dyDescent="0.3">
      <c r="A25" s="17">
        <v>2017</v>
      </c>
      <c r="B25" s="18">
        <f>'31-Jainam Jain -1'!B26</f>
        <v>613</v>
      </c>
      <c r="D25" s="31"/>
      <c r="E25" s="29"/>
    </row>
    <row r="26" spans="1:9" ht="14.25" customHeight="1" x14ac:dyDescent="0.3">
      <c r="A26" s="17">
        <v>2018</v>
      </c>
      <c r="B26" s="18">
        <f>'31-Jainam Jain -1'!B27</f>
        <v>698</v>
      </c>
      <c r="D26" s="31"/>
      <c r="E26" s="29"/>
    </row>
    <row r="27" spans="1:9" ht="14.25" customHeight="1" x14ac:dyDescent="0.3">
      <c r="A27" s="17">
        <v>2019</v>
      </c>
      <c r="B27" s="18">
        <f>'31-Jainam Jain -1'!B28</f>
        <v>816</v>
      </c>
      <c r="D27" s="31"/>
      <c r="E27" s="29"/>
    </row>
    <row r="28" spans="1:9" ht="14.25" customHeight="1" x14ac:dyDescent="0.3">
      <c r="A28" s="17">
        <v>2020</v>
      </c>
      <c r="B28" s="18">
        <f>'31-Jainam Jain -1'!B29</f>
        <v>890</v>
      </c>
      <c r="D28" s="31"/>
      <c r="E28" s="29"/>
    </row>
    <row r="29" spans="1:9" ht="14.25" customHeight="1" x14ac:dyDescent="0.3">
      <c r="A29" s="17">
        <v>2021</v>
      </c>
      <c r="B29" s="18">
        <f>'31-Jainam Jain -1'!B30</f>
        <v>904</v>
      </c>
      <c r="D29" s="31"/>
      <c r="E29" s="29"/>
    </row>
    <row r="30" spans="1:9" ht="14.25" customHeight="1" x14ac:dyDescent="0.3">
      <c r="D30" s="31"/>
      <c r="E30" s="29"/>
    </row>
    <row r="31" spans="1:9" ht="14.25" customHeight="1" x14ac:dyDescent="0.25"/>
    <row r="32" spans="1:9"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3">
    <mergeCell ref="C1:E1"/>
    <mergeCell ref="F21:I21"/>
    <mergeCell ref="F22:I22"/>
  </mergeCells>
  <hyperlinks>
    <hyperlink ref="F21" r:id="rId1" xr:uid="{00000000-0004-0000-0100-000000000000}"/>
    <hyperlink ref="F22" r:id="rId2" location="dividend" xr:uid="{00000000-0004-0000-0100-000001000000}"/>
  </hyperlinks>
  <pageMargins left="0.7" right="0.7" top="0.75" bottom="0.75" header="0" footer="0"/>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4A7E2-DF94-4DDF-85DF-923EB7EAF22B}">
  <dimension ref="A1:AD13"/>
  <sheetViews>
    <sheetView workbookViewId="0">
      <selection activeCell="L24" sqref="L24"/>
    </sheetView>
  </sheetViews>
  <sheetFormatPr defaultRowHeight="13.2" x14ac:dyDescent="0.25"/>
  <cols>
    <col min="1" max="1" width="14.88671875" customWidth="1"/>
    <col min="2" max="2" width="16.88671875" customWidth="1"/>
    <col min="10" max="10" width="15.6640625" customWidth="1"/>
    <col min="12" max="12" width="15.44140625" customWidth="1"/>
    <col min="17" max="17" width="18.109375" customWidth="1"/>
    <col min="18" max="18" width="17.6640625" customWidth="1"/>
    <col min="22" max="22" width="22.109375" customWidth="1"/>
    <col min="24" max="24" width="23.44140625" customWidth="1"/>
    <col min="25" max="25" width="17.6640625" customWidth="1"/>
    <col min="26" max="26" width="17.33203125" customWidth="1"/>
    <col min="27" max="27" width="18.44140625" customWidth="1"/>
    <col min="28" max="28" width="17.6640625" customWidth="1"/>
    <col min="29" max="29" width="17.109375" customWidth="1"/>
    <col min="30" max="30" width="17.77734375" customWidth="1"/>
  </cols>
  <sheetData>
    <row r="1" spans="1:30" ht="46.8" thickBot="1" x14ac:dyDescent="0.3">
      <c r="A1" s="83"/>
      <c r="B1" s="83"/>
      <c r="C1" s="83"/>
      <c r="D1" s="83"/>
      <c r="E1" s="83"/>
      <c r="F1" s="83"/>
      <c r="G1" s="107" t="s">
        <v>28</v>
      </c>
      <c r="H1" s="108"/>
      <c r="I1" s="108"/>
      <c r="J1" s="108"/>
      <c r="K1" s="108"/>
      <c r="L1" s="109"/>
      <c r="M1" s="83"/>
      <c r="N1" s="83"/>
      <c r="O1" s="83"/>
      <c r="P1" s="83"/>
      <c r="Q1" s="83"/>
      <c r="R1" s="83"/>
      <c r="S1" s="83"/>
      <c r="T1" s="83"/>
      <c r="U1" s="83"/>
      <c r="V1" s="83"/>
      <c r="W1" s="83"/>
      <c r="X1" s="83"/>
      <c r="Y1" s="83"/>
      <c r="Z1" s="83"/>
      <c r="AA1" s="83"/>
      <c r="AB1" s="83"/>
      <c r="AC1" s="83"/>
      <c r="AD1" s="83"/>
    </row>
    <row r="2" spans="1:30" ht="15" thickBot="1" x14ac:dyDescent="0.35">
      <c r="A2" s="84" t="s">
        <v>29</v>
      </c>
      <c r="B2" s="85" t="s">
        <v>30</v>
      </c>
      <c r="C2" s="86"/>
      <c r="D2" s="86"/>
      <c r="E2" s="86"/>
      <c r="F2" s="86"/>
      <c r="G2" s="86">
        <v>100</v>
      </c>
      <c r="H2" s="86"/>
      <c r="I2" s="86"/>
      <c r="J2" s="87" t="s">
        <v>31</v>
      </c>
      <c r="K2" s="86"/>
      <c r="L2" s="86"/>
      <c r="M2" s="86"/>
      <c r="N2" s="86"/>
      <c r="O2" s="86">
        <v>100</v>
      </c>
      <c r="P2" s="86"/>
      <c r="Q2" s="85" t="s">
        <v>32</v>
      </c>
      <c r="R2" s="86"/>
      <c r="S2" s="86"/>
      <c r="T2" s="86"/>
      <c r="U2" s="86"/>
      <c r="V2" s="85" t="s">
        <v>98</v>
      </c>
      <c r="W2" s="86"/>
      <c r="X2" s="85" t="s">
        <v>33</v>
      </c>
      <c r="Y2" s="86"/>
      <c r="Z2" s="86"/>
      <c r="AA2" s="86"/>
      <c r="AB2" s="86"/>
      <c r="AC2" s="86"/>
      <c r="AD2" s="86"/>
    </row>
    <row r="3" spans="1:30" ht="14.4" x14ac:dyDescent="0.3">
      <c r="A3" s="88"/>
      <c r="B3" s="89" t="s">
        <v>34</v>
      </c>
      <c r="C3" s="90"/>
      <c r="D3" s="89" t="s">
        <v>35</v>
      </c>
      <c r="E3" s="90"/>
      <c r="F3" s="90"/>
      <c r="G3" s="90"/>
      <c r="H3" s="86"/>
      <c r="I3" s="86"/>
      <c r="J3" s="89" t="s">
        <v>36</v>
      </c>
      <c r="K3" s="90"/>
      <c r="L3" s="89" t="s">
        <v>37</v>
      </c>
      <c r="M3" s="90"/>
      <c r="N3" s="90"/>
      <c r="O3" s="86"/>
      <c r="P3" s="86"/>
      <c r="Q3" s="89" t="s">
        <v>38</v>
      </c>
      <c r="R3" s="89" t="s">
        <v>39</v>
      </c>
      <c r="S3" s="90">
        <v>100</v>
      </c>
      <c r="T3" s="90"/>
      <c r="U3" s="86"/>
      <c r="V3" s="91"/>
      <c r="W3" s="86"/>
      <c r="X3" s="89" t="s">
        <v>40</v>
      </c>
      <c r="Y3" s="89" t="s">
        <v>41</v>
      </c>
      <c r="Z3" s="89" t="s">
        <v>42</v>
      </c>
      <c r="AA3" s="89" t="s">
        <v>43</v>
      </c>
      <c r="AB3" s="89" t="s">
        <v>44</v>
      </c>
      <c r="AC3" s="89" t="s">
        <v>45</v>
      </c>
      <c r="AD3" s="90"/>
    </row>
    <row r="4" spans="1:30" ht="14.4" x14ac:dyDescent="0.3">
      <c r="A4" s="88">
        <v>40999</v>
      </c>
      <c r="B4" s="90">
        <v>2.5</v>
      </c>
      <c r="C4" s="90"/>
      <c r="D4" s="90">
        <v>180</v>
      </c>
      <c r="E4" s="90"/>
      <c r="F4" s="90"/>
      <c r="G4" s="92">
        <f>(B4/D4)*$G$2</f>
        <v>1.3888888888888888</v>
      </c>
      <c r="H4" s="86"/>
      <c r="I4" s="86"/>
      <c r="J4" s="93">
        <v>133778709</v>
      </c>
      <c r="K4" s="90"/>
      <c r="L4" s="93">
        <v>1349596159</v>
      </c>
      <c r="M4" s="90"/>
      <c r="N4" s="92">
        <f>(J4/L4)*$O$2</f>
        <v>9.9124992397077509</v>
      </c>
      <c r="O4" s="86"/>
      <c r="P4" s="86"/>
      <c r="Q4" s="93">
        <v>23643961255</v>
      </c>
      <c r="R4" s="93">
        <v>27462354759</v>
      </c>
      <c r="S4" s="90">
        <v>100</v>
      </c>
      <c r="T4" s="92">
        <f>(Q4-R4)/R4*S4</f>
        <v>-13.904100859190274</v>
      </c>
      <c r="U4" s="86"/>
      <c r="V4" s="91"/>
      <c r="W4" s="86"/>
      <c r="X4" s="93">
        <v>1370795260</v>
      </c>
      <c r="Y4" s="90">
        <v>4310681655</v>
      </c>
      <c r="Z4" s="93">
        <v>902442691</v>
      </c>
      <c r="AA4" s="90">
        <v>3396476603</v>
      </c>
      <c r="AB4" s="93">
        <v>634917286</v>
      </c>
      <c r="AC4" s="93">
        <v>296185508</v>
      </c>
      <c r="AD4" s="94">
        <f>X4-Y4-Z4-AA4+AB4-AC4</f>
        <v>-6900073911</v>
      </c>
    </row>
    <row r="5" spans="1:30" ht="14.4" x14ac:dyDescent="0.3">
      <c r="A5" s="88">
        <v>41364</v>
      </c>
      <c r="B5" s="90">
        <v>1</v>
      </c>
      <c r="C5" s="90"/>
      <c r="D5" s="90">
        <v>132</v>
      </c>
      <c r="E5" s="90"/>
      <c r="F5" s="90"/>
      <c r="G5" s="92">
        <f t="shared" ref="G5:G13" si="0">(B5/D5)*$G$2</f>
        <v>0.75757575757575757</v>
      </c>
      <c r="H5" s="86"/>
      <c r="I5" s="86"/>
      <c r="J5" s="93">
        <v>122175469</v>
      </c>
      <c r="K5" s="90"/>
      <c r="L5" s="93">
        <v>84573569</v>
      </c>
      <c r="M5" s="90"/>
      <c r="N5" s="92">
        <f t="shared" ref="N5:N13" si="1">(J5/L5)*$O$2</f>
        <v>144.46058082283366</v>
      </c>
      <c r="O5" s="86"/>
      <c r="P5" s="86"/>
      <c r="Q5" s="93">
        <v>22317911509</v>
      </c>
      <c r="R5" s="90">
        <v>23643961255</v>
      </c>
      <c r="S5" s="90">
        <v>100</v>
      </c>
      <c r="T5" s="92">
        <f t="shared" ref="T5:T13" si="2">(Q5-R5)/R5*S5</f>
        <v>-5.6084077101064427</v>
      </c>
      <c r="U5" s="86"/>
      <c r="V5" s="91"/>
      <c r="W5" s="86"/>
      <c r="X5" s="93">
        <v>84573569</v>
      </c>
      <c r="Y5" s="90">
        <v>1547067922</v>
      </c>
      <c r="Z5" s="93">
        <v>889178127</v>
      </c>
      <c r="AA5" s="90">
        <v>165063373</v>
      </c>
      <c r="AB5" s="93">
        <v>1829423791</v>
      </c>
      <c r="AC5" s="93">
        <v>590010048</v>
      </c>
      <c r="AD5" s="94">
        <f t="shared" ref="AD5:AD13" si="3">X5-Y5-Z5-AA5+AB5-AC5</f>
        <v>-1277322110</v>
      </c>
    </row>
    <row r="6" spans="1:30" ht="14.4" x14ac:dyDescent="0.3">
      <c r="A6" s="88">
        <v>41729</v>
      </c>
      <c r="B6" s="90">
        <v>1</v>
      </c>
      <c r="C6" s="90"/>
      <c r="D6" s="90">
        <v>265</v>
      </c>
      <c r="E6" s="90"/>
      <c r="F6" s="90"/>
      <c r="G6" s="92">
        <f t="shared" si="0"/>
        <v>0.37735849056603776</v>
      </c>
      <c r="H6" s="86"/>
      <c r="I6" s="86"/>
      <c r="J6" s="93">
        <v>49190511</v>
      </c>
      <c r="K6" s="90"/>
      <c r="L6" s="93">
        <v>832896624</v>
      </c>
      <c r="M6" s="90"/>
      <c r="N6" s="92">
        <f t="shared" si="1"/>
        <v>5.9059563435089633</v>
      </c>
      <c r="O6" s="86"/>
      <c r="P6" s="86"/>
      <c r="Q6" s="93">
        <v>26307246748</v>
      </c>
      <c r="R6" s="93">
        <v>22317911509</v>
      </c>
      <c r="S6" s="90">
        <v>100</v>
      </c>
      <c r="T6" s="92">
        <f t="shared" si="2"/>
        <v>17.875038340353875</v>
      </c>
      <c r="U6" s="86"/>
      <c r="V6" s="91"/>
      <c r="W6" s="86"/>
      <c r="X6" s="93">
        <v>832896624</v>
      </c>
      <c r="Y6" s="90">
        <v>2511748398</v>
      </c>
      <c r="Z6" s="93">
        <v>943899591</v>
      </c>
      <c r="AA6" s="90">
        <v>-444297467</v>
      </c>
      <c r="AB6" s="93">
        <v>1851194990</v>
      </c>
      <c r="AC6" s="93">
        <v>1901832424</v>
      </c>
      <c r="AD6" s="94">
        <f t="shared" si="3"/>
        <v>-2229091332</v>
      </c>
    </row>
    <row r="7" spans="1:30" ht="14.4" x14ac:dyDescent="0.3">
      <c r="A7" s="88">
        <v>42094</v>
      </c>
      <c r="B7" s="90">
        <v>1</v>
      </c>
      <c r="C7" s="90"/>
      <c r="D7" s="90">
        <v>402</v>
      </c>
      <c r="E7" s="90"/>
      <c r="F7" s="90"/>
      <c r="G7" s="92">
        <f t="shared" si="0"/>
        <v>0.24875621890547264</v>
      </c>
      <c r="H7" s="86"/>
      <c r="I7" s="86"/>
      <c r="J7" s="93">
        <v>49149406</v>
      </c>
      <c r="K7" s="90"/>
      <c r="L7" s="93">
        <v>1722341805</v>
      </c>
      <c r="M7" s="90"/>
      <c r="N7" s="92">
        <f t="shared" si="1"/>
        <v>2.853638334581329</v>
      </c>
      <c r="O7" s="86"/>
      <c r="P7" s="86"/>
      <c r="Q7" s="93">
        <v>75386440062</v>
      </c>
      <c r="R7" s="93">
        <v>26307246748</v>
      </c>
      <c r="S7" s="90">
        <v>100</v>
      </c>
      <c r="T7" s="92">
        <f t="shared" si="2"/>
        <v>186.5614968534525</v>
      </c>
      <c r="U7" s="86"/>
      <c r="V7" s="91"/>
      <c r="W7" s="86"/>
      <c r="X7" s="93">
        <v>1722341805</v>
      </c>
      <c r="Y7" s="90">
        <v>6306155368</v>
      </c>
      <c r="Z7" s="93">
        <v>2292691199</v>
      </c>
      <c r="AA7" s="90">
        <v>6379532073</v>
      </c>
      <c r="AB7" s="93">
        <v>11908861583</v>
      </c>
      <c r="AC7" s="93">
        <v>2687082604</v>
      </c>
      <c r="AD7" s="94">
        <f t="shared" si="3"/>
        <v>-4034257856</v>
      </c>
    </row>
    <row r="8" spans="1:30" ht="14.4" x14ac:dyDescent="0.3">
      <c r="A8" s="88">
        <v>42460</v>
      </c>
      <c r="B8" s="90">
        <v>1</v>
      </c>
      <c r="C8" s="90"/>
      <c r="D8" s="90">
        <v>382</v>
      </c>
      <c r="E8" s="90"/>
      <c r="F8" s="90"/>
      <c r="G8" s="92">
        <f t="shared" si="0"/>
        <v>0.26178010471204188</v>
      </c>
      <c r="H8" s="86"/>
      <c r="I8" s="86"/>
      <c r="J8" s="93">
        <v>50569278</v>
      </c>
      <c r="K8" s="90"/>
      <c r="L8" s="93">
        <v>3711261485</v>
      </c>
      <c r="M8" s="90"/>
      <c r="N8" s="92">
        <f t="shared" si="1"/>
        <v>1.362590003544307</v>
      </c>
      <c r="O8" s="86"/>
      <c r="P8" s="86"/>
      <c r="Q8" s="93">
        <v>72255678079</v>
      </c>
      <c r="R8" s="93">
        <v>75386440062</v>
      </c>
      <c r="S8" s="90">
        <v>100</v>
      </c>
      <c r="T8" s="92">
        <f t="shared" si="2"/>
        <v>-4.1529510883192922</v>
      </c>
      <c r="U8" s="86"/>
      <c r="V8" s="91"/>
      <c r="W8" s="86"/>
      <c r="X8" s="93">
        <v>3711261485</v>
      </c>
      <c r="Y8" s="90">
        <v>9010048459</v>
      </c>
      <c r="Z8" s="93">
        <v>2432040834</v>
      </c>
      <c r="AA8" s="90">
        <v>6314902358</v>
      </c>
      <c r="AB8" s="93">
        <v>10801978142</v>
      </c>
      <c r="AC8" s="93">
        <v>1053170820</v>
      </c>
      <c r="AD8" s="94">
        <f t="shared" si="3"/>
        <v>-4296922844</v>
      </c>
    </row>
    <row r="9" spans="1:30" ht="14.4" x14ac:dyDescent="0.3">
      <c r="A9" s="88">
        <v>42825</v>
      </c>
      <c r="B9" s="90">
        <v>1</v>
      </c>
      <c r="C9" s="90"/>
      <c r="D9" s="90">
        <v>358</v>
      </c>
      <c r="E9" s="90"/>
      <c r="F9" s="90"/>
      <c r="G9" s="92">
        <f t="shared" si="0"/>
        <v>0.27932960893854747</v>
      </c>
      <c r="H9" s="86"/>
      <c r="I9" s="86"/>
      <c r="J9" s="90">
        <v>527</v>
      </c>
      <c r="K9" s="90"/>
      <c r="L9" s="95">
        <v>27536.59</v>
      </c>
      <c r="M9" s="90"/>
      <c r="N9" s="92">
        <f t="shared" si="1"/>
        <v>1.9138172155666333</v>
      </c>
      <c r="O9" s="86"/>
      <c r="P9" s="86"/>
      <c r="Q9" s="95">
        <v>729393.22</v>
      </c>
      <c r="R9" s="95">
        <v>748755.05</v>
      </c>
      <c r="S9" s="90">
        <v>100</v>
      </c>
      <c r="T9" s="92">
        <f t="shared" si="2"/>
        <v>-2.5858697046517514</v>
      </c>
      <c r="U9" s="86"/>
      <c r="V9" s="91"/>
      <c r="W9" s="86"/>
      <c r="X9" s="95">
        <v>27536.59</v>
      </c>
      <c r="Y9" s="90">
        <v>71699</v>
      </c>
      <c r="Z9" s="95">
        <v>27819.62</v>
      </c>
      <c r="AA9" s="90">
        <v>62056.91</v>
      </c>
      <c r="AB9" s="93">
        <v>109371.34</v>
      </c>
      <c r="AC9" s="95">
        <v>8053.61</v>
      </c>
      <c r="AD9" s="94">
        <f t="shared" si="3"/>
        <v>-32721.210000000006</v>
      </c>
    </row>
    <row r="10" spans="1:30" ht="14.4" x14ac:dyDescent="0.3">
      <c r="A10" s="88">
        <v>43190</v>
      </c>
      <c r="B10" s="90">
        <v>1</v>
      </c>
      <c r="C10" s="90"/>
      <c r="D10" s="90">
        <v>228</v>
      </c>
      <c r="E10" s="90"/>
      <c r="F10" s="90"/>
      <c r="G10" s="92">
        <f t="shared" si="0"/>
        <v>0.43859649122807015</v>
      </c>
      <c r="H10" s="86"/>
      <c r="I10" s="86"/>
      <c r="J10" s="90">
        <v>443.17</v>
      </c>
      <c r="K10" s="90"/>
      <c r="L10" s="95">
        <v>1453.44</v>
      </c>
      <c r="M10" s="90"/>
      <c r="N10" s="92">
        <f t="shared" si="1"/>
        <v>30.491110744165567</v>
      </c>
      <c r="O10" s="86"/>
      <c r="P10" s="86"/>
      <c r="Q10" s="95">
        <v>301499.46999999997</v>
      </c>
      <c r="R10" s="95">
        <v>729393.22</v>
      </c>
      <c r="S10" s="90">
        <v>100</v>
      </c>
      <c r="T10" s="92">
        <f t="shared" si="2"/>
        <v>-58.664344316224934</v>
      </c>
      <c r="U10" s="86"/>
      <c r="V10" s="91"/>
      <c r="W10" s="86"/>
      <c r="X10" s="95">
        <v>1453.44</v>
      </c>
      <c r="Y10" s="90">
        <v>24525.5</v>
      </c>
      <c r="Z10" s="95">
        <v>10204.82</v>
      </c>
      <c r="AA10" s="90">
        <v>37005.199999999997</v>
      </c>
      <c r="AB10" s="93">
        <v>49165.71</v>
      </c>
      <c r="AC10" s="95">
        <v>20262.29</v>
      </c>
      <c r="AD10" s="94">
        <f t="shared" si="3"/>
        <v>-41378.660000000003</v>
      </c>
    </row>
    <row r="11" spans="1:30" ht="14.4" x14ac:dyDescent="0.3">
      <c r="A11" s="88">
        <v>43555</v>
      </c>
      <c r="B11" s="90">
        <v>1</v>
      </c>
      <c r="C11" s="90"/>
      <c r="D11" s="90">
        <v>250</v>
      </c>
      <c r="E11" s="90"/>
      <c r="F11" s="90"/>
      <c r="G11" s="92">
        <f t="shared" si="0"/>
        <v>0.4</v>
      </c>
      <c r="H11" s="86"/>
      <c r="I11" s="86"/>
      <c r="J11" s="90">
        <v>522.97</v>
      </c>
      <c r="K11" s="90"/>
      <c r="L11" s="95">
        <v>-35300.92</v>
      </c>
      <c r="M11" s="90"/>
      <c r="N11" s="92">
        <f t="shared" si="1"/>
        <v>-1.4814628060685107</v>
      </c>
      <c r="O11" s="86"/>
      <c r="P11" s="86"/>
      <c r="Q11" s="95">
        <v>359591.22</v>
      </c>
      <c r="R11" s="95">
        <v>301499.46999999997</v>
      </c>
      <c r="S11" s="90">
        <v>100</v>
      </c>
      <c r="T11" s="92">
        <f t="shared" si="2"/>
        <v>19.267612642901167</v>
      </c>
      <c r="U11" s="86"/>
      <c r="V11" s="91"/>
      <c r="W11" s="86"/>
      <c r="X11" s="95">
        <v>-35300.92</v>
      </c>
      <c r="Y11" s="90">
        <v>74782.100000000006</v>
      </c>
      <c r="Z11" s="95">
        <v>10218.459999999999</v>
      </c>
      <c r="AA11" s="90">
        <v>58966.79</v>
      </c>
      <c r="AB11" s="93">
        <v>65751.22</v>
      </c>
      <c r="AC11" s="95">
        <v>10290.84</v>
      </c>
      <c r="AD11" s="94">
        <f t="shared" si="3"/>
        <v>-123807.89000000001</v>
      </c>
    </row>
    <row r="12" spans="1:30" ht="14.4" x14ac:dyDescent="0.3">
      <c r="A12" s="88">
        <v>43921</v>
      </c>
      <c r="B12" s="90">
        <v>1</v>
      </c>
      <c r="C12" s="90"/>
      <c r="D12" s="90">
        <v>335</v>
      </c>
      <c r="E12" s="90"/>
      <c r="F12" s="90"/>
      <c r="G12" s="92">
        <f t="shared" si="0"/>
        <v>0.29850746268656719</v>
      </c>
      <c r="H12" s="86"/>
      <c r="I12" s="86"/>
      <c r="J12" s="90">
        <v>527.86</v>
      </c>
      <c r="K12" s="90"/>
      <c r="L12" s="95">
        <v>47875.86</v>
      </c>
      <c r="M12" s="90"/>
      <c r="N12" s="92">
        <f t="shared" si="1"/>
        <v>1.1025598286902836</v>
      </c>
      <c r="O12" s="86"/>
      <c r="P12" s="86"/>
      <c r="Q12" s="95">
        <v>351678.15</v>
      </c>
      <c r="R12" s="95">
        <v>359591.22</v>
      </c>
      <c r="S12" s="90">
        <v>100</v>
      </c>
      <c r="T12" s="92">
        <f t="shared" si="2"/>
        <v>-2.2005737514948081</v>
      </c>
      <c r="U12" s="86"/>
      <c r="V12" s="91"/>
      <c r="W12" s="86"/>
      <c r="X12" s="95">
        <v>47875.86</v>
      </c>
      <c r="Y12" s="90">
        <v>822242.29</v>
      </c>
      <c r="Z12" s="95">
        <v>11561.95</v>
      </c>
      <c r="AA12" s="90">
        <v>50344.04</v>
      </c>
      <c r="AB12" s="93">
        <v>76835.91</v>
      </c>
      <c r="AC12" s="95">
        <v>10219.74</v>
      </c>
      <c r="AD12" s="94">
        <f t="shared" si="3"/>
        <v>-769656.25</v>
      </c>
    </row>
    <row r="13" spans="1:30" ht="14.4" x14ac:dyDescent="0.3">
      <c r="A13" s="88">
        <v>44286</v>
      </c>
      <c r="B13" s="90">
        <v>2</v>
      </c>
      <c r="C13" s="90"/>
      <c r="D13" s="90">
        <v>870</v>
      </c>
      <c r="E13" s="90"/>
      <c r="F13" s="90"/>
      <c r="G13" s="92">
        <f t="shared" si="0"/>
        <v>0.22988505747126436</v>
      </c>
      <c r="H13" s="86"/>
      <c r="I13" s="86"/>
      <c r="J13" s="90">
        <v>437.87</v>
      </c>
      <c r="K13" s="90"/>
      <c r="L13" s="95">
        <v>78558.61</v>
      </c>
      <c r="M13" s="90"/>
      <c r="N13" s="92">
        <f t="shared" si="1"/>
        <v>0.55738002492661209</v>
      </c>
      <c r="O13" s="86"/>
      <c r="P13" s="86"/>
      <c r="Q13" s="95">
        <v>407481.7</v>
      </c>
      <c r="R13" s="95">
        <v>351678.15</v>
      </c>
      <c r="S13" s="90">
        <v>100</v>
      </c>
      <c r="T13" s="92">
        <f t="shared" si="2"/>
        <v>15.867789909609108</v>
      </c>
      <c r="U13" s="86"/>
      <c r="V13" s="86"/>
      <c r="W13" s="86"/>
      <c r="X13" s="95">
        <v>78558.61</v>
      </c>
      <c r="Y13" s="90">
        <v>88460.85</v>
      </c>
      <c r="Z13" s="95">
        <v>14215.18</v>
      </c>
      <c r="AA13" s="90">
        <v>82610.240000000005</v>
      </c>
      <c r="AB13" s="93">
        <v>23132.01</v>
      </c>
      <c r="AC13" s="95">
        <v>43687.86</v>
      </c>
      <c r="AD13" s="94">
        <f t="shared" si="3"/>
        <v>-127283.51000000001</v>
      </c>
    </row>
  </sheetData>
  <mergeCells count="1">
    <mergeCell ref="G1:L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Q11"/>
  <sheetViews>
    <sheetView workbookViewId="0"/>
  </sheetViews>
  <sheetFormatPr defaultColWidth="14.44140625" defaultRowHeight="15.75" customHeight="1" x14ac:dyDescent="0.25"/>
  <cols>
    <col min="3" max="3" width="34.77734375" customWidth="1"/>
    <col min="4" max="4" width="16.21875" customWidth="1"/>
  </cols>
  <sheetData>
    <row r="1" spans="1:17" ht="32.4" customHeight="1" x14ac:dyDescent="0.7">
      <c r="A1" s="34"/>
      <c r="B1" s="110" t="s">
        <v>46</v>
      </c>
      <c r="C1" s="111"/>
      <c r="D1" s="33"/>
      <c r="E1" s="33"/>
      <c r="F1" s="33"/>
      <c r="G1" s="33"/>
      <c r="H1" s="33"/>
      <c r="I1" s="33"/>
      <c r="J1" s="33"/>
      <c r="K1" s="33"/>
      <c r="L1" s="33"/>
      <c r="M1" s="33"/>
      <c r="N1" s="33"/>
      <c r="O1" s="33"/>
      <c r="P1" s="33"/>
      <c r="Q1" s="33"/>
    </row>
    <row r="2" spans="1:17" ht="27.6" customHeight="1" x14ac:dyDescent="0.45">
      <c r="A2" s="33"/>
      <c r="B2" s="35" t="s">
        <v>47</v>
      </c>
      <c r="C2" s="36"/>
      <c r="D2" s="34"/>
      <c r="E2" s="33"/>
      <c r="F2" s="33"/>
      <c r="G2" s="33"/>
      <c r="H2" s="33"/>
      <c r="I2" s="33"/>
      <c r="J2" s="33"/>
      <c r="K2" s="33"/>
      <c r="L2" s="33"/>
      <c r="M2" s="33"/>
      <c r="N2" s="33"/>
      <c r="O2" s="33"/>
      <c r="P2" s="33"/>
      <c r="Q2" s="33"/>
    </row>
    <row r="3" spans="1:17" ht="14.4" x14ac:dyDescent="0.3">
      <c r="A3" s="33"/>
      <c r="B3" s="34"/>
      <c r="C3" s="34"/>
      <c r="D3" s="34"/>
      <c r="E3" s="33"/>
      <c r="F3" s="33"/>
      <c r="G3" s="33"/>
      <c r="H3" s="33"/>
      <c r="I3" s="33"/>
      <c r="J3" s="33"/>
      <c r="K3" s="33"/>
      <c r="L3" s="33"/>
      <c r="M3" s="33"/>
      <c r="N3" s="33"/>
      <c r="O3" s="33"/>
      <c r="P3" s="33"/>
      <c r="Q3" s="33"/>
    </row>
    <row r="4" spans="1:17" ht="32.4" customHeight="1" x14ac:dyDescent="0.7">
      <c r="A4" s="34"/>
      <c r="B4" s="37"/>
      <c r="C4" s="38" t="s">
        <v>48</v>
      </c>
      <c r="D4" s="37"/>
      <c r="E4" s="33"/>
      <c r="F4" s="33"/>
      <c r="G4" s="33"/>
      <c r="H4" s="33"/>
      <c r="I4" s="33"/>
      <c r="J4" s="33"/>
      <c r="K4" s="33"/>
      <c r="L4" s="33"/>
      <c r="M4" s="33"/>
      <c r="N4" s="33"/>
      <c r="O4" s="33"/>
      <c r="P4" s="33"/>
      <c r="Q4" s="33"/>
    </row>
    <row r="5" spans="1:17" ht="31.2" customHeight="1" x14ac:dyDescent="0.45">
      <c r="A5" s="33"/>
      <c r="B5" s="35" t="s">
        <v>49</v>
      </c>
      <c r="C5" s="39"/>
      <c r="D5" s="33"/>
      <c r="E5" s="33"/>
      <c r="F5" s="33"/>
      <c r="G5" s="33"/>
      <c r="H5" s="33"/>
      <c r="I5" s="33"/>
      <c r="J5" s="33"/>
      <c r="K5" s="33"/>
      <c r="L5" s="33"/>
      <c r="M5" s="33"/>
      <c r="N5" s="33"/>
      <c r="O5" s="33"/>
      <c r="P5" s="33"/>
      <c r="Q5" s="33"/>
    </row>
    <row r="6" spans="1:17" ht="14.4" x14ac:dyDescent="0.3">
      <c r="A6" s="33"/>
      <c r="B6" s="34"/>
      <c r="C6" s="34"/>
      <c r="D6" s="33"/>
      <c r="E6" s="33"/>
      <c r="F6" s="33"/>
      <c r="G6" s="33"/>
      <c r="H6" s="33"/>
      <c r="I6" s="33"/>
      <c r="J6" s="33"/>
      <c r="K6" s="33"/>
      <c r="L6" s="33"/>
      <c r="M6" s="33"/>
      <c r="N6" s="33"/>
      <c r="O6" s="33"/>
      <c r="P6" s="33"/>
      <c r="Q6" s="33"/>
    </row>
    <row r="7" spans="1:17" ht="39" customHeight="1" x14ac:dyDescent="0.7">
      <c r="A7" s="34"/>
      <c r="B7" s="110" t="s">
        <v>50</v>
      </c>
      <c r="C7" s="111"/>
      <c r="D7" s="33"/>
      <c r="E7" s="33"/>
      <c r="F7" s="33"/>
      <c r="G7" s="33"/>
      <c r="H7" s="33"/>
      <c r="I7" s="33"/>
      <c r="J7" s="33"/>
      <c r="K7" s="33"/>
      <c r="L7" s="33"/>
      <c r="M7" s="33"/>
      <c r="N7" s="33"/>
      <c r="O7" s="33"/>
      <c r="P7" s="33"/>
      <c r="Q7" s="33"/>
    </row>
    <row r="8" spans="1:17" ht="28.8" customHeight="1" x14ac:dyDescent="0.45">
      <c r="A8" s="33"/>
      <c r="B8" s="35" t="s">
        <v>51</v>
      </c>
      <c r="C8" s="36"/>
      <c r="D8" s="36"/>
      <c r="E8" s="36"/>
      <c r="F8" s="36"/>
      <c r="G8" s="36"/>
      <c r="H8" s="36"/>
      <c r="I8" s="36"/>
      <c r="J8" s="34"/>
      <c r="K8" s="34"/>
      <c r="L8" s="34"/>
      <c r="M8" s="34"/>
      <c r="N8" s="34"/>
      <c r="O8" s="34"/>
      <c r="P8" s="34"/>
      <c r="Q8" s="34"/>
    </row>
    <row r="9" spans="1:17" ht="14.4" x14ac:dyDescent="0.3">
      <c r="A9" s="33"/>
      <c r="B9" s="34"/>
      <c r="C9" s="34"/>
      <c r="D9" s="34"/>
      <c r="E9" s="33"/>
      <c r="F9" s="33"/>
      <c r="G9" s="33"/>
      <c r="H9" s="33"/>
      <c r="I9" s="33"/>
      <c r="J9" s="33"/>
      <c r="K9" s="33"/>
      <c r="L9" s="33"/>
      <c r="M9" s="33"/>
      <c r="N9" s="33"/>
      <c r="O9" s="33"/>
      <c r="P9" s="33"/>
      <c r="Q9" s="33"/>
    </row>
    <row r="10" spans="1:17" ht="33.6" customHeight="1" x14ac:dyDescent="0.7">
      <c r="A10" s="34"/>
      <c r="B10" s="110" t="s">
        <v>7</v>
      </c>
      <c r="C10" s="112"/>
      <c r="D10" s="111"/>
      <c r="E10" s="33"/>
      <c r="F10" s="33"/>
      <c r="G10" s="33"/>
      <c r="H10" s="33"/>
      <c r="I10" s="33"/>
      <c r="J10" s="33"/>
      <c r="K10" s="33"/>
      <c r="L10" s="33"/>
      <c r="M10" s="33"/>
      <c r="N10" s="33"/>
      <c r="O10" s="33"/>
      <c r="P10" s="33"/>
      <c r="Q10" s="33"/>
    </row>
    <row r="11" spans="1:17" ht="32.4" customHeight="1" x14ac:dyDescent="0.45">
      <c r="A11" s="33"/>
      <c r="B11" s="35" t="s">
        <v>52</v>
      </c>
      <c r="C11" s="36"/>
      <c r="D11" s="36"/>
      <c r="E11" s="36"/>
      <c r="F11" s="36"/>
      <c r="G11" s="36"/>
      <c r="H11" s="36"/>
      <c r="I11" s="34"/>
      <c r="J11" s="34"/>
      <c r="K11" s="34"/>
      <c r="L11" s="34"/>
      <c r="M11" s="34"/>
      <c r="N11" s="34"/>
      <c r="O11" s="33"/>
      <c r="P11" s="33"/>
      <c r="Q11" s="33"/>
    </row>
  </sheetData>
  <mergeCells count="3">
    <mergeCell ref="B1:C1"/>
    <mergeCell ref="B7:C7"/>
    <mergeCell ref="B10:D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000"/>
  <sheetViews>
    <sheetView workbookViewId="0">
      <selection activeCell="C3" sqref="C3"/>
    </sheetView>
  </sheetViews>
  <sheetFormatPr defaultColWidth="14.44140625" defaultRowHeight="15.75" customHeight="1" x14ac:dyDescent="0.25"/>
  <cols>
    <col min="1" max="1" width="11.109375" customWidth="1"/>
    <col min="2" max="2" width="18.6640625" customWidth="1"/>
    <col min="3" max="4" width="20.6640625" customWidth="1"/>
    <col min="5" max="6" width="16" customWidth="1"/>
    <col min="7" max="7" width="20.33203125" customWidth="1"/>
    <col min="8" max="8" width="27.33203125" customWidth="1"/>
    <col min="9" max="9" width="18" customWidth="1"/>
    <col min="10" max="10" width="11.33203125" customWidth="1"/>
    <col min="11" max="11" width="34.33203125" customWidth="1"/>
    <col min="12" max="26" width="8.6640625" customWidth="1"/>
  </cols>
  <sheetData>
    <row r="1" spans="1:12" ht="14.25" customHeight="1" x14ac:dyDescent="0.25">
      <c r="A1" s="113" t="s">
        <v>53</v>
      </c>
      <c r="B1" s="114"/>
      <c r="C1" s="114"/>
      <c r="D1" s="114"/>
      <c r="E1" s="114"/>
      <c r="F1" s="114"/>
      <c r="G1" s="114"/>
      <c r="H1" s="114"/>
      <c r="I1" s="114"/>
      <c r="J1" s="114"/>
      <c r="K1" s="114"/>
      <c r="L1" s="115"/>
    </row>
    <row r="2" spans="1:12" ht="14.25" customHeight="1" x14ac:dyDescent="0.25">
      <c r="A2" s="116"/>
      <c r="B2" s="117"/>
      <c r="C2" s="117"/>
      <c r="D2" s="117"/>
      <c r="E2" s="117"/>
      <c r="F2" s="117"/>
      <c r="G2" s="117"/>
      <c r="H2" s="117"/>
      <c r="I2" s="117"/>
      <c r="J2" s="117"/>
      <c r="K2" s="117"/>
      <c r="L2" s="118"/>
    </row>
    <row r="3" spans="1:12" ht="14.25" customHeight="1" x14ac:dyDescent="0.3">
      <c r="A3" s="40" t="s">
        <v>54</v>
      </c>
      <c r="B3" s="41"/>
      <c r="C3" s="71" t="s">
        <v>55</v>
      </c>
      <c r="D3" s="42"/>
      <c r="E3" s="40" t="s">
        <v>56</v>
      </c>
      <c r="F3" s="40"/>
      <c r="G3" s="41"/>
    </row>
    <row r="4" spans="1:12" ht="14.25" customHeight="1" x14ac:dyDescent="0.25"/>
    <row r="5" spans="1:12" ht="14.25" customHeight="1" x14ac:dyDescent="0.3">
      <c r="A5" s="43" t="s">
        <v>57</v>
      </c>
      <c r="B5" s="44" t="s">
        <v>58</v>
      </c>
      <c r="C5" s="44" t="s">
        <v>59</v>
      </c>
      <c r="D5" s="44" t="s">
        <v>60</v>
      </c>
      <c r="E5" s="44" t="s">
        <v>61</v>
      </c>
      <c r="F5" s="44" t="s">
        <v>62</v>
      </c>
      <c r="G5" s="44" t="s">
        <v>63</v>
      </c>
      <c r="H5" s="44" t="s">
        <v>64</v>
      </c>
      <c r="I5" s="44" t="s">
        <v>65</v>
      </c>
      <c r="J5" s="44" t="s">
        <v>66</v>
      </c>
      <c r="K5" s="45" t="s">
        <v>67</v>
      </c>
    </row>
    <row r="6" spans="1:12" ht="14.25" customHeight="1" x14ac:dyDescent="0.3">
      <c r="A6" s="46">
        <v>2021</v>
      </c>
      <c r="B6" s="47">
        <v>44376</v>
      </c>
      <c r="C6" s="48">
        <v>2.5</v>
      </c>
      <c r="D6" s="48">
        <v>480</v>
      </c>
      <c r="E6" s="49">
        <f t="shared" ref="E6:E15" si="0">C6/D6</f>
        <v>5.208333333333333E-3</v>
      </c>
      <c r="F6" s="48">
        <v>31.91</v>
      </c>
      <c r="G6" s="48">
        <f t="shared" ref="G6:G15" si="1">(C6/F6)*100</f>
        <v>7.8345346286430582</v>
      </c>
      <c r="H6" s="46">
        <v>4635.07</v>
      </c>
      <c r="I6" s="50">
        <f t="shared" ref="I6:I14" si="2">(H6-H7)/H7</f>
        <v>0.13891898931373481</v>
      </c>
      <c r="J6" s="119" t="s">
        <v>68</v>
      </c>
      <c r="K6" s="51">
        <v>256.68</v>
      </c>
    </row>
    <row r="7" spans="1:12" ht="14.25" customHeight="1" x14ac:dyDescent="0.3">
      <c r="A7" s="52">
        <v>2020</v>
      </c>
      <c r="B7" s="53">
        <v>44012</v>
      </c>
      <c r="C7" s="54">
        <v>2</v>
      </c>
      <c r="D7" s="54">
        <v>332</v>
      </c>
      <c r="E7" s="49">
        <f t="shared" si="0"/>
        <v>6.024096385542169E-3</v>
      </c>
      <c r="F7" s="48">
        <v>19.84</v>
      </c>
      <c r="G7" s="48">
        <f t="shared" si="1"/>
        <v>10.080645161290324</v>
      </c>
      <c r="H7" s="52">
        <v>4069.71</v>
      </c>
      <c r="I7" s="55">
        <f t="shared" si="2"/>
        <v>-7.247366700655223E-3</v>
      </c>
      <c r="J7" s="120"/>
      <c r="K7" s="56">
        <v>-1258.67</v>
      </c>
    </row>
    <row r="8" spans="1:12" ht="14.25" customHeight="1" x14ac:dyDescent="0.3">
      <c r="A8" s="52">
        <v>2019</v>
      </c>
      <c r="B8" s="53">
        <v>43612</v>
      </c>
      <c r="C8" s="54">
        <v>2</v>
      </c>
      <c r="D8" s="54">
        <v>217</v>
      </c>
      <c r="E8" s="49">
        <f t="shared" si="0"/>
        <v>9.2165898617511521E-3</v>
      </c>
      <c r="F8" s="48">
        <v>7.15</v>
      </c>
      <c r="G8" s="48">
        <f t="shared" si="1"/>
        <v>27.97202797202797</v>
      </c>
      <c r="H8" s="52">
        <v>4099.42</v>
      </c>
      <c r="I8" s="55">
        <f t="shared" si="2"/>
        <v>0.11765379456252657</v>
      </c>
      <c r="J8" s="120"/>
      <c r="K8" s="56">
        <v>170.12</v>
      </c>
    </row>
    <row r="9" spans="1:12" ht="14.25" customHeight="1" x14ac:dyDescent="0.3">
      <c r="A9" s="52">
        <v>2018</v>
      </c>
      <c r="B9" s="53">
        <v>43248</v>
      </c>
      <c r="C9" s="54">
        <v>2</v>
      </c>
      <c r="D9" s="54">
        <v>250</v>
      </c>
      <c r="E9" s="49">
        <f t="shared" si="0"/>
        <v>8.0000000000000002E-3</v>
      </c>
      <c r="F9" s="48">
        <v>13.98</v>
      </c>
      <c r="G9" s="48">
        <f t="shared" si="1"/>
        <v>14.306151645207438</v>
      </c>
      <c r="H9" s="52">
        <v>3667.88</v>
      </c>
      <c r="I9" s="55">
        <f t="shared" si="2"/>
        <v>-2.9869260819771381E-2</v>
      </c>
      <c r="J9" s="120"/>
      <c r="K9" s="56">
        <v>212.18</v>
      </c>
    </row>
    <row r="10" spans="1:12" ht="14.25" customHeight="1" x14ac:dyDescent="0.3">
      <c r="A10" s="52">
        <v>2017</v>
      </c>
      <c r="B10" s="53">
        <v>42885</v>
      </c>
      <c r="C10" s="54">
        <v>3.5</v>
      </c>
      <c r="D10" s="54">
        <v>445</v>
      </c>
      <c r="E10" s="49">
        <f t="shared" si="0"/>
        <v>7.8651685393258432E-3</v>
      </c>
      <c r="F10" s="48">
        <v>26.8</v>
      </c>
      <c r="G10" s="48">
        <f t="shared" si="1"/>
        <v>13.059701492537313</v>
      </c>
      <c r="H10" s="52">
        <v>3780.81</v>
      </c>
      <c r="I10" s="55">
        <f t="shared" si="2"/>
        <v>0.11473403957342544</v>
      </c>
      <c r="J10" s="120"/>
      <c r="K10" s="56">
        <v>18.43</v>
      </c>
    </row>
    <row r="11" spans="1:12" ht="14.25" customHeight="1" x14ac:dyDescent="0.3">
      <c r="A11" s="52">
        <v>2016</v>
      </c>
      <c r="B11" s="53">
        <v>42517</v>
      </c>
      <c r="C11" s="54">
        <v>3.2</v>
      </c>
      <c r="D11" s="54">
        <v>245</v>
      </c>
      <c r="E11" s="49">
        <f t="shared" si="0"/>
        <v>1.3061224489795919E-2</v>
      </c>
      <c r="F11" s="48">
        <v>27.65</v>
      </c>
      <c r="G11" s="48">
        <f t="shared" si="1"/>
        <v>11.573236889692588</v>
      </c>
      <c r="H11" s="52">
        <v>3391.67</v>
      </c>
      <c r="I11" s="55">
        <f t="shared" si="2"/>
        <v>5.0010371099615175E-2</v>
      </c>
      <c r="J11" s="120"/>
      <c r="K11" s="56">
        <v>405.75</v>
      </c>
    </row>
    <row r="12" spans="1:12" ht="14.25" customHeight="1" x14ac:dyDescent="0.3">
      <c r="A12" s="52">
        <v>2015</v>
      </c>
      <c r="B12" s="53">
        <v>42152</v>
      </c>
      <c r="C12" s="54">
        <v>2.7</v>
      </c>
      <c r="D12" s="54">
        <v>133</v>
      </c>
      <c r="E12" s="49">
        <f t="shared" si="0"/>
        <v>2.030075187969925E-2</v>
      </c>
      <c r="F12" s="48">
        <v>19.66</v>
      </c>
      <c r="G12" s="48">
        <f t="shared" si="1"/>
        <v>13.733468972533064</v>
      </c>
      <c r="H12" s="52">
        <v>3230.13</v>
      </c>
      <c r="I12" s="55">
        <f t="shared" si="2"/>
        <v>6.6232488743942886E-2</v>
      </c>
      <c r="J12" s="120"/>
      <c r="K12" s="56">
        <v>301.39</v>
      </c>
    </row>
    <row r="13" spans="1:12" ht="14.25" customHeight="1" x14ac:dyDescent="0.3">
      <c r="A13" s="52">
        <v>2014</v>
      </c>
      <c r="B13" s="53">
        <v>41792</v>
      </c>
      <c r="C13" s="54">
        <v>2.5</v>
      </c>
      <c r="D13" s="54">
        <v>126</v>
      </c>
      <c r="E13" s="49">
        <f t="shared" si="0"/>
        <v>1.984126984126984E-2</v>
      </c>
      <c r="F13" s="48">
        <v>17.91</v>
      </c>
      <c r="G13" s="48">
        <f t="shared" si="1"/>
        <v>13.958682300390842</v>
      </c>
      <c r="H13" s="52">
        <v>3029.48</v>
      </c>
      <c r="I13" s="55">
        <f t="shared" si="2"/>
        <v>1.3865687705099034E-4</v>
      </c>
      <c r="J13" s="120"/>
      <c r="K13" s="56">
        <v>182.73</v>
      </c>
    </row>
    <row r="14" spans="1:12" ht="14.25" customHeight="1" x14ac:dyDescent="0.3">
      <c r="A14" s="52">
        <v>2013</v>
      </c>
      <c r="B14" s="53">
        <v>41425</v>
      </c>
      <c r="C14" s="54">
        <v>2.4</v>
      </c>
      <c r="D14" s="54">
        <v>63</v>
      </c>
      <c r="E14" s="49">
        <f t="shared" si="0"/>
        <v>3.8095238095238092E-2</v>
      </c>
      <c r="F14" s="48">
        <v>19.18</v>
      </c>
      <c r="G14" s="48">
        <f t="shared" si="1"/>
        <v>12.513034410844629</v>
      </c>
      <c r="H14" s="52">
        <v>3029.06</v>
      </c>
      <c r="I14" s="55">
        <f t="shared" si="2"/>
        <v>-1.4350050111286074E-2</v>
      </c>
      <c r="J14" s="120"/>
      <c r="K14" s="56">
        <v>-43.68</v>
      </c>
    </row>
    <row r="15" spans="1:12" ht="14.25" customHeight="1" x14ac:dyDescent="0.3">
      <c r="A15" s="52">
        <v>2012</v>
      </c>
      <c r="B15" s="53">
        <v>41102</v>
      </c>
      <c r="C15" s="54">
        <v>2</v>
      </c>
      <c r="D15" s="54">
        <v>102</v>
      </c>
      <c r="E15" s="49">
        <f t="shared" si="0"/>
        <v>1.9607843137254902E-2</v>
      </c>
      <c r="F15" s="48">
        <v>20.72</v>
      </c>
      <c r="G15" s="48">
        <f t="shared" si="1"/>
        <v>9.6525096525096519</v>
      </c>
      <c r="H15" s="52">
        <v>3073.16</v>
      </c>
      <c r="I15" s="55"/>
      <c r="J15" s="121"/>
      <c r="K15" s="56">
        <v>305</v>
      </c>
    </row>
    <row r="16" spans="1:12" ht="14.25" customHeight="1" x14ac:dyDescent="0.25"/>
    <row r="17" spans="11:11" ht="14.25" customHeight="1" x14ac:dyDescent="0.25"/>
    <row r="18" spans="11:11" ht="14.25" customHeight="1" x14ac:dyDescent="0.3">
      <c r="K18" s="57" t="s">
        <v>69</v>
      </c>
    </row>
    <row r="19" spans="11:11" ht="14.25" customHeight="1" x14ac:dyDescent="0.25"/>
    <row r="20" spans="11:11" ht="14.25" customHeight="1" x14ac:dyDescent="0.25"/>
    <row r="21" spans="11:11" ht="14.25" customHeight="1" x14ac:dyDescent="0.25"/>
    <row r="22" spans="11:11" ht="14.25" customHeight="1" x14ac:dyDescent="0.25"/>
    <row r="23" spans="11:11" ht="14.25" customHeight="1" x14ac:dyDescent="0.25"/>
    <row r="24" spans="11:11" ht="14.25" customHeight="1" x14ac:dyDescent="0.25"/>
    <row r="25" spans="11:11" ht="14.25" customHeight="1" x14ac:dyDescent="0.25"/>
    <row r="26" spans="11:11" ht="14.25" customHeight="1" x14ac:dyDescent="0.25"/>
    <row r="27" spans="11:11" ht="14.25" customHeight="1" x14ac:dyDescent="0.25"/>
    <row r="28" spans="11:11" ht="14.25" customHeight="1" x14ac:dyDescent="0.25"/>
    <row r="29" spans="11:11" ht="14.25" customHeight="1" x14ac:dyDescent="0.25"/>
    <row r="30" spans="11:11" ht="14.25" customHeight="1" x14ac:dyDescent="0.25"/>
    <row r="31" spans="11:11" ht="14.25" customHeight="1" x14ac:dyDescent="0.25"/>
    <row r="32" spans="11:11"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2">
    <mergeCell ref="A1:L2"/>
    <mergeCell ref="J6:J15"/>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000"/>
  <sheetViews>
    <sheetView showGridLines="0" workbookViewId="0"/>
  </sheetViews>
  <sheetFormatPr defaultColWidth="14.44140625" defaultRowHeight="15.75" customHeight="1" x14ac:dyDescent="0.25"/>
  <cols>
    <col min="1" max="1" width="8.6640625" customWidth="1"/>
    <col min="2" max="2" width="6.109375" customWidth="1"/>
    <col min="3" max="3" width="8.5546875" customWidth="1"/>
    <col min="4" max="26" width="8.6640625" customWidth="1"/>
  </cols>
  <sheetData>
    <row r="1" spans="1:6" ht="14.25" customHeight="1" x14ac:dyDescent="0.25"/>
    <row r="2" spans="1:6" ht="14.25" customHeight="1" x14ac:dyDescent="0.3">
      <c r="A2" s="58"/>
      <c r="B2" s="59"/>
      <c r="C2" s="59"/>
      <c r="D2" s="59"/>
      <c r="E2" s="60"/>
    </row>
    <row r="3" spans="1:6" ht="14.25" customHeight="1" x14ac:dyDescent="0.3">
      <c r="A3" s="61" t="s">
        <v>70</v>
      </c>
      <c r="B3" s="29"/>
      <c r="C3" s="62"/>
      <c r="D3" s="29"/>
      <c r="E3" s="63"/>
    </row>
    <row r="4" spans="1:6" ht="14.25" customHeight="1" x14ac:dyDescent="0.3">
      <c r="A4" s="61"/>
      <c r="B4" s="29"/>
      <c r="C4" s="29" t="s">
        <v>71</v>
      </c>
      <c r="D4" s="29"/>
      <c r="E4" s="63"/>
    </row>
    <row r="5" spans="1:6" ht="14.25" customHeight="1" x14ac:dyDescent="0.3">
      <c r="A5" s="64"/>
      <c r="B5" s="65"/>
      <c r="C5" s="65"/>
      <c r="D5" s="65"/>
      <c r="E5" s="66"/>
    </row>
    <row r="6" spans="1:6" ht="14.25" customHeight="1" x14ac:dyDescent="0.25"/>
    <row r="7" spans="1:6" ht="14.25" customHeight="1" x14ac:dyDescent="0.3">
      <c r="A7" s="58"/>
      <c r="B7" s="59"/>
      <c r="C7" s="59"/>
      <c r="D7" s="59"/>
      <c r="E7" s="59"/>
      <c r="F7" s="60"/>
    </row>
    <row r="8" spans="1:6" ht="14.25" customHeight="1" x14ac:dyDescent="0.3">
      <c r="A8" s="61" t="s">
        <v>72</v>
      </c>
      <c r="B8" s="29"/>
      <c r="C8" s="29"/>
      <c r="D8" s="62" t="s">
        <v>73</v>
      </c>
      <c r="E8" s="29"/>
      <c r="F8" s="63"/>
    </row>
    <row r="9" spans="1:6" ht="14.25" customHeight="1" x14ac:dyDescent="0.3">
      <c r="A9" s="61"/>
      <c r="B9" s="29"/>
      <c r="C9" s="29"/>
      <c r="D9" s="29" t="s">
        <v>74</v>
      </c>
      <c r="E9" s="29"/>
      <c r="F9" s="63"/>
    </row>
    <row r="10" spans="1:6" ht="14.25" customHeight="1" x14ac:dyDescent="0.3">
      <c r="A10" s="64"/>
      <c r="B10" s="65"/>
      <c r="C10" s="65"/>
      <c r="D10" s="65"/>
      <c r="E10" s="65"/>
      <c r="F10" s="66"/>
    </row>
    <row r="11" spans="1:6" ht="14.25" customHeight="1" x14ac:dyDescent="0.3">
      <c r="A11" s="29"/>
      <c r="B11" s="29"/>
      <c r="C11" s="29"/>
      <c r="D11" s="29"/>
      <c r="E11" s="29"/>
      <c r="F11" s="29"/>
    </row>
    <row r="12" spans="1:6" ht="14.25" customHeight="1" x14ac:dyDescent="0.3">
      <c r="A12" s="58"/>
      <c r="B12" s="59"/>
      <c r="C12" s="59"/>
      <c r="D12" s="59"/>
      <c r="E12" s="59"/>
      <c r="F12" s="60"/>
    </row>
    <row r="13" spans="1:6" ht="14.25" customHeight="1" x14ac:dyDescent="0.3">
      <c r="A13" s="61" t="s">
        <v>75</v>
      </c>
      <c r="B13" s="29"/>
      <c r="C13" s="67" t="s">
        <v>76</v>
      </c>
      <c r="D13" s="62" t="s">
        <v>77</v>
      </c>
      <c r="E13" s="29"/>
      <c r="F13" s="63"/>
    </row>
    <row r="14" spans="1:6" ht="14.25" customHeight="1" x14ac:dyDescent="0.3">
      <c r="A14" s="61"/>
      <c r="B14" s="29"/>
      <c r="C14" s="29"/>
      <c r="D14" s="122" t="s">
        <v>78</v>
      </c>
      <c r="E14" s="100"/>
      <c r="F14" s="63"/>
    </row>
    <row r="15" spans="1:6" ht="14.25" customHeight="1" x14ac:dyDescent="0.3">
      <c r="A15" s="64"/>
      <c r="B15" s="65"/>
      <c r="C15" s="65"/>
      <c r="D15" s="65"/>
      <c r="E15" s="65"/>
      <c r="F15" s="66"/>
    </row>
    <row r="16" spans="1:6" ht="14.25" customHeight="1" x14ac:dyDescent="0.3">
      <c r="A16" s="29"/>
      <c r="B16" s="29"/>
      <c r="C16" s="29"/>
      <c r="D16" s="29"/>
      <c r="E16" s="29"/>
      <c r="F16" s="29"/>
    </row>
    <row r="17" spans="1:15" ht="14.25" customHeight="1" x14ac:dyDescent="0.3">
      <c r="A17" s="58"/>
      <c r="B17" s="59"/>
      <c r="C17" s="59"/>
      <c r="D17" s="59"/>
      <c r="E17" s="59"/>
      <c r="F17" s="59"/>
      <c r="G17" s="59"/>
      <c r="H17" s="59"/>
      <c r="I17" s="59"/>
      <c r="J17" s="60"/>
    </row>
    <row r="18" spans="1:15" ht="14.25" customHeight="1" x14ac:dyDescent="0.3">
      <c r="A18" s="61" t="s">
        <v>79</v>
      </c>
      <c r="B18" s="29"/>
      <c r="C18" s="29"/>
      <c r="D18" s="29"/>
      <c r="E18" s="29"/>
      <c r="F18" s="29"/>
      <c r="G18" s="29"/>
      <c r="H18" s="29"/>
      <c r="I18" s="29"/>
      <c r="J18" s="63"/>
    </row>
    <row r="19" spans="1:15" ht="14.25" customHeight="1" x14ac:dyDescent="0.3">
      <c r="A19" s="64"/>
      <c r="B19" s="65"/>
      <c r="C19" s="65"/>
      <c r="D19" s="65"/>
      <c r="E19" s="65"/>
      <c r="F19" s="65"/>
      <c r="G19" s="65"/>
      <c r="H19" s="65"/>
      <c r="I19" s="65"/>
      <c r="J19" s="66"/>
    </row>
    <row r="20" spans="1:15" ht="14.25" customHeight="1" x14ac:dyDescent="0.3">
      <c r="A20" s="29"/>
      <c r="B20" s="29"/>
      <c r="C20" s="29"/>
      <c r="D20" s="29"/>
      <c r="E20" s="29"/>
      <c r="F20" s="29"/>
      <c r="G20" s="29"/>
      <c r="H20" s="29"/>
      <c r="I20" s="29"/>
      <c r="J20" s="29"/>
    </row>
    <row r="21" spans="1:15" ht="14.25" customHeight="1" x14ac:dyDescent="0.3">
      <c r="A21" s="58"/>
      <c r="B21" s="59"/>
      <c r="C21" s="59"/>
      <c r="D21" s="59"/>
      <c r="E21" s="59"/>
      <c r="F21" s="59"/>
      <c r="G21" s="59"/>
      <c r="H21" s="59"/>
      <c r="I21" s="59"/>
      <c r="J21" s="59"/>
      <c r="K21" s="59"/>
      <c r="L21" s="59"/>
      <c r="M21" s="59"/>
      <c r="N21" s="59"/>
      <c r="O21" s="60"/>
    </row>
    <row r="22" spans="1:15" ht="14.25" customHeight="1" x14ac:dyDescent="0.3">
      <c r="A22" s="61" t="s">
        <v>80</v>
      </c>
      <c r="B22" s="29"/>
      <c r="C22" s="29"/>
      <c r="D22" s="29" t="s">
        <v>81</v>
      </c>
      <c r="E22" s="29"/>
      <c r="F22" s="29"/>
      <c r="G22" s="29"/>
      <c r="H22" s="29"/>
      <c r="I22" s="29"/>
      <c r="J22" s="29"/>
      <c r="K22" s="29"/>
      <c r="L22" s="29"/>
      <c r="M22" s="29"/>
      <c r="N22" s="29"/>
      <c r="O22" s="63"/>
    </row>
    <row r="23" spans="1:15" ht="14.25" customHeight="1" x14ac:dyDescent="0.3">
      <c r="A23" s="64"/>
      <c r="B23" s="65"/>
      <c r="C23" s="65"/>
      <c r="D23" s="65"/>
      <c r="E23" s="65"/>
      <c r="F23" s="65"/>
      <c r="G23" s="65"/>
      <c r="H23" s="65"/>
      <c r="I23" s="65"/>
      <c r="J23" s="65"/>
      <c r="K23" s="65"/>
      <c r="L23" s="65"/>
      <c r="M23" s="65"/>
      <c r="N23" s="65"/>
      <c r="O23" s="66"/>
    </row>
    <row r="24" spans="1:15" ht="14.25" customHeight="1" x14ac:dyDescent="0.25"/>
    <row r="25" spans="1:15" ht="14.25" customHeight="1" x14ac:dyDescent="0.25"/>
    <row r="26" spans="1:15" ht="14.25" customHeight="1" x14ac:dyDescent="0.25"/>
    <row r="27" spans="1:15" ht="14.25" customHeight="1" x14ac:dyDescent="0.25"/>
    <row r="28" spans="1:15" ht="14.25" customHeight="1" x14ac:dyDescent="0.25"/>
    <row r="29" spans="1:15" ht="14.25" customHeight="1" x14ac:dyDescent="0.25"/>
    <row r="30" spans="1:15" ht="14.25" customHeight="1" x14ac:dyDescent="0.25"/>
    <row r="31" spans="1:15" ht="14.25" customHeight="1" x14ac:dyDescent="0.25"/>
    <row r="32" spans="1:15"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1">
    <mergeCell ref="D14:E14"/>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000"/>
  <sheetViews>
    <sheetView workbookViewId="0">
      <selection activeCell="C1" sqref="C1:E2"/>
    </sheetView>
  </sheetViews>
  <sheetFormatPr defaultColWidth="14.44140625" defaultRowHeight="15.75" customHeight="1" x14ac:dyDescent="0.25"/>
  <cols>
    <col min="1" max="1" width="20" customWidth="1"/>
    <col min="2" max="2" width="31.109375" customWidth="1"/>
    <col min="3" max="3" width="22.5546875" customWidth="1"/>
    <col min="4" max="4" width="32.44140625" customWidth="1"/>
    <col min="5" max="5" width="30.6640625" customWidth="1"/>
    <col min="6" max="6" width="36.88671875" customWidth="1"/>
    <col min="7" max="7" width="32" customWidth="1"/>
    <col min="8" max="26" width="8.6640625" customWidth="1"/>
  </cols>
  <sheetData>
    <row r="1" spans="1:7" ht="14.25" customHeight="1" x14ac:dyDescent="0.25">
      <c r="C1" s="123" t="s">
        <v>82</v>
      </c>
      <c r="D1" s="123"/>
      <c r="E1" s="123"/>
    </row>
    <row r="2" spans="1:7" ht="14.25" customHeight="1" thickBot="1" x14ac:dyDescent="0.3">
      <c r="C2" s="124"/>
      <c r="D2" s="124"/>
      <c r="E2" s="124"/>
    </row>
    <row r="3" spans="1:7" ht="14.25" customHeight="1" x14ac:dyDescent="0.25">
      <c r="A3" s="1" t="s">
        <v>1</v>
      </c>
      <c r="B3" s="2" t="s">
        <v>2</v>
      </c>
      <c r="C3" s="2" t="s">
        <v>3</v>
      </c>
      <c r="D3" s="2" t="s">
        <v>4</v>
      </c>
      <c r="E3" s="2" t="s">
        <v>5</v>
      </c>
      <c r="F3" s="2" t="s">
        <v>6</v>
      </c>
      <c r="G3" s="3" t="s">
        <v>7</v>
      </c>
    </row>
    <row r="4" spans="1:7" ht="15" customHeight="1" x14ac:dyDescent="0.3">
      <c r="A4" s="4" t="s">
        <v>8</v>
      </c>
      <c r="B4" s="5">
        <v>0.44400000000000001</v>
      </c>
      <c r="C4" s="6">
        <v>3.5000000000000003E-2</v>
      </c>
      <c r="D4" s="7">
        <f>(B4/'35-SANSKAR JAISWAL-2'!E4)*100</f>
        <v>8.3773584905660385</v>
      </c>
      <c r="E4" s="5">
        <f t="shared" ref="E4:E13" si="0">(B20-B19)/B19*100</f>
        <v>18.181818181818183</v>
      </c>
      <c r="F4" s="96" t="s">
        <v>9</v>
      </c>
      <c r="G4" s="8">
        <v>1</v>
      </c>
    </row>
    <row r="5" spans="1:7" ht="14.25" customHeight="1" x14ac:dyDescent="0.3">
      <c r="A5" s="4" t="s">
        <v>10</v>
      </c>
      <c r="B5" s="5">
        <v>0.44</v>
      </c>
      <c r="C5" s="6">
        <v>4.1000000000000002E-2</v>
      </c>
      <c r="D5" s="7">
        <f>(B5/'35-SANSKAR JAISWAL-2'!E5)*100</f>
        <v>12.46458923512748</v>
      </c>
      <c r="E5" s="5">
        <f t="shared" si="0"/>
        <v>57.26495726495726</v>
      </c>
      <c r="F5" s="97"/>
      <c r="G5" s="8">
        <v>0</v>
      </c>
    </row>
    <row r="6" spans="1:7" ht="14.25" customHeight="1" x14ac:dyDescent="0.3">
      <c r="A6" s="4" t="s">
        <v>11</v>
      </c>
      <c r="B6" s="5">
        <v>0.53</v>
      </c>
      <c r="C6" s="6">
        <v>1.6E-2</v>
      </c>
      <c r="D6" s="7">
        <f>(B6/'35-SANSKAR JAISWAL-2'!E6)*100</f>
        <v>9.5323741007194265</v>
      </c>
      <c r="E6" s="5">
        <f t="shared" si="0"/>
        <v>-5.4347826086956523</v>
      </c>
      <c r="F6" s="97"/>
      <c r="G6" s="8">
        <v>0</v>
      </c>
    </row>
    <row r="7" spans="1:7" ht="14.25" customHeight="1" x14ac:dyDescent="0.3">
      <c r="A7" s="4" t="s">
        <v>12</v>
      </c>
      <c r="B7" s="5">
        <v>0.53</v>
      </c>
      <c r="C7" s="6">
        <v>8.0999999999999996E-3</v>
      </c>
      <c r="D7" s="7">
        <f>(B7/'35-SANSKAR JAISWAL-2'!E7)*100</f>
        <v>9.0443686006825939</v>
      </c>
      <c r="E7" s="5">
        <f t="shared" si="0"/>
        <v>20.114942528735632</v>
      </c>
      <c r="F7" s="97"/>
      <c r="G7" s="8">
        <v>0</v>
      </c>
    </row>
    <row r="8" spans="1:7" ht="14.25" customHeight="1" x14ac:dyDescent="0.3">
      <c r="A8" s="4" t="s">
        <v>13</v>
      </c>
      <c r="B8" s="5">
        <v>0.53</v>
      </c>
      <c r="C8" s="6">
        <v>6.8999999999999999E-3</v>
      </c>
      <c r="D8" s="7">
        <f>(B8/'35-SANSKAR JAISWAL-2'!E8)*100</f>
        <v>6.2945368171021379</v>
      </c>
      <c r="E8" s="5">
        <f t="shared" si="0"/>
        <v>16.746411483253588</v>
      </c>
      <c r="F8" s="97"/>
      <c r="G8" s="8">
        <v>0</v>
      </c>
    </row>
    <row r="9" spans="1:7" ht="14.25" customHeight="1" x14ac:dyDescent="0.3">
      <c r="A9" s="4" t="s">
        <v>14</v>
      </c>
      <c r="B9" s="5">
        <v>1.2</v>
      </c>
      <c r="C9" s="6">
        <v>1.2999999999999999E-2</v>
      </c>
      <c r="D9" s="7">
        <f>(B9/'35-SANSKAR JAISWAL-2'!E9)*100</f>
        <v>16.216216216216214</v>
      </c>
      <c r="E9" s="5">
        <f t="shared" si="0"/>
        <v>1.2295081967213115</v>
      </c>
      <c r="F9" s="97"/>
      <c r="G9" s="8">
        <v>0</v>
      </c>
    </row>
    <row r="10" spans="1:7" ht="14.25" customHeight="1" x14ac:dyDescent="0.3">
      <c r="A10" s="4" t="s">
        <v>15</v>
      </c>
      <c r="B10" s="5">
        <v>1.2</v>
      </c>
      <c r="C10" s="6">
        <v>1.72E-2</v>
      </c>
      <c r="D10" s="7">
        <f>(B10/'35-SANSKAR JAISWAL-2'!E10)*100</f>
        <v>15.463917525773196</v>
      </c>
      <c r="E10" s="5">
        <f t="shared" si="0"/>
        <v>-1.6194331983805668</v>
      </c>
      <c r="F10" s="97"/>
      <c r="G10" s="8">
        <v>0</v>
      </c>
    </row>
    <row r="11" spans="1:7" ht="14.25" customHeight="1" x14ac:dyDescent="0.3">
      <c r="A11" s="4" t="s">
        <v>16</v>
      </c>
      <c r="B11" s="5">
        <v>1.2</v>
      </c>
      <c r="C11" s="6">
        <v>3.15E-2</v>
      </c>
      <c r="D11" s="7">
        <f>(B11/'35-SANSKAR JAISWAL-2'!E11)*100</f>
        <v>15.915119363395224</v>
      </c>
      <c r="E11" s="5">
        <f t="shared" si="0"/>
        <v>14.403292181069959</v>
      </c>
      <c r="F11" s="97"/>
      <c r="G11" s="8">
        <v>0</v>
      </c>
    </row>
    <row r="12" spans="1:7" ht="14.25" customHeight="1" x14ac:dyDescent="0.3">
      <c r="A12" s="4" t="s">
        <v>17</v>
      </c>
      <c r="B12" s="5">
        <v>0.4</v>
      </c>
      <c r="C12" s="6">
        <v>5.1000000000000004E-3</v>
      </c>
      <c r="D12" s="7">
        <f>(B12/'35-SANSKAR JAISWAL-2'!E12)*100</f>
        <v>17.39130434782609</v>
      </c>
      <c r="E12" s="5">
        <f t="shared" si="0"/>
        <v>14.388489208633093</v>
      </c>
      <c r="F12" s="97"/>
      <c r="G12" s="8">
        <v>0</v>
      </c>
    </row>
    <row r="13" spans="1:7" ht="14.25" customHeight="1" x14ac:dyDescent="0.3">
      <c r="A13" s="9" t="s">
        <v>18</v>
      </c>
      <c r="B13" s="10">
        <v>1.2</v>
      </c>
      <c r="C13" s="6">
        <v>7.6E-3</v>
      </c>
      <c r="D13" s="7">
        <f>(B13/'35-SANSKAR JAISWAL-2'!E13)*100</f>
        <v>8.5409252669039137</v>
      </c>
      <c r="E13" s="10">
        <f t="shared" si="0"/>
        <v>-1.257861635220126</v>
      </c>
      <c r="F13" s="98"/>
      <c r="G13" s="13">
        <v>3</v>
      </c>
    </row>
    <row r="14" spans="1:7" ht="14.25" customHeight="1" x14ac:dyDescent="0.3">
      <c r="B14" s="14"/>
      <c r="C14" s="14"/>
      <c r="D14" s="14"/>
      <c r="E14" s="14"/>
      <c r="F14" s="14"/>
      <c r="G14" s="14"/>
    </row>
    <row r="15" spans="1:7" ht="14.25" customHeight="1" x14ac:dyDescent="0.3">
      <c r="B15" s="14"/>
      <c r="C15" s="14"/>
      <c r="D15" s="14"/>
      <c r="E15" s="14"/>
      <c r="F15" s="14"/>
      <c r="G15" s="14"/>
    </row>
    <row r="16" spans="1:7" ht="14.25" customHeight="1" x14ac:dyDescent="0.3">
      <c r="B16" s="14"/>
      <c r="C16" s="14"/>
      <c r="D16" s="14"/>
      <c r="E16" s="14"/>
      <c r="F16" s="14"/>
      <c r="G16" s="14"/>
    </row>
    <row r="17" spans="1:7" ht="14.25" customHeight="1" x14ac:dyDescent="0.3">
      <c r="B17" s="14"/>
      <c r="C17" s="14"/>
      <c r="D17" s="14"/>
      <c r="E17" s="14"/>
      <c r="F17" s="14"/>
      <c r="G17" s="14"/>
    </row>
    <row r="18" spans="1:7" ht="14.25" customHeight="1" x14ac:dyDescent="0.3">
      <c r="A18" s="15" t="s">
        <v>1</v>
      </c>
      <c r="B18" s="68" t="s">
        <v>83</v>
      </c>
      <c r="C18" s="14"/>
      <c r="D18" s="14"/>
      <c r="E18" s="14"/>
      <c r="F18" s="14"/>
      <c r="G18" s="14"/>
    </row>
    <row r="19" spans="1:7" ht="14.25" customHeight="1" x14ac:dyDescent="0.3">
      <c r="A19" s="17">
        <v>2010</v>
      </c>
      <c r="B19" s="18">
        <v>99</v>
      </c>
      <c r="C19" s="14"/>
      <c r="D19" s="14"/>
      <c r="E19" s="14"/>
      <c r="F19" s="14"/>
      <c r="G19" s="14"/>
    </row>
    <row r="20" spans="1:7" ht="14.25" customHeight="1" x14ac:dyDescent="0.3">
      <c r="A20" s="17">
        <v>2011</v>
      </c>
      <c r="B20" s="18">
        <v>117</v>
      </c>
      <c r="C20" s="14"/>
      <c r="D20" s="14"/>
      <c r="E20" s="14"/>
      <c r="F20" s="14"/>
      <c r="G20" s="14"/>
    </row>
    <row r="21" spans="1:7" ht="14.25" customHeight="1" x14ac:dyDescent="0.3">
      <c r="A21" s="17">
        <v>2012</v>
      </c>
      <c r="B21" s="18">
        <v>184</v>
      </c>
      <c r="C21" s="14"/>
      <c r="D21" s="14"/>
      <c r="E21" s="14"/>
      <c r="F21" s="14"/>
      <c r="G21" s="14"/>
    </row>
    <row r="22" spans="1:7" ht="14.25" customHeight="1" x14ac:dyDescent="0.3">
      <c r="A22" s="17">
        <v>2013</v>
      </c>
      <c r="B22" s="18">
        <v>174</v>
      </c>
      <c r="C22" s="14"/>
      <c r="D22" s="14"/>
      <c r="E22" s="14"/>
      <c r="F22" s="14"/>
      <c r="G22" s="14"/>
    </row>
    <row r="23" spans="1:7" ht="14.25" customHeight="1" x14ac:dyDescent="0.3">
      <c r="A23" s="17">
        <v>2014</v>
      </c>
      <c r="B23" s="18">
        <v>209</v>
      </c>
      <c r="C23" s="14"/>
      <c r="D23" s="14"/>
      <c r="E23" s="14"/>
      <c r="F23" s="14"/>
      <c r="G23" s="14"/>
    </row>
    <row r="24" spans="1:7" ht="14.25" customHeight="1" x14ac:dyDescent="0.3">
      <c r="A24" s="17">
        <v>2015</v>
      </c>
      <c r="B24" s="18">
        <v>244</v>
      </c>
      <c r="C24" s="14"/>
      <c r="D24" s="14"/>
      <c r="E24" s="14"/>
      <c r="F24" s="14"/>
      <c r="G24" s="14"/>
    </row>
    <row r="25" spans="1:7" ht="14.25" customHeight="1" x14ac:dyDescent="0.3">
      <c r="A25" s="17">
        <v>2016</v>
      </c>
      <c r="B25" s="18">
        <v>247</v>
      </c>
      <c r="C25" s="14"/>
      <c r="D25" s="14"/>
      <c r="E25" s="14"/>
      <c r="F25" s="14"/>
      <c r="G25" s="14"/>
    </row>
    <row r="26" spans="1:7" ht="14.25" customHeight="1" x14ac:dyDescent="0.3">
      <c r="A26" s="17">
        <v>2017</v>
      </c>
      <c r="B26" s="18">
        <v>243</v>
      </c>
      <c r="C26" s="14"/>
      <c r="D26" s="14"/>
      <c r="E26" s="14"/>
      <c r="F26" s="14"/>
      <c r="G26" s="14"/>
    </row>
    <row r="27" spans="1:7" ht="14.25" customHeight="1" x14ac:dyDescent="0.3">
      <c r="A27" s="17">
        <v>2018</v>
      </c>
      <c r="B27" s="18">
        <v>278</v>
      </c>
      <c r="C27" s="14"/>
      <c r="D27" s="14"/>
      <c r="E27" s="14"/>
      <c r="F27" s="14"/>
      <c r="G27" s="14"/>
    </row>
    <row r="28" spans="1:7" ht="14.25" customHeight="1" x14ac:dyDescent="0.3">
      <c r="A28" s="17">
        <v>2019</v>
      </c>
      <c r="B28" s="18">
        <v>318</v>
      </c>
      <c r="C28" s="14"/>
      <c r="D28" s="14"/>
      <c r="E28" s="14"/>
      <c r="F28" s="14"/>
      <c r="G28" s="14"/>
    </row>
    <row r="29" spans="1:7" ht="14.25" customHeight="1" x14ac:dyDescent="0.3">
      <c r="A29" s="17">
        <v>2020</v>
      </c>
      <c r="B29" s="18">
        <v>314</v>
      </c>
      <c r="C29" s="14"/>
      <c r="D29" s="14"/>
      <c r="E29" s="14"/>
      <c r="F29" s="14"/>
      <c r="G29" s="14"/>
    </row>
    <row r="30" spans="1:7" ht="14.25" customHeight="1" x14ac:dyDescent="0.3">
      <c r="A30" s="17">
        <v>2021</v>
      </c>
      <c r="B30" s="18">
        <v>451</v>
      </c>
      <c r="C30" s="14"/>
      <c r="D30" s="14"/>
      <c r="E30" s="14"/>
      <c r="F30" s="14"/>
      <c r="G30" s="14"/>
    </row>
    <row r="31" spans="1:7" ht="14.25" customHeight="1" x14ac:dyDescent="0.25"/>
    <row r="32" spans="1:7"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2">
    <mergeCell ref="F4:F13"/>
    <mergeCell ref="C1:E2"/>
  </mergeCells>
  <pageMargins left="0.7" right="0.7" top="0.75" bottom="0.75" header="0" footer="0"/>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000"/>
  <sheetViews>
    <sheetView workbookViewId="0"/>
  </sheetViews>
  <sheetFormatPr defaultColWidth="14.44140625" defaultRowHeight="15.75" customHeight="1" x14ac:dyDescent="0.25"/>
  <cols>
    <col min="1" max="1" width="15.6640625" customWidth="1"/>
    <col min="2" max="2" width="16.109375" customWidth="1"/>
    <col min="3" max="3" width="30.88671875" customWidth="1"/>
    <col min="4" max="4" width="16.88671875" customWidth="1"/>
    <col min="5" max="5" width="27" customWidth="1"/>
    <col min="6" max="6" width="30.109375" customWidth="1"/>
    <col min="7" max="7" width="26.88671875" customWidth="1"/>
    <col min="8" max="26" width="8.6640625" customWidth="1"/>
  </cols>
  <sheetData>
    <row r="1" spans="1:7" ht="39.75" customHeight="1" x14ac:dyDescent="0.25">
      <c r="C1" s="125" t="s">
        <v>20</v>
      </c>
      <c r="D1" s="126"/>
      <c r="E1" s="127"/>
    </row>
    <row r="2" spans="1:7" ht="14.25" customHeight="1" x14ac:dyDescent="0.25"/>
    <row r="3" spans="1:7" ht="14.25" customHeight="1" x14ac:dyDescent="0.25">
      <c r="A3" s="19" t="s">
        <v>1</v>
      </c>
      <c r="B3" s="1" t="s">
        <v>21</v>
      </c>
      <c r="C3" s="2" t="s">
        <v>22</v>
      </c>
      <c r="D3" s="2" t="s">
        <v>3</v>
      </c>
      <c r="E3" s="2" t="s">
        <v>23</v>
      </c>
      <c r="F3" s="3" t="s">
        <v>4</v>
      </c>
      <c r="G3" s="20"/>
    </row>
    <row r="4" spans="1:7" ht="14.25" customHeight="1" x14ac:dyDescent="0.3">
      <c r="A4" s="21" t="s">
        <v>8</v>
      </c>
      <c r="B4" s="22">
        <f>'35 SANSKAR JAISWAL-1'!B4</f>
        <v>0.44400000000000001</v>
      </c>
      <c r="C4" s="5">
        <f t="shared" ref="C4:C13" si="0">(B4/D4)</f>
        <v>12.685714285714285</v>
      </c>
      <c r="D4" s="6">
        <f>'35 SANSKAR JAISWAL-1'!C4</f>
        <v>3.5000000000000003E-2</v>
      </c>
      <c r="E4" s="18">
        <v>5.3</v>
      </c>
      <c r="F4" s="23">
        <f t="shared" ref="F4:F13" si="1">(B4/E4)*100</f>
        <v>8.3773584905660385</v>
      </c>
      <c r="G4" s="24"/>
    </row>
    <row r="5" spans="1:7" ht="14.25" customHeight="1" x14ac:dyDescent="0.3">
      <c r="A5" s="21" t="s">
        <v>10</v>
      </c>
      <c r="B5" s="22">
        <f>'35 SANSKAR JAISWAL-1'!B5</f>
        <v>0.44</v>
      </c>
      <c r="C5" s="5">
        <f t="shared" si="0"/>
        <v>10.73170731707317</v>
      </c>
      <c r="D5" s="6">
        <f>'35 SANSKAR JAISWAL-1'!C5</f>
        <v>4.1000000000000002E-2</v>
      </c>
      <c r="E5" s="18">
        <v>3.53</v>
      </c>
      <c r="F5" s="23">
        <f t="shared" si="1"/>
        <v>12.46458923512748</v>
      </c>
      <c r="G5" s="24"/>
    </row>
    <row r="6" spans="1:7" ht="14.25" customHeight="1" x14ac:dyDescent="0.3">
      <c r="A6" s="21" t="s">
        <v>11</v>
      </c>
      <c r="B6" s="22">
        <f>'35 SANSKAR JAISWAL-1'!B6</f>
        <v>0.53</v>
      </c>
      <c r="C6" s="5">
        <f t="shared" si="0"/>
        <v>33.125</v>
      </c>
      <c r="D6" s="6">
        <f>'35 SANSKAR JAISWAL-1'!C6</f>
        <v>1.6E-2</v>
      </c>
      <c r="E6" s="18">
        <v>5.56</v>
      </c>
      <c r="F6" s="23">
        <f t="shared" si="1"/>
        <v>9.5323741007194265</v>
      </c>
      <c r="G6" s="24"/>
    </row>
    <row r="7" spans="1:7" ht="14.25" customHeight="1" x14ac:dyDescent="0.3">
      <c r="A7" s="21" t="s">
        <v>12</v>
      </c>
      <c r="B7" s="22">
        <f>'35 SANSKAR JAISWAL-1'!B7</f>
        <v>0.53</v>
      </c>
      <c r="C7" s="5">
        <f t="shared" si="0"/>
        <v>65.432098765432102</v>
      </c>
      <c r="D7" s="6">
        <f>'35 SANSKAR JAISWAL-1'!C7</f>
        <v>8.0999999999999996E-3</v>
      </c>
      <c r="E7" s="18">
        <v>5.86</v>
      </c>
      <c r="F7" s="23">
        <f t="shared" si="1"/>
        <v>9.0443686006825939</v>
      </c>
      <c r="G7" s="24"/>
    </row>
    <row r="8" spans="1:7" ht="14.25" customHeight="1" x14ac:dyDescent="0.3">
      <c r="A8" s="21" t="s">
        <v>13</v>
      </c>
      <c r="B8" s="22">
        <f>'35 SANSKAR JAISWAL-1'!B8</f>
        <v>0.53</v>
      </c>
      <c r="C8" s="5">
        <f t="shared" si="0"/>
        <v>76.811594202898561</v>
      </c>
      <c r="D8" s="6">
        <f>'35 SANSKAR JAISWAL-1'!C8</f>
        <v>6.8999999999999999E-3</v>
      </c>
      <c r="E8" s="18">
        <v>8.42</v>
      </c>
      <c r="F8" s="23">
        <f t="shared" si="1"/>
        <v>6.2945368171021379</v>
      </c>
      <c r="G8" s="24"/>
    </row>
    <row r="9" spans="1:7" ht="14.25" customHeight="1" x14ac:dyDescent="0.3">
      <c r="A9" s="21" t="s">
        <v>14</v>
      </c>
      <c r="B9" s="22">
        <f>'35 SANSKAR JAISWAL-1'!B9</f>
        <v>1.2</v>
      </c>
      <c r="C9" s="5">
        <f t="shared" si="0"/>
        <v>92.307692307692307</v>
      </c>
      <c r="D9" s="6">
        <f>'35 SANSKAR JAISWAL-1'!C9</f>
        <v>1.2999999999999999E-2</v>
      </c>
      <c r="E9" s="18">
        <v>7.4</v>
      </c>
      <c r="F9" s="23">
        <f t="shared" si="1"/>
        <v>16.216216216216214</v>
      </c>
      <c r="G9" s="24"/>
    </row>
    <row r="10" spans="1:7" ht="14.25" customHeight="1" x14ac:dyDescent="0.3">
      <c r="A10" s="21" t="s">
        <v>15</v>
      </c>
      <c r="B10" s="22">
        <f>'35 SANSKAR JAISWAL-1'!B10</f>
        <v>1.2</v>
      </c>
      <c r="C10" s="5">
        <f t="shared" si="0"/>
        <v>69.767441860465112</v>
      </c>
      <c r="D10" s="6">
        <f>'35 SANSKAR JAISWAL-1'!C10</f>
        <v>1.72E-2</v>
      </c>
      <c r="E10" s="18">
        <v>7.76</v>
      </c>
      <c r="F10" s="23">
        <f t="shared" si="1"/>
        <v>15.463917525773196</v>
      </c>
      <c r="G10" s="24"/>
    </row>
    <row r="11" spans="1:7" ht="14.25" customHeight="1" x14ac:dyDescent="0.3">
      <c r="A11" s="21" t="s">
        <v>16</v>
      </c>
      <c r="B11" s="22">
        <f>'35 SANSKAR JAISWAL-1'!B11</f>
        <v>1.2</v>
      </c>
      <c r="C11" s="5">
        <f t="shared" si="0"/>
        <v>38.095238095238095</v>
      </c>
      <c r="D11" s="6">
        <f>'35 SANSKAR JAISWAL-1'!C11</f>
        <v>3.15E-2</v>
      </c>
      <c r="E11" s="18">
        <v>7.54</v>
      </c>
      <c r="F11" s="23">
        <f t="shared" si="1"/>
        <v>15.915119363395224</v>
      </c>
      <c r="G11" s="24"/>
    </row>
    <row r="12" spans="1:7" ht="14.25" customHeight="1" x14ac:dyDescent="0.3">
      <c r="A12" s="21" t="s">
        <v>17</v>
      </c>
      <c r="B12" s="22">
        <f>'35 SANSKAR JAISWAL-1'!B12</f>
        <v>0.4</v>
      </c>
      <c r="C12" s="5">
        <f t="shared" si="0"/>
        <v>78.431372549019613</v>
      </c>
      <c r="D12" s="6">
        <f>'35 SANSKAR JAISWAL-1'!C12</f>
        <v>5.1000000000000004E-3</v>
      </c>
      <c r="E12" s="18">
        <v>2.2999999999999998</v>
      </c>
      <c r="F12" s="23">
        <f t="shared" si="1"/>
        <v>17.39130434782609</v>
      </c>
      <c r="G12" s="24"/>
    </row>
    <row r="13" spans="1:7" ht="14.25" customHeight="1" x14ac:dyDescent="0.3">
      <c r="A13" s="25" t="s">
        <v>18</v>
      </c>
      <c r="B13" s="22">
        <f>'35 SANSKAR JAISWAL-1'!B13</f>
        <v>1.2</v>
      </c>
      <c r="C13" s="10">
        <f t="shared" si="0"/>
        <v>157.89473684210526</v>
      </c>
      <c r="D13" s="11">
        <f>'35 SANSKAR JAISWAL-1'!C13</f>
        <v>7.6E-3</v>
      </c>
      <c r="E13" s="18">
        <v>14.05</v>
      </c>
      <c r="F13" s="28">
        <f t="shared" si="1"/>
        <v>8.5409252669039137</v>
      </c>
      <c r="G13" s="24"/>
    </row>
    <row r="14" spans="1:7" ht="14.25" customHeight="1" x14ac:dyDescent="0.3">
      <c r="F14" s="29"/>
      <c r="G14" s="29"/>
    </row>
    <row r="15" spans="1:7" ht="14.25" customHeight="1" x14ac:dyDescent="0.3">
      <c r="G15" s="29"/>
    </row>
    <row r="16" spans="1:7" ht="14.25" customHeight="1" x14ac:dyDescent="0.3">
      <c r="A16" s="20"/>
      <c r="B16" s="30"/>
    </row>
    <row r="17" spans="1:9" ht="14.25" customHeight="1" x14ac:dyDescent="0.25">
      <c r="A17" s="15" t="s">
        <v>1</v>
      </c>
      <c r="B17" s="15" t="s">
        <v>24</v>
      </c>
    </row>
    <row r="18" spans="1:9" ht="14.25" customHeight="1" x14ac:dyDescent="0.3">
      <c r="A18" s="17">
        <v>2010</v>
      </c>
      <c r="B18" s="18">
        <f>'35 SANSKAR JAISWAL-1'!B19</f>
        <v>99</v>
      </c>
      <c r="D18" s="20"/>
      <c r="E18" s="30"/>
    </row>
    <row r="19" spans="1:9" ht="14.25" customHeight="1" x14ac:dyDescent="0.3">
      <c r="A19" s="17">
        <v>2011</v>
      </c>
      <c r="B19" s="18">
        <f>'35 SANSKAR JAISWAL-1'!B20</f>
        <v>117</v>
      </c>
      <c r="D19" s="31"/>
      <c r="E19" s="29"/>
    </row>
    <row r="20" spans="1:9" ht="14.25" customHeight="1" x14ac:dyDescent="0.3">
      <c r="A20" s="17">
        <v>2012</v>
      </c>
      <c r="B20" s="18">
        <f>'35 SANSKAR JAISWAL-1'!B21</f>
        <v>184</v>
      </c>
      <c r="D20" s="31"/>
      <c r="E20" s="29"/>
      <c r="F20" s="32" t="s">
        <v>25</v>
      </c>
      <c r="G20" s="29"/>
      <c r="H20" s="29"/>
      <c r="I20" s="29"/>
    </row>
    <row r="21" spans="1:9" ht="14.25" customHeight="1" x14ac:dyDescent="0.3">
      <c r="A21" s="17">
        <v>2013</v>
      </c>
      <c r="B21" s="18">
        <f>'35 SANSKAR JAISWAL-1'!B22</f>
        <v>174</v>
      </c>
      <c r="D21" s="31"/>
      <c r="E21" s="29"/>
      <c r="F21" s="128" t="s">
        <v>84</v>
      </c>
      <c r="G21" s="102"/>
      <c r="H21" s="102"/>
      <c r="I21" s="103"/>
    </row>
    <row r="22" spans="1:9" ht="14.25" customHeight="1" x14ac:dyDescent="0.3">
      <c r="A22" s="17">
        <v>2014</v>
      </c>
      <c r="B22" s="18">
        <f>'35 SANSKAR JAISWAL-1'!B23</f>
        <v>209</v>
      </c>
      <c r="D22" s="31"/>
      <c r="E22" s="29"/>
      <c r="F22" s="129" t="s">
        <v>85</v>
      </c>
      <c r="G22" s="105"/>
      <c r="H22" s="105"/>
      <c r="I22" s="106"/>
    </row>
    <row r="23" spans="1:9" ht="14.25" customHeight="1" x14ac:dyDescent="0.3">
      <c r="A23" s="17">
        <v>2015</v>
      </c>
      <c r="B23" s="18">
        <f>'35 SANSKAR JAISWAL-1'!B24</f>
        <v>244</v>
      </c>
      <c r="D23" s="31"/>
      <c r="E23" s="29"/>
    </row>
    <row r="24" spans="1:9" ht="14.25" customHeight="1" x14ac:dyDescent="0.3">
      <c r="A24" s="17">
        <v>2016</v>
      </c>
      <c r="B24" s="18">
        <f>'35 SANSKAR JAISWAL-1'!B25</f>
        <v>247</v>
      </c>
      <c r="D24" s="31"/>
      <c r="E24" s="29"/>
    </row>
    <row r="25" spans="1:9" ht="14.25" customHeight="1" x14ac:dyDescent="0.3">
      <c r="A25" s="17">
        <v>2017</v>
      </c>
      <c r="B25" s="18">
        <f>'35 SANSKAR JAISWAL-1'!B26</f>
        <v>243</v>
      </c>
      <c r="D25" s="31"/>
      <c r="E25" s="29"/>
    </row>
    <row r="26" spans="1:9" ht="14.25" customHeight="1" x14ac:dyDescent="0.3">
      <c r="A26" s="17">
        <v>2018</v>
      </c>
      <c r="B26" s="18">
        <f>'35 SANSKAR JAISWAL-1'!B27</f>
        <v>278</v>
      </c>
      <c r="D26" s="31"/>
      <c r="E26" s="29"/>
    </row>
    <row r="27" spans="1:9" ht="14.25" customHeight="1" x14ac:dyDescent="0.3">
      <c r="A27" s="17">
        <v>2019</v>
      </c>
      <c r="B27" s="18">
        <f>'35 SANSKAR JAISWAL-1'!B28</f>
        <v>318</v>
      </c>
      <c r="D27" s="31"/>
      <c r="E27" s="29"/>
    </row>
    <row r="28" spans="1:9" ht="14.25" customHeight="1" x14ac:dyDescent="0.3">
      <c r="A28" s="17">
        <v>2020</v>
      </c>
      <c r="B28" s="18">
        <f>'35 SANSKAR JAISWAL-1'!B29</f>
        <v>314</v>
      </c>
      <c r="D28" s="31"/>
      <c r="E28" s="29"/>
    </row>
    <row r="29" spans="1:9" ht="14.25" customHeight="1" x14ac:dyDescent="0.3">
      <c r="A29" s="17">
        <v>2021</v>
      </c>
      <c r="B29" s="18">
        <f>'35 SANSKAR JAISWAL-1'!B30</f>
        <v>451</v>
      </c>
      <c r="D29" s="31"/>
      <c r="E29" s="29"/>
    </row>
    <row r="30" spans="1:9" ht="14.25" customHeight="1" x14ac:dyDescent="0.3">
      <c r="D30" s="31"/>
      <c r="E30" s="29"/>
    </row>
    <row r="31" spans="1:9" ht="14.25" customHeight="1" x14ac:dyDescent="0.25"/>
    <row r="32" spans="1:9"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3">
    <mergeCell ref="C1:E1"/>
    <mergeCell ref="F21:I21"/>
    <mergeCell ref="F22:I22"/>
  </mergeCells>
  <hyperlinks>
    <hyperlink ref="F21" r:id="rId1" xr:uid="{00000000-0004-0000-0700-000000000000}"/>
    <hyperlink ref="F22" r:id="rId2" xr:uid="{00000000-0004-0000-0700-000001000000}"/>
  </hyperlinks>
  <pageMargins left="0.7" right="0.7" top="0.75" bottom="0.75" header="0" footer="0"/>
  <pageSetup orientation="portrait"/>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031F6-F6CC-4824-9B86-EACA9564B588}">
  <dimension ref="B3:M26"/>
  <sheetViews>
    <sheetView workbookViewId="0">
      <selection activeCell="I23" sqref="I23"/>
    </sheetView>
  </sheetViews>
  <sheetFormatPr defaultRowHeight="13.2" x14ac:dyDescent="0.25"/>
  <cols>
    <col min="2" max="2" width="12.33203125" customWidth="1"/>
    <col min="3" max="3" width="14.6640625" customWidth="1"/>
    <col min="4" max="4" width="25.33203125" customWidth="1"/>
  </cols>
  <sheetData>
    <row r="3" spans="2:13" x14ac:dyDescent="0.25">
      <c r="C3" s="130" t="s">
        <v>97</v>
      </c>
      <c r="D3" s="130"/>
      <c r="E3" s="130"/>
      <c r="F3" s="130"/>
    </row>
    <row r="4" spans="2:13" x14ac:dyDescent="0.25">
      <c r="C4" s="130"/>
      <c r="D4" s="130"/>
      <c r="E4" s="130"/>
      <c r="F4" s="130"/>
    </row>
    <row r="6" spans="2:13" ht="13.2" customHeight="1" x14ac:dyDescent="0.25">
      <c r="B6" s="131" t="s">
        <v>86</v>
      </c>
      <c r="C6" s="131"/>
      <c r="D6" s="131"/>
      <c r="E6" s="131"/>
      <c r="F6" s="131"/>
      <c r="G6" s="131"/>
      <c r="H6" s="131"/>
      <c r="I6" s="131"/>
      <c r="J6" s="131"/>
      <c r="K6" s="131"/>
      <c r="L6" s="69"/>
      <c r="M6" s="69"/>
    </row>
    <row r="7" spans="2:13" x14ac:dyDescent="0.25">
      <c r="B7" s="131"/>
      <c r="C7" s="131"/>
      <c r="D7" s="131"/>
      <c r="E7" s="131"/>
      <c r="F7" s="131"/>
      <c r="G7" s="131"/>
      <c r="H7" s="131"/>
      <c r="I7" s="131"/>
      <c r="J7" s="131"/>
      <c r="K7" s="131"/>
      <c r="L7" s="69"/>
      <c r="M7" s="69"/>
    </row>
    <row r="8" spans="2:13" x14ac:dyDescent="0.25">
      <c r="B8" s="131"/>
      <c r="C8" s="131"/>
      <c r="D8" s="131"/>
      <c r="E8" s="131"/>
      <c r="F8" s="131"/>
      <c r="G8" s="131"/>
      <c r="H8" s="131"/>
      <c r="I8" s="131"/>
      <c r="J8" s="131"/>
      <c r="K8" s="131"/>
      <c r="L8" s="69"/>
      <c r="M8" s="69"/>
    </row>
    <row r="9" spans="2:13" x14ac:dyDescent="0.25">
      <c r="B9" s="131"/>
      <c r="C9" s="131"/>
      <c r="D9" s="131"/>
      <c r="E9" s="131"/>
      <c r="F9" s="131"/>
      <c r="G9" s="131"/>
      <c r="H9" s="131"/>
      <c r="I9" s="131"/>
      <c r="J9" s="131"/>
      <c r="K9" s="131"/>
      <c r="L9" s="69"/>
      <c r="M9" s="69"/>
    </row>
    <row r="10" spans="2:13" x14ac:dyDescent="0.25">
      <c r="B10" s="131"/>
      <c r="C10" s="131"/>
      <c r="D10" s="131"/>
      <c r="E10" s="131"/>
      <c r="F10" s="131"/>
      <c r="G10" s="131"/>
      <c r="H10" s="131"/>
      <c r="I10" s="131"/>
      <c r="J10" s="131"/>
      <c r="K10" s="131"/>
      <c r="L10" s="69"/>
      <c r="M10" s="69"/>
    </row>
    <row r="11" spans="2:13" x14ac:dyDescent="0.25">
      <c r="B11" s="131"/>
      <c r="C11" s="131"/>
      <c r="D11" s="131"/>
      <c r="E11" s="131"/>
      <c r="F11" s="131"/>
      <c r="G11" s="131"/>
      <c r="H11" s="131"/>
      <c r="I11" s="131"/>
      <c r="J11" s="131"/>
      <c r="K11" s="131"/>
      <c r="L11" s="69"/>
      <c r="M11" s="69"/>
    </row>
    <row r="12" spans="2:13" x14ac:dyDescent="0.25">
      <c r="B12" s="131"/>
      <c r="C12" s="131"/>
      <c r="D12" s="131"/>
      <c r="E12" s="131"/>
      <c r="F12" s="131"/>
      <c r="G12" s="131"/>
      <c r="H12" s="131"/>
      <c r="I12" s="131"/>
      <c r="J12" s="131"/>
      <c r="K12" s="131"/>
      <c r="L12" s="69"/>
      <c r="M12" s="69"/>
    </row>
    <row r="13" spans="2:13" x14ac:dyDescent="0.25">
      <c r="B13" s="131"/>
      <c r="C13" s="131"/>
      <c r="D13" s="131"/>
      <c r="E13" s="131"/>
      <c r="F13" s="131"/>
      <c r="G13" s="131"/>
      <c r="H13" s="131"/>
      <c r="I13" s="131"/>
      <c r="J13" s="131"/>
      <c r="K13" s="131"/>
      <c r="L13" s="69"/>
      <c r="M13" s="69"/>
    </row>
    <row r="14" spans="2:13" x14ac:dyDescent="0.25">
      <c r="B14" s="131"/>
      <c r="C14" s="131"/>
      <c r="D14" s="131"/>
      <c r="E14" s="131"/>
      <c r="F14" s="131"/>
      <c r="G14" s="131"/>
      <c r="H14" s="131"/>
      <c r="I14" s="131"/>
      <c r="J14" s="131"/>
      <c r="K14" s="131"/>
      <c r="L14" s="69"/>
      <c r="M14" s="69"/>
    </row>
    <row r="15" spans="2:13" x14ac:dyDescent="0.25">
      <c r="B15" s="131"/>
      <c r="C15" s="131"/>
      <c r="D15" s="131"/>
      <c r="E15" s="131"/>
      <c r="F15" s="131"/>
      <c r="G15" s="131"/>
      <c r="H15" s="131"/>
      <c r="I15" s="131"/>
      <c r="J15" s="131"/>
      <c r="K15" s="131"/>
      <c r="L15" s="69"/>
      <c r="M15" s="69"/>
    </row>
    <row r="16" spans="2:13" x14ac:dyDescent="0.25">
      <c r="B16" s="70"/>
      <c r="C16" s="70"/>
      <c r="D16" s="70"/>
      <c r="E16" s="70"/>
      <c r="F16" s="70"/>
      <c r="G16" s="70"/>
      <c r="H16" s="70"/>
      <c r="I16" s="70"/>
      <c r="J16" s="70"/>
      <c r="K16" s="70"/>
      <c r="L16" s="69"/>
      <c r="M16" s="69"/>
    </row>
    <row r="17" spans="2:13" ht="13.8" thickBot="1" x14ac:dyDescent="0.3">
      <c r="B17" s="70"/>
      <c r="C17" s="70"/>
      <c r="D17" s="70"/>
      <c r="E17" s="70"/>
      <c r="F17" s="70"/>
      <c r="G17" s="70"/>
      <c r="H17" s="70"/>
      <c r="I17" s="70"/>
      <c r="J17" s="70"/>
      <c r="K17" s="70"/>
      <c r="L17" s="69"/>
      <c r="M17" s="69"/>
    </row>
    <row r="18" spans="2:13" ht="13.8" customHeight="1" thickBot="1" x14ac:dyDescent="0.3">
      <c r="B18" s="82" t="s">
        <v>87</v>
      </c>
      <c r="C18" s="72"/>
      <c r="D18" s="72"/>
      <c r="E18" s="70"/>
      <c r="F18" s="70"/>
      <c r="G18" s="70"/>
      <c r="H18" s="70"/>
      <c r="I18" s="70"/>
      <c r="J18" s="70"/>
      <c r="K18" s="70"/>
      <c r="L18" s="69"/>
      <c r="M18" s="69"/>
    </row>
    <row r="19" spans="2:13" ht="13.8" thickBot="1" x14ac:dyDescent="0.3">
      <c r="B19" s="72"/>
      <c r="C19" s="72"/>
      <c r="D19" s="72"/>
      <c r="E19" s="70"/>
      <c r="F19" s="70"/>
      <c r="G19" s="70"/>
      <c r="H19" s="70"/>
      <c r="I19" s="70"/>
      <c r="J19" s="70"/>
      <c r="K19" s="70"/>
      <c r="L19" s="69"/>
      <c r="M19" s="69"/>
    </row>
    <row r="20" spans="2:13" ht="14.4" x14ac:dyDescent="0.25">
      <c r="B20" s="73" t="s">
        <v>88</v>
      </c>
      <c r="C20" s="74" t="s">
        <v>89</v>
      </c>
      <c r="D20" s="75" t="s">
        <v>90</v>
      </c>
      <c r="E20" s="70"/>
      <c r="F20" s="70"/>
      <c r="G20" s="70"/>
      <c r="H20" s="70"/>
      <c r="I20" s="70"/>
      <c r="J20" s="70"/>
      <c r="K20" s="70"/>
      <c r="L20" s="69"/>
      <c r="M20" s="69"/>
    </row>
    <row r="21" spans="2:13" ht="14.4" x14ac:dyDescent="0.25">
      <c r="B21" s="76">
        <v>31</v>
      </c>
      <c r="C21" s="77" t="s">
        <v>91</v>
      </c>
      <c r="D21" s="78" t="s">
        <v>95</v>
      </c>
      <c r="E21" s="70"/>
      <c r="F21" s="70"/>
      <c r="G21" s="70"/>
      <c r="H21" s="70"/>
      <c r="I21" s="70"/>
      <c r="J21" s="70"/>
      <c r="K21" s="70"/>
      <c r="L21" s="69"/>
      <c r="M21" s="69"/>
    </row>
    <row r="22" spans="2:13" ht="14.4" x14ac:dyDescent="0.25">
      <c r="B22" s="76">
        <v>33</v>
      </c>
      <c r="C22" s="77" t="s">
        <v>92</v>
      </c>
      <c r="D22" s="78" t="s">
        <v>28</v>
      </c>
      <c r="E22" s="70"/>
      <c r="F22" s="70"/>
      <c r="G22" s="70"/>
      <c r="H22" s="70"/>
      <c r="I22" s="70"/>
      <c r="J22" s="70"/>
      <c r="K22" s="70"/>
      <c r="L22" s="69"/>
      <c r="M22" s="69"/>
    </row>
    <row r="23" spans="2:13" ht="14.4" x14ac:dyDescent="0.25">
      <c r="B23" s="76">
        <v>34</v>
      </c>
      <c r="C23" s="77" t="s">
        <v>93</v>
      </c>
      <c r="D23" s="78" t="s">
        <v>55</v>
      </c>
      <c r="E23" s="70"/>
      <c r="F23" s="70"/>
      <c r="G23" s="70"/>
      <c r="H23" s="70"/>
      <c r="I23" s="70"/>
      <c r="J23" s="70"/>
      <c r="K23" s="70"/>
      <c r="L23" s="69"/>
      <c r="M23" s="69"/>
    </row>
    <row r="24" spans="2:13" ht="15" thickBot="1" x14ac:dyDescent="0.3">
      <c r="B24" s="79">
        <v>35</v>
      </c>
      <c r="C24" s="80" t="s">
        <v>94</v>
      </c>
      <c r="D24" s="81" t="s">
        <v>96</v>
      </c>
      <c r="E24" s="70"/>
      <c r="F24" s="70"/>
      <c r="G24" s="70"/>
      <c r="H24" s="70"/>
      <c r="I24" s="70"/>
      <c r="J24" s="70"/>
      <c r="K24" s="70"/>
      <c r="L24" s="69"/>
      <c r="M24" s="69"/>
    </row>
    <row r="25" spans="2:13" x14ac:dyDescent="0.25">
      <c r="B25" s="70"/>
      <c r="C25" s="70"/>
      <c r="D25" s="70"/>
      <c r="E25" s="70"/>
      <c r="F25" s="70"/>
      <c r="G25" s="70"/>
      <c r="H25" s="70"/>
      <c r="I25" s="70"/>
      <c r="J25" s="70"/>
      <c r="K25" s="70"/>
      <c r="L25" s="69"/>
      <c r="M25" s="69"/>
    </row>
    <row r="26" spans="2:13" x14ac:dyDescent="0.25">
      <c r="B26" s="70"/>
      <c r="C26" s="70"/>
      <c r="D26" s="70"/>
      <c r="E26" s="70"/>
      <c r="F26" s="70"/>
      <c r="G26" s="70"/>
      <c r="H26" s="70"/>
      <c r="I26" s="70"/>
      <c r="J26" s="70"/>
      <c r="K26" s="70"/>
      <c r="L26" s="69"/>
      <c r="M26" s="69"/>
    </row>
  </sheetData>
  <mergeCells count="2">
    <mergeCell ref="C3:F4"/>
    <mergeCell ref="B6:K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31-Jainam Jain -1</vt:lpstr>
      <vt:lpstr>31-Jainam Jain -2</vt:lpstr>
      <vt:lpstr>33-Nehul jain-1</vt:lpstr>
      <vt:lpstr>33-Nehul Jain -2</vt:lpstr>
      <vt:lpstr>34-Rohit Jain -1</vt:lpstr>
      <vt:lpstr>34-Rohit Jain -2</vt:lpstr>
      <vt:lpstr>35 SANSKAR JAISWAL-1</vt:lpstr>
      <vt:lpstr>35-SANSKAR JAISWAL-2</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modified xsi:type="dcterms:W3CDTF">2022-01-02T10:47:53Z</dcterms:modified>
</cp:coreProperties>
</file>