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Amalu\Downloads\"/>
    </mc:Choice>
  </mc:AlternateContent>
  <xr:revisionPtr revIDLastSave="0" documentId="13_ncr:1_{408C1C27-B592-4E60-A415-5FB2F3959C24}" xr6:coauthVersionLast="47" xr6:coauthVersionMax="47" xr10:uidLastSave="{00000000-0000-0000-0000-000000000000}"/>
  <bookViews>
    <workbookView xWindow="-108" yWindow="-108" windowWidth="23256" windowHeight="12576" firstSheet="5" activeTab="11" xr2:uid="{F736CFE7-0FBA-4AAD-B9FE-2A6A1221FEFC}"/>
  </bookViews>
  <sheets>
    <sheet name="BF Project " sheetId="13" r:id="rId1"/>
    <sheet name="Final Values-Tisha" sheetId="6" r:id="rId2"/>
    <sheet name="Cal-Tisha" sheetId="7" r:id="rId3"/>
    <sheet name="Final Values-Suhani" sheetId="1" r:id="rId4"/>
    <sheet name="Cal-Suhani" sheetId="2" r:id="rId5"/>
    <sheet name="Final Values-Sarthak" sheetId="4" r:id="rId6"/>
    <sheet name="Cal-Sarthak" sheetId="5" r:id="rId7"/>
    <sheet name="Final Values-Sahil" sheetId="11" r:id="rId8"/>
    <sheet name="Cal-Sahil" sheetId="12" r:id="rId9"/>
    <sheet name="Final Values-Amalu" sheetId="9" r:id="rId10"/>
    <sheet name="Cal-Amalu" sheetId="10" r:id="rId11"/>
    <sheet name="Summary"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2" l="1"/>
  <c r="H33" i="5"/>
  <c r="F4" i="2"/>
  <c r="B4" i="9"/>
  <c r="F109" i="12"/>
  <c r="F108" i="12"/>
  <c r="F107" i="12"/>
  <c r="F106" i="12"/>
  <c r="F105" i="12"/>
  <c r="F104" i="12"/>
  <c r="F103" i="12"/>
  <c r="F102" i="12"/>
  <c r="F101" i="12"/>
  <c r="F100" i="12"/>
  <c r="E77" i="12"/>
  <c r="E76" i="12"/>
  <c r="E75" i="12"/>
  <c r="E74" i="12"/>
  <c r="E73" i="12"/>
  <c r="E72" i="12"/>
  <c r="E71" i="12"/>
  <c r="E70" i="12"/>
  <c r="E69" i="12"/>
  <c r="E68" i="12"/>
  <c r="E42" i="12"/>
  <c r="E41" i="12"/>
  <c r="E40" i="12"/>
  <c r="E39" i="12"/>
  <c r="E38" i="12"/>
  <c r="E37" i="12"/>
  <c r="E36" i="12"/>
  <c r="E35" i="12"/>
  <c r="E34" i="12"/>
  <c r="E33" i="12"/>
  <c r="E15" i="12"/>
  <c r="E14" i="12"/>
  <c r="E13" i="12"/>
  <c r="E12" i="12"/>
  <c r="E11" i="12"/>
  <c r="E10" i="12"/>
  <c r="E9" i="12"/>
  <c r="E8" i="12"/>
  <c r="E7" i="12"/>
  <c r="E6" i="12"/>
  <c r="H29" i="2" l="1"/>
  <c r="H28" i="2"/>
  <c r="H27" i="2"/>
  <c r="H26" i="2"/>
  <c r="H25" i="2"/>
  <c r="H24" i="2"/>
  <c r="H23" i="2"/>
  <c r="H22" i="2"/>
  <c r="H21" i="2"/>
  <c r="H20" i="2"/>
  <c r="D3" i="10"/>
  <c r="D4" i="10"/>
  <c r="D5" i="10"/>
  <c r="D6" i="10"/>
  <c r="D7" i="10"/>
  <c r="D8" i="10"/>
  <c r="D9" i="10"/>
  <c r="B10" i="9" s="1"/>
  <c r="D10" i="10"/>
  <c r="B11" i="9" s="1"/>
  <c r="D11" i="10"/>
  <c r="D12" i="10"/>
  <c r="D15" i="10"/>
  <c r="D16" i="10"/>
  <c r="D17" i="10"/>
  <c r="D18" i="10"/>
  <c r="D19" i="10"/>
  <c r="C8" i="9" s="1"/>
  <c r="D20" i="10"/>
  <c r="C9" i="9" s="1"/>
  <c r="D21" i="10"/>
  <c r="D22" i="10"/>
  <c r="D23" i="10"/>
  <c r="D24" i="10"/>
  <c r="D27" i="10"/>
  <c r="D28" i="10"/>
  <c r="D29" i="10"/>
  <c r="D30" i="10"/>
  <c r="D7" i="9" s="1"/>
  <c r="D31" i="10"/>
  <c r="D32" i="10"/>
  <c r="D33" i="10"/>
  <c r="D34" i="10"/>
  <c r="D35" i="10"/>
  <c r="D36" i="10"/>
  <c r="E40" i="10"/>
  <c r="C64" i="10" s="1"/>
  <c r="E41" i="10"/>
  <c r="C65" i="10" s="1"/>
  <c r="E42" i="10"/>
  <c r="E43" i="10"/>
  <c r="E44" i="10"/>
  <c r="E45" i="10"/>
  <c r="E46" i="10"/>
  <c r="E47" i="10"/>
  <c r="E48" i="10"/>
  <c r="C72" i="10" s="1"/>
  <c r="E49" i="10"/>
  <c r="C73" i="10" s="1"/>
  <c r="E52" i="10"/>
  <c r="E53" i="10"/>
  <c r="E54" i="10"/>
  <c r="E55" i="10"/>
  <c r="E56" i="10"/>
  <c r="E57" i="10"/>
  <c r="E58" i="10"/>
  <c r="D70" i="10" s="1"/>
  <c r="E70" i="10" s="1"/>
  <c r="F10" i="9" s="1"/>
  <c r="E59" i="10"/>
  <c r="D71" i="10" s="1"/>
  <c r="E71" i="10" s="1"/>
  <c r="F11" i="9" s="1"/>
  <c r="E60" i="10"/>
  <c r="E61" i="10"/>
  <c r="D64" i="10"/>
  <c r="D65" i="10"/>
  <c r="C66" i="10"/>
  <c r="D66" i="10"/>
  <c r="E66" i="10" s="1"/>
  <c r="F6" i="9" s="1"/>
  <c r="C67" i="10"/>
  <c r="D67" i="10"/>
  <c r="E67" i="10" s="1"/>
  <c r="F7" i="9" s="1"/>
  <c r="C68" i="10"/>
  <c r="D68" i="10"/>
  <c r="E68" i="10" s="1"/>
  <c r="F8" i="9" s="1"/>
  <c r="C69" i="10"/>
  <c r="D69" i="10"/>
  <c r="E69" i="10"/>
  <c r="C70" i="10"/>
  <c r="C71" i="10"/>
  <c r="D72" i="10"/>
  <c r="E72" i="10" s="1"/>
  <c r="F12" i="9" s="1"/>
  <c r="D73" i="10"/>
  <c r="B3" i="9"/>
  <c r="C3" i="9"/>
  <c r="D3" i="9"/>
  <c r="F3" i="9"/>
  <c r="C4" i="9"/>
  <c r="D4" i="9"/>
  <c r="B5" i="9"/>
  <c r="C5" i="9"/>
  <c r="D5" i="9"/>
  <c r="B6" i="9"/>
  <c r="C6" i="9"/>
  <c r="D6" i="9"/>
  <c r="B7" i="9"/>
  <c r="C7" i="9"/>
  <c r="B8" i="9"/>
  <c r="D8" i="9"/>
  <c r="B9" i="9"/>
  <c r="D9" i="9"/>
  <c r="F9" i="9"/>
  <c r="C10" i="9"/>
  <c r="D10" i="9"/>
  <c r="C11" i="9"/>
  <c r="D11" i="9"/>
  <c r="B12" i="9"/>
  <c r="C12" i="9"/>
  <c r="D12" i="9"/>
  <c r="B13" i="9"/>
  <c r="C13" i="9"/>
  <c r="D13" i="9"/>
  <c r="F13" i="7"/>
  <c r="C13" i="7"/>
  <c r="F12" i="7"/>
  <c r="C12" i="7"/>
  <c r="F11" i="7"/>
  <c r="C11" i="7"/>
  <c r="F10" i="7"/>
  <c r="C10" i="7"/>
  <c r="F9" i="7"/>
  <c r="C9" i="7"/>
  <c r="F8" i="7"/>
  <c r="C8" i="7"/>
  <c r="F7" i="7"/>
  <c r="C7" i="7"/>
  <c r="F6" i="7"/>
  <c r="C6" i="7"/>
  <c r="F5" i="7"/>
  <c r="C5" i="7"/>
  <c r="F4" i="7"/>
  <c r="C4" i="7"/>
  <c r="E13" i="6"/>
  <c r="D13" i="6"/>
  <c r="E12" i="6"/>
  <c r="D12" i="6"/>
  <c r="E11" i="6"/>
  <c r="D11" i="6"/>
  <c r="E10" i="6"/>
  <c r="D10" i="6"/>
  <c r="E9" i="6"/>
  <c r="D9" i="6"/>
  <c r="E8" i="6"/>
  <c r="D8" i="6"/>
  <c r="E7" i="6"/>
  <c r="D7" i="6"/>
  <c r="E6" i="6"/>
  <c r="D6" i="6"/>
  <c r="E5" i="6"/>
  <c r="D5" i="6"/>
  <c r="E4" i="6"/>
  <c r="D4" i="6"/>
  <c r="E65" i="10" l="1"/>
  <c r="F5" i="9" s="1"/>
  <c r="E64" i="10"/>
  <c r="F4" i="9" s="1"/>
  <c r="E73" i="10"/>
  <c r="F13" i="9" s="1"/>
  <c r="D5" i="5"/>
  <c r="H5" i="5"/>
  <c r="C21" i="5"/>
  <c r="D6" i="5"/>
  <c r="H6" i="5"/>
  <c r="C22" i="5"/>
  <c r="D7" i="5"/>
  <c r="H7" i="5"/>
  <c r="C23" i="5"/>
  <c r="D8" i="5"/>
  <c r="H8" i="5"/>
  <c r="C24" i="5"/>
  <c r="D9" i="5"/>
  <c r="H9" i="5"/>
  <c r="C25" i="5"/>
  <c r="D10" i="5"/>
  <c r="H10" i="5"/>
  <c r="C26" i="5"/>
  <c r="D11" i="5"/>
  <c r="H11" i="5"/>
  <c r="C27" i="5"/>
  <c r="D12" i="5"/>
  <c r="H12" i="5"/>
  <c r="C28" i="5"/>
  <c r="D13" i="5"/>
  <c r="H13" i="5"/>
  <c r="C29" i="5"/>
  <c r="D14" i="5"/>
  <c r="H14" i="5"/>
  <c r="C30" i="5"/>
  <c r="D15" i="5"/>
  <c r="H15" i="5"/>
  <c r="C31" i="5"/>
  <c r="H19" i="5"/>
  <c r="H20" i="5"/>
  <c r="H21" i="5"/>
  <c r="H22" i="5"/>
  <c r="H23" i="5"/>
  <c r="H24" i="5"/>
  <c r="H25" i="5"/>
  <c r="H26" i="5"/>
  <c r="H27" i="5"/>
  <c r="H28" i="5"/>
  <c r="H29" i="5"/>
  <c r="D4" i="2"/>
  <c r="G5" i="2"/>
  <c r="G6" i="2"/>
  <c r="G7" i="2"/>
  <c r="G8" i="2"/>
  <c r="G9" i="2"/>
  <c r="G10" i="2"/>
  <c r="G11" i="2"/>
  <c r="G12" i="2"/>
  <c r="G13" i="2"/>
  <c r="G4" i="2"/>
  <c r="D13" i="2"/>
  <c r="D5" i="2"/>
  <c r="D6" i="2"/>
  <c r="D7" i="2"/>
  <c r="D8" i="2"/>
  <c r="D9" i="2"/>
  <c r="D10" i="2"/>
  <c r="D11" i="2"/>
  <c r="D12" i="2"/>
  <c r="F5" i="2"/>
  <c r="F6" i="2"/>
  <c r="F7" i="2"/>
  <c r="F8" i="2"/>
  <c r="F9" i="2"/>
  <c r="F10" i="2"/>
  <c r="F11" i="2"/>
  <c r="F12" i="2"/>
  <c r="F13" i="2"/>
</calcChain>
</file>

<file path=xl/sharedStrings.xml><?xml version="1.0" encoding="utf-8"?>
<sst xmlns="http://schemas.openxmlformats.org/spreadsheetml/2006/main" count="358" uniqueCount="143">
  <si>
    <t>Year</t>
  </si>
  <si>
    <t>2011-12</t>
  </si>
  <si>
    <t>2012-13</t>
  </si>
  <si>
    <t>2013-14</t>
  </si>
  <si>
    <t>2014-15</t>
  </si>
  <si>
    <t>2015-16</t>
  </si>
  <si>
    <t>2017-18</t>
  </si>
  <si>
    <t>2018-2019</t>
  </si>
  <si>
    <t>2019-20</t>
  </si>
  <si>
    <t>2020-2021</t>
  </si>
  <si>
    <t>2016-17</t>
  </si>
  <si>
    <t>Dividend Payout Ratio</t>
  </si>
  <si>
    <t>Sales Growth Ratio</t>
  </si>
  <si>
    <t>No Buy back of share has been done till date</t>
  </si>
  <si>
    <t xml:space="preserve">Dividend </t>
  </si>
  <si>
    <t>Dividend Yield</t>
  </si>
  <si>
    <t>Market Price Per Share</t>
  </si>
  <si>
    <t>Sales amount ( in Rs.crores)</t>
  </si>
  <si>
    <t xml:space="preserve">Earnings per share (EPS) </t>
  </si>
  <si>
    <t>Calculations</t>
  </si>
  <si>
    <t>FCFE</t>
  </si>
  <si>
    <t>N/A</t>
  </si>
  <si>
    <t>net proceeds from investing</t>
  </si>
  <si>
    <t xml:space="preserve">Operating cash flow </t>
  </si>
  <si>
    <t>FCFE= operating - investing + financing</t>
  </si>
  <si>
    <t>Div Payout</t>
  </si>
  <si>
    <t>EPS</t>
  </si>
  <si>
    <t>Dividend Annual</t>
  </si>
  <si>
    <t>Share price</t>
  </si>
  <si>
    <t>Sales growth rate</t>
  </si>
  <si>
    <t xml:space="preserve">Revenue </t>
  </si>
  <si>
    <t>BAJAJ FINANCE LIMITED</t>
  </si>
  <si>
    <t>YEAR</t>
  </si>
  <si>
    <t>DIVIDEND PER SHARE(DPS)</t>
  </si>
  <si>
    <t>DIVIDEND YIELD</t>
  </si>
  <si>
    <t>DIVIDEND PAYOUT RATIO</t>
  </si>
  <si>
    <t>SALES GROWTH RATIO</t>
  </si>
  <si>
    <t>BUYBACK AMOUNT SPENT</t>
  </si>
  <si>
    <t>FREE CASH FLOW TO EQUITY</t>
  </si>
  <si>
    <t>NO BUYBACK OF SHARE HAS BEEN DONE TILL DATE</t>
  </si>
  <si>
    <t>2018-19</t>
  </si>
  <si>
    <t>2020-21</t>
  </si>
  <si>
    <t>SALES AMOUNT</t>
  </si>
  <si>
    <t>CALCULATIONS</t>
  </si>
  <si>
    <t>DIVIDEND</t>
  </si>
  <si>
    <t>MARKET PRICE PER SHARE</t>
  </si>
  <si>
    <t>EARNINGS PER SHARE(EPS)</t>
  </si>
  <si>
    <t>2019-2020</t>
  </si>
  <si>
    <t>2017-2018</t>
  </si>
  <si>
    <t>2016-2017</t>
  </si>
  <si>
    <t>2015-2016</t>
  </si>
  <si>
    <t>2014-2015</t>
  </si>
  <si>
    <t>2013-2014</t>
  </si>
  <si>
    <t>2012-2013</t>
  </si>
  <si>
    <t>NO BUYBACK OF SHARES</t>
  </si>
  <si>
    <t>2011-2012</t>
  </si>
  <si>
    <t>BUYBACK OF SHARES</t>
  </si>
  <si>
    <t>NET DEBT</t>
  </si>
  <si>
    <t>CAPITAL EXPENDITURE</t>
  </si>
  <si>
    <t>CASH FLOW FROM OPERATIONS</t>
  </si>
  <si>
    <t>CASH AND CASH EQUIVALENTS</t>
  </si>
  <si>
    <t>CURRENT LIABILITIES</t>
  </si>
  <si>
    <t>NON-CURRENT LIABILITIES</t>
  </si>
  <si>
    <t>NET DEBT CALCULATION</t>
  </si>
  <si>
    <t>CAPEX</t>
  </si>
  <si>
    <t>DEPRECIATION CURRENT YEAR</t>
  </si>
  <si>
    <t xml:space="preserve"> CAPITAL EXPENDITURE PREVIOUS YEAR</t>
  </si>
  <si>
    <t>CAPITAL EXPENDITURE CURRENT YEAR</t>
  </si>
  <si>
    <t>CAPITAL EXPENDITURE CALCULATION</t>
  </si>
  <si>
    <t>FREE CASH FLOW TO EQUITY CALCULATIONS</t>
  </si>
  <si>
    <t>CURRENT YEAR'S SALES</t>
  </si>
  <si>
    <t>PREVIOUS YEAR'S SALES</t>
  </si>
  <si>
    <t>SALES GROWTH RATE CALCULATION</t>
  </si>
  <si>
    <t>DIVIDEND PAYOUT</t>
  </si>
  <si>
    <t>EARNING PER SHARE</t>
  </si>
  <si>
    <t>DIVIDEND PER SHARE</t>
  </si>
  <si>
    <t>DIVIDEND PAYOUT CALCULATION</t>
  </si>
  <si>
    <t>DIVIDEND YIELD CALCULATION</t>
  </si>
  <si>
    <t>MUTHOOT FINANCE</t>
  </si>
  <si>
    <t>DIVIDEND PAYOUT RATO</t>
  </si>
  <si>
    <t>FREE CASH FLOW TO EQUITY (in Rs. Crores)</t>
  </si>
  <si>
    <t>DIVIDEND PER SHARE (DPS)</t>
  </si>
  <si>
    <t>SALES GROWTH RATE</t>
  </si>
  <si>
    <t>2010-11</t>
  </si>
  <si>
    <t>INDIA INFOLINE FINANCE LIMITED</t>
  </si>
  <si>
    <t>year</t>
  </si>
  <si>
    <t>Dividen yeild= annual dividend/share price</t>
  </si>
  <si>
    <t>Dividend Payout = Annual dividend / EPS</t>
  </si>
  <si>
    <t xml:space="preserve">Sales growth </t>
  </si>
  <si>
    <t>net proceed from financing</t>
  </si>
  <si>
    <t>MAHINDRA &amp; MAHINDRA FINANCIAL SERVICE Ltd.</t>
  </si>
  <si>
    <t>DIVIDEND YIELD (%)</t>
  </si>
  <si>
    <t>MARKET SHARE PRICE (Rs.)</t>
  </si>
  <si>
    <t>DIVIDEND PER SHARE (Rs.)</t>
  </si>
  <si>
    <t>DIVIDEND PAYOUT (%)</t>
  </si>
  <si>
    <t>SALES GROWTH RATIO (%)</t>
  </si>
  <si>
    <t>Dividend Yield Ratio</t>
  </si>
  <si>
    <t>Free Cashflow to Equity</t>
  </si>
  <si>
    <t>Cash from Operating Activity</t>
  </si>
  <si>
    <t>Cash from Investing Activity </t>
  </si>
  <si>
    <t>Cash from Financing Activity </t>
  </si>
  <si>
    <t>FCFE (in Rs. Crores)</t>
  </si>
  <si>
    <t>https://www.moneycontrol.com/financials/cholamandalaminvestmentfinancecompany/results/yearly/CDB#CDB</t>
  </si>
  <si>
    <t>https://www.moneycontrol.com/financials/cholamandalaminvestmentandfinancecompany/profit-lossVI/cdb/3#cdb</t>
  </si>
  <si>
    <t>·         https://www.moneycontrol.com/india/stockpricequote/finance-leasinghire-purchase/cholamandalaminvestmentfinancecompany/CDB</t>
  </si>
  <si>
    <t>·         https://stocks.zerodha.com/stocks/cholamandalam-investment-and-finance-company-CHLA/financials?checklist=basic&amp;statement=income&amp;view=normal&amp;period=annual</t>
  </si>
  <si>
    <t>·         https://in.investing.com/equities/cholamandalam-inv.-and-finance-historical-data?end_date=1641061800&amp;interval_sec=monthly&amp;st_date=1293906600</t>
  </si>
  <si>
    <t>Sources</t>
  </si>
  <si>
    <t>FY 2021</t>
  </si>
  <si>
    <t>FY 2020</t>
  </si>
  <si>
    <t>FY 2019</t>
  </si>
  <si>
    <t>FY 2018</t>
  </si>
  <si>
    <t>FY 2017</t>
  </si>
  <si>
    <t>FY 2016</t>
  </si>
  <si>
    <t>FY 2015</t>
  </si>
  <si>
    <t>FY 2014</t>
  </si>
  <si>
    <t>FY 2013</t>
  </si>
  <si>
    <t>FY 2012</t>
  </si>
  <si>
    <t xml:space="preserve"> FINANCIAL YEAR</t>
  </si>
  <si>
    <t>Cholamandalam Investment and Finance Company Ltd.</t>
  </si>
  <si>
    <t>The dividend pay-out ratio is the ratio of the total amount of dividends paid out to shareholders relative to the net income of the company. It is the percentage of earnings paid to shareholders via dividends.</t>
  </si>
  <si>
    <t>Net CashFlow From Operating Activities</t>
  </si>
  <si>
    <t>Net Cash Used In Investing Activities</t>
  </si>
  <si>
    <t>Net Cash Used From Financing Activities</t>
  </si>
  <si>
    <t xml:space="preserve">  1. DIVIDEND YIELD </t>
  </si>
  <si>
    <t>FCFE= OPERATING-INVESTING+FINANCING</t>
  </si>
  <si>
    <t>Free cash flow to equity is a measure of how much cash is available to the equity shareholders of a company after all expenses, reinvestment, and debt are paid. FCFE is a measure of equity capital usage. The FCFE metric is often used by analysts in an attempt to determine the value of a company. Free cash flow to equity is composed of net income, capital expenditures, working capital, and debt. </t>
  </si>
  <si>
    <r>
      <t>The dividend yield, expressed as a percentage, is a financial ratio (dividend/price) that shows how much a company pays out in dividends each year relative to its stock price.</t>
    </r>
    <r>
      <rPr>
        <sz val="12"/>
        <color rgb="FF111111"/>
        <rFont val="Georgia"/>
        <family val="1"/>
      </rPr>
      <t xml:space="preserve"> </t>
    </r>
    <r>
      <rPr>
        <sz val="12"/>
        <color theme="1"/>
        <rFont val="Georgia"/>
        <family val="1"/>
      </rPr>
      <t>It's important for investors to keep in mind that higher dividend yields do not always indicate attractive investment opportunities because the dividend yield of a stock may be elevated as the result of a declining stock price. </t>
    </r>
  </si>
  <si>
    <r>
      <rPr>
        <b/>
        <sz val="16"/>
        <color theme="5"/>
        <rFont val="Georgia"/>
        <family val="1"/>
      </rPr>
      <t>2.</t>
    </r>
    <r>
      <rPr>
        <b/>
        <sz val="16"/>
        <color rgb="FFC45911"/>
        <rFont val="Georgia"/>
        <family val="1"/>
      </rPr>
      <t xml:space="preserve"> </t>
    </r>
    <r>
      <rPr>
        <b/>
        <sz val="16"/>
        <color theme="5"/>
        <rFont val="Georgia"/>
        <family val="1"/>
      </rPr>
      <t>DIVIDEND PAYOUT</t>
    </r>
  </si>
  <si>
    <t xml:space="preserve"> 3.SALES GROWTH RATE</t>
  </si>
  <si>
    <r>
      <t>The Sales Growth Rate of a business is the rate at which it is growing its sales year over year.</t>
    </r>
    <r>
      <rPr>
        <sz val="12"/>
        <color rgb="FF000000"/>
        <rFont val="Georgia"/>
        <family val="1"/>
      </rPr>
      <t xml:space="preserve"> Sales growth shows the increase in sales over a specific period of time. This is important because, as an investor, you want to know whether the demand for a company's products or services will be increasing in the future. </t>
    </r>
  </si>
  <si>
    <t>5.  Free Cash Flow to Equity</t>
  </si>
  <si>
    <t>Business Finance - 1</t>
  </si>
  <si>
    <t>Project -1</t>
  </si>
  <si>
    <t xml:space="preserve">Roll no </t>
  </si>
  <si>
    <t>Name</t>
  </si>
  <si>
    <t>Company</t>
  </si>
  <si>
    <t>Finance Sector</t>
  </si>
  <si>
    <t>Tisha kothari</t>
  </si>
  <si>
    <t>Suhani Kulkarni</t>
  </si>
  <si>
    <t>Sarthak Maloo</t>
  </si>
  <si>
    <t>Sahil Maniyar</t>
  </si>
  <si>
    <t>Amalu Manu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</si>
</sst>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4009]\ #,##0.00"/>
    <numFmt numFmtId="165" formatCode="0.000"/>
  </numFmts>
  <fonts count="47">
    <font>
      <sz val="11"/>
      <color theme="1"/>
      <name val="Calibri"/>
      <family val="2"/>
      <scheme val="minor"/>
    </font>
    <font>
      <sz val="11"/>
      <color theme="1"/>
      <name val="Adobe Gothic Std B"/>
      <family val="2"/>
      <charset val="128"/>
    </font>
    <font>
      <sz val="22"/>
      <color theme="1"/>
      <name val="Adobe Gothic Std B"/>
      <family val="2"/>
      <charset val="128"/>
    </font>
    <font>
      <sz val="8"/>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8"/>
      <color rgb="FF333333"/>
      <name val="Arial"/>
      <family val="2"/>
    </font>
    <font>
      <sz val="8"/>
      <color rgb="FF333333"/>
      <name val="Arial"/>
      <family val="2"/>
    </font>
    <font>
      <sz val="20"/>
      <color theme="1"/>
      <name val="Georgia"/>
      <family val="1"/>
    </font>
    <font>
      <sz val="11"/>
      <color theme="1"/>
      <name val="Georgia"/>
      <family val="1"/>
    </font>
    <font>
      <b/>
      <sz val="12"/>
      <color theme="1"/>
      <name val="Georgia"/>
      <family val="1"/>
    </font>
    <font>
      <sz val="12"/>
      <color theme="1"/>
      <name val="Georgia"/>
      <family val="1"/>
    </font>
    <font>
      <sz val="12"/>
      <color rgb="FF22222F"/>
      <name val="Georgia"/>
      <family val="1"/>
    </font>
    <font>
      <b/>
      <sz val="14"/>
      <color theme="1"/>
      <name val="Georgia"/>
      <family val="1"/>
    </font>
    <font>
      <sz val="11"/>
      <color rgb="FF22222F"/>
      <name val="Georgia"/>
      <family val="1"/>
    </font>
    <font>
      <sz val="18"/>
      <color theme="1"/>
      <name val="Georgia"/>
      <family val="1"/>
    </font>
    <font>
      <b/>
      <sz val="20"/>
      <color theme="1"/>
      <name val="Georgia"/>
      <family val="1"/>
    </font>
    <font>
      <b/>
      <sz val="11"/>
      <color theme="1"/>
      <name val="Georgia"/>
      <family val="1"/>
    </font>
    <font>
      <sz val="11"/>
      <name val="Georgia"/>
      <family val="1"/>
    </font>
    <font>
      <sz val="11"/>
      <color rgb="FF000000"/>
      <name val="Georgia"/>
      <family val="1"/>
    </font>
    <font>
      <sz val="11"/>
      <color rgb="FF333333"/>
      <name val="Georgia"/>
      <family val="1"/>
    </font>
    <font>
      <sz val="26"/>
      <color rgb="FF333333"/>
      <name val="Arial"/>
      <family val="2"/>
    </font>
    <font>
      <b/>
      <sz val="16"/>
      <color theme="1"/>
      <name val="Arial"/>
      <family val="2"/>
    </font>
    <font>
      <b/>
      <sz val="11"/>
      <name val="Arial"/>
      <family val="2"/>
    </font>
    <font>
      <sz val="14"/>
      <color theme="1"/>
      <name val="Calibri"/>
      <family val="2"/>
      <scheme val="minor"/>
    </font>
    <font>
      <sz val="14"/>
      <color rgb="FF333333"/>
      <name val="Arial"/>
      <family val="2"/>
    </font>
    <font>
      <sz val="24"/>
      <color theme="1"/>
      <name val="Georgia"/>
      <family val="1"/>
    </font>
    <font>
      <u/>
      <sz val="11"/>
      <color theme="10"/>
      <name val="Georgia"/>
      <family val="1"/>
    </font>
    <font>
      <sz val="12"/>
      <color theme="1"/>
      <name val="Lucida Calligraphy"/>
      <family val="4"/>
    </font>
    <font>
      <b/>
      <sz val="12"/>
      <color theme="1"/>
      <name val="Mandhor"/>
      <family val="3"/>
    </font>
    <font>
      <b/>
      <sz val="12"/>
      <color theme="1"/>
      <name val="Arial Rounded MT Bold"/>
      <family val="2"/>
    </font>
    <font>
      <b/>
      <sz val="12"/>
      <color rgb="FF333333"/>
      <name val="Arial"/>
      <family val="2"/>
    </font>
    <font>
      <b/>
      <sz val="12"/>
      <color theme="1"/>
      <name val="Calibri"/>
      <family val="2"/>
      <scheme val="minor"/>
    </font>
    <font>
      <b/>
      <sz val="12"/>
      <color rgb="FF333333"/>
      <name val="Georgia"/>
      <family val="1"/>
    </font>
    <font>
      <b/>
      <sz val="12"/>
      <color rgb="FFC45911"/>
      <name val="Georgia"/>
      <family val="1"/>
    </font>
    <font>
      <sz val="12"/>
      <color rgb="FF111111"/>
      <name val="Georgia"/>
      <family val="1"/>
    </font>
    <font>
      <b/>
      <sz val="16"/>
      <color rgb="FFC45911"/>
      <name val="Georgia"/>
      <family val="1"/>
    </font>
    <font>
      <b/>
      <sz val="16"/>
      <color theme="5"/>
      <name val="Georgia"/>
      <family val="1"/>
    </font>
    <font>
      <sz val="12"/>
      <color rgb="FF000000"/>
      <name val="Georgia"/>
      <family val="1"/>
    </font>
    <font>
      <b/>
      <sz val="16"/>
      <color rgb="FF833C0B"/>
      <name val="Georgia"/>
      <family val="1"/>
    </font>
    <font>
      <b/>
      <sz val="22"/>
      <color theme="1"/>
      <name val="Arial"/>
      <family val="2"/>
    </font>
    <font>
      <b/>
      <sz val="20"/>
      <color theme="1"/>
      <name val="Calibri"/>
      <family val="2"/>
      <scheme val="minor"/>
    </font>
    <font>
      <b/>
      <sz val="22"/>
      <color theme="1"/>
      <name val="Calibri"/>
      <family val="2"/>
      <scheme val="minor"/>
    </font>
    <font>
      <b/>
      <sz val="18"/>
      <color theme="1"/>
      <name val="Calibri"/>
      <family val="2"/>
      <scheme val="minor"/>
    </font>
    <font>
      <b/>
      <sz val="16"/>
      <color theme="1"/>
      <name val="Georgia"/>
      <family val="1"/>
    </font>
  </fonts>
  <fills count="1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6F8FB"/>
        <bgColor indexed="64"/>
      </patternFill>
    </fill>
    <fill>
      <patternFill patternType="solid">
        <fgColor rgb="FFCCECFF"/>
        <bgColor indexed="64"/>
      </patternFill>
    </fill>
    <fill>
      <patternFill patternType="solid">
        <fgColor theme="5" tint="0.79998168889431442"/>
        <bgColor indexed="64"/>
      </patternFill>
    </fill>
    <fill>
      <patternFill patternType="solid">
        <fgColor rgb="FFFFCC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BCDB8"/>
        <bgColor indexed="64"/>
      </patternFill>
    </fill>
    <fill>
      <patternFill patternType="solid">
        <fgColor rgb="FF84E0D3"/>
        <bgColor indexed="64"/>
      </patternFill>
    </fill>
  </fills>
  <borders count="34">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rgb="FFD1D1D1"/>
      </top>
      <bottom style="medium">
        <color rgb="FFE0E0E0"/>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style="medium">
        <color theme="1"/>
      </right>
      <top/>
      <bottom style="medium">
        <color theme="1"/>
      </bottom>
      <diagonal/>
    </border>
  </borders>
  <cellStyleXfs count="4">
    <xf numFmtId="0" fontId="0" fillId="0" borderId="0"/>
    <xf numFmtId="0" fontId="4"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212">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1"/>
    <xf numFmtId="2" fontId="0" fillId="0" borderId="0" xfId="0" applyNumberFormat="1"/>
    <xf numFmtId="2" fontId="6" fillId="0" borderId="0" xfId="2" applyNumberFormat="1" applyFont="1" applyBorder="1"/>
    <xf numFmtId="0" fontId="0" fillId="0" borderId="3" xfId="0"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43" fontId="0" fillId="0" borderId="3" xfId="0" applyNumberFormat="1" applyBorder="1" applyAlignment="1">
      <alignment horizontal="center" vertical="center"/>
    </xf>
    <xf numFmtId="4" fontId="0" fillId="0" borderId="0" xfId="0" applyNumberFormat="1" applyAlignment="1">
      <alignment horizontal="center" vertical="center"/>
    </xf>
    <xf numFmtId="4" fontId="8" fillId="7" borderId="17"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4" fontId="9" fillId="6" borderId="17" xfId="0" applyNumberFormat="1"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0" borderId="0" xfId="0" applyFont="1" applyAlignment="1">
      <alignment horizontal="center" vertical="center"/>
    </xf>
    <xf numFmtId="4" fontId="9" fillId="0" borderId="0" xfId="0" applyNumberFormat="1" applyFont="1" applyAlignment="1">
      <alignment horizontal="center" vertical="center"/>
    </xf>
    <xf numFmtId="4" fontId="8" fillId="0" borderId="0" xfId="0" applyNumberFormat="1" applyFont="1" applyAlignment="1">
      <alignment horizontal="center" vertical="center"/>
    </xf>
    <xf numFmtId="0" fontId="9" fillId="0" borderId="0" xfId="0" applyFont="1" applyAlignment="1">
      <alignment horizontal="center" vertical="center"/>
    </xf>
    <xf numFmtId="0" fontId="0" fillId="0" borderId="0" xfId="0" applyBorder="1"/>
    <xf numFmtId="0" fontId="11" fillId="0" borderId="0" xfId="0" applyFont="1"/>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3" fillId="3" borderId="1" xfId="0" applyFont="1" applyFill="1" applyBorder="1"/>
    <xf numFmtId="2" fontId="13" fillId="3" borderId="1" xfId="0" applyNumberFormat="1" applyFont="1" applyFill="1" applyBorder="1"/>
    <xf numFmtId="164" fontId="13" fillId="0" borderId="1" xfId="0" applyNumberFormat="1" applyFont="1" applyBorder="1" applyAlignment="1">
      <alignment horizontal="right"/>
    </xf>
    <xf numFmtId="2" fontId="13" fillId="0" borderId="1" xfId="2" applyNumberFormat="1" applyFont="1" applyBorder="1"/>
    <xf numFmtId="0" fontId="14" fillId="0" borderId="1" xfId="0" applyFont="1" applyFill="1" applyBorder="1" applyAlignment="1">
      <alignment horizontal="right" vertical="center" wrapText="1" indent="1"/>
    </xf>
    <xf numFmtId="2" fontId="13" fillId="0" borderId="1" xfId="0" applyNumberFormat="1" applyFont="1" applyBorder="1"/>
    <xf numFmtId="164" fontId="14" fillId="0" borderId="1" xfId="0" applyNumberFormat="1" applyFont="1" applyFill="1" applyBorder="1" applyAlignment="1">
      <alignment horizontal="right" wrapText="1"/>
    </xf>
    <xf numFmtId="0" fontId="11" fillId="0" borderId="0" xfId="0" applyFont="1" applyFill="1"/>
    <xf numFmtId="0" fontId="15" fillId="8" borderId="1" xfId="0" applyFont="1" applyFill="1" applyBorder="1" applyAlignment="1">
      <alignment horizontal="center" vertical="center"/>
    </xf>
    <xf numFmtId="0" fontId="16" fillId="0" borderId="0" xfId="0" applyFont="1" applyFill="1" applyAlignment="1">
      <alignment horizontal="right" vertical="center" wrapText="1" indent="1"/>
    </xf>
    <xf numFmtId="0" fontId="11" fillId="0" borderId="1" xfId="0" applyFont="1" applyBorder="1"/>
    <xf numFmtId="0" fontId="12" fillId="2" borderId="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8" xfId="0" applyFont="1" applyFill="1" applyBorder="1" applyAlignment="1">
      <alignment horizontal="center" vertical="center" wrapText="1"/>
    </xf>
    <xf numFmtId="0" fontId="17" fillId="3" borderId="1" xfId="0" applyFont="1" applyFill="1" applyBorder="1"/>
    <xf numFmtId="2" fontId="17" fillId="3" borderId="1" xfId="0" applyNumberFormat="1" applyFont="1" applyFill="1" applyBorder="1"/>
    <xf numFmtId="10" fontId="17" fillId="0" borderId="1" xfId="2" applyNumberFormat="1" applyFont="1" applyBorder="1"/>
    <xf numFmtId="10" fontId="17" fillId="0" borderId="1" xfId="0" applyNumberFormat="1" applyFont="1" applyBorder="1"/>
    <xf numFmtId="2" fontId="17" fillId="0" borderId="1" xfId="0" applyNumberFormat="1" applyFont="1" applyBorder="1"/>
    <xf numFmtId="0" fontId="11" fillId="0" borderId="3" xfId="0" applyFont="1" applyBorder="1"/>
    <xf numFmtId="10" fontId="11" fillId="0" borderId="3" xfId="0" applyNumberFormat="1" applyFont="1" applyBorder="1"/>
    <xf numFmtId="0" fontId="11" fillId="0" borderId="3" xfId="0" applyFont="1" applyBorder="1" applyAlignment="1">
      <alignment horizontal="center" vertical="center"/>
    </xf>
    <xf numFmtId="10" fontId="11" fillId="0" borderId="3" xfId="0" applyNumberFormat="1" applyFont="1" applyBorder="1" applyAlignment="1">
      <alignment horizontal="center" vertical="center"/>
    </xf>
    <xf numFmtId="0" fontId="12" fillId="9" borderId="3" xfId="0" applyFont="1" applyFill="1" applyBorder="1" applyAlignment="1">
      <alignment horizontal="center" vertical="center"/>
    </xf>
    <xf numFmtId="0" fontId="13" fillId="0" borderId="3" xfId="0" applyFont="1" applyBorder="1" applyAlignment="1">
      <alignment horizontal="center" vertical="center"/>
    </xf>
    <xf numFmtId="10" fontId="13" fillId="0" borderId="3" xfId="0" applyNumberFormat="1" applyFont="1" applyBorder="1" applyAlignment="1">
      <alignment horizontal="center" vertical="center"/>
    </xf>
    <xf numFmtId="0" fontId="13" fillId="3" borderId="3" xfId="0" applyFont="1" applyFill="1" applyBorder="1" applyAlignment="1">
      <alignment horizontal="center" vertical="center"/>
    </xf>
    <xf numFmtId="0" fontId="11" fillId="0" borderId="0" xfId="0" applyFont="1" applyAlignment="1">
      <alignment horizontal="center" vertical="center"/>
    </xf>
    <xf numFmtId="17" fontId="11"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1" fillId="0" borderId="3" xfId="0" applyFont="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7" borderId="3" xfId="0" applyFont="1" applyFill="1" applyBorder="1" applyAlignment="1">
      <alignment horizontal="center" vertical="center" wrapText="1"/>
    </xf>
    <xf numFmtId="4" fontId="22" fillId="6" borderId="3" xfId="0" applyNumberFormat="1" applyFont="1" applyFill="1" applyBorder="1" applyAlignment="1">
      <alignment horizontal="center" vertical="center" wrapText="1"/>
    </xf>
    <xf numFmtId="4" fontId="22" fillId="7" borderId="3" xfId="0" applyNumberFormat="1" applyFont="1" applyFill="1" applyBorder="1" applyAlignment="1">
      <alignment horizontal="center" vertical="center" wrapText="1"/>
    </xf>
    <xf numFmtId="0" fontId="19" fillId="4" borderId="16" xfId="0" applyFont="1" applyFill="1" applyBorder="1" applyAlignment="1">
      <alignment horizontal="center" vertical="center"/>
    </xf>
    <xf numFmtId="0" fontId="0" fillId="3" borderId="0" xfId="0" applyFill="1" applyBorder="1"/>
    <xf numFmtId="0" fontId="0" fillId="3" borderId="0" xfId="0" applyFill="1" applyBorder="1" applyAlignment="1"/>
    <xf numFmtId="0" fontId="0" fillId="3" borderId="0" xfId="0" applyFill="1" applyBorder="1" applyAlignment="1">
      <alignment wrapText="1"/>
    </xf>
    <xf numFmtId="0" fontId="13" fillId="0" borderId="0" xfId="0" applyFont="1"/>
    <xf numFmtId="0" fontId="13" fillId="3" borderId="8" xfId="0" applyFont="1" applyFill="1" applyBorder="1" applyAlignment="1">
      <alignment horizontal="center" vertical="center"/>
    </xf>
    <xf numFmtId="2" fontId="13" fillId="0" borderId="3" xfId="0" applyNumberFormat="1" applyFont="1" applyBorder="1"/>
    <xf numFmtId="10" fontId="13" fillId="0" borderId="3" xfId="0" applyNumberFormat="1" applyFont="1" applyBorder="1"/>
    <xf numFmtId="165" fontId="13" fillId="0" borderId="3" xfId="0" applyNumberFormat="1" applyFont="1" applyBorder="1"/>
    <xf numFmtId="0" fontId="13" fillId="0" borderId="10" xfId="0" applyFont="1" applyBorder="1"/>
    <xf numFmtId="10" fontId="13" fillId="0" borderId="3" xfId="2" applyNumberFormat="1" applyFont="1" applyBorder="1"/>
    <xf numFmtId="0" fontId="13" fillId="3" borderId="12" xfId="0" applyFont="1" applyFill="1" applyBorder="1" applyAlignment="1">
      <alignment horizontal="center" vertical="center"/>
    </xf>
    <xf numFmtId="2" fontId="13" fillId="0" borderId="13" xfId="0" applyNumberFormat="1" applyFont="1" applyBorder="1"/>
    <xf numFmtId="10" fontId="13" fillId="0" borderId="13" xfId="0" applyNumberFormat="1" applyFont="1" applyBorder="1"/>
    <xf numFmtId="165" fontId="13" fillId="0" borderId="13" xfId="0" applyNumberFormat="1" applyFont="1" applyBorder="1"/>
    <xf numFmtId="0" fontId="13" fillId="0" borderId="15" xfId="0" applyFont="1" applyBorder="1"/>
    <xf numFmtId="0" fontId="13" fillId="0" borderId="3" xfId="0" applyFont="1" applyBorder="1"/>
    <xf numFmtId="2" fontId="11" fillId="0" borderId="3" xfId="0" applyNumberFormat="1" applyFont="1" applyBorder="1"/>
    <xf numFmtId="10" fontId="11" fillId="0" borderId="3" xfId="2" applyNumberFormat="1" applyFont="1" applyBorder="1"/>
    <xf numFmtId="165" fontId="11" fillId="0" borderId="3" xfId="0" applyNumberFormat="1" applyFont="1" applyBorder="1"/>
    <xf numFmtId="0" fontId="19" fillId="0" borderId="0" xfId="0" applyFont="1" applyAlignment="1">
      <alignment horizontal="center" vertical="center"/>
    </xf>
    <xf numFmtId="0" fontId="19" fillId="0" borderId="0" xfId="0" applyFont="1"/>
    <xf numFmtId="0" fontId="11" fillId="3" borderId="3" xfId="0" applyFont="1" applyFill="1" applyBorder="1" applyAlignment="1">
      <alignment horizontal="center" vertical="center"/>
    </xf>
    <xf numFmtId="0" fontId="19" fillId="4" borderId="16" xfId="0" applyFont="1" applyFill="1" applyBorder="1" applyAlignment="1">
      <alignment horizontal="center" vertical="center" wrapText="1"/>
    </xf>
    <xf numFmtId="0" fontId="19" fillId="10" borderId="3" xfId="0" applyFont="1" applyFill="1" applyBorder="1" applyAlignment="1">
      <alignment horizontal="center" vertical="center"/>
    </xf>
    <xf numFmtId="0" fontId="19" fillId="10" borderId="3" xfId="0" applyFont="1" applyFill="1" applyBorder="1" applyAlignment="1">
      <alignment horizontal="center" vertical="center" wrapText="1"/>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3" xfId="0" applyFont="1" applyFill="1" applyBorder="1" applyAlignment="1">
      <alignment horizontal="center" vertical="center"/>
    </xf>
    <xf numFmtId="0" fontId="12" fillId="10" borderId="3" xfId="0" applyFont="1" applyFill="1" applyBorder="1"/>
    <xf numFmtId="0" fontId="23" fillId="0" borderId="0" xfId="0" applyFont="1" applyAlignment="1">
      <alignment vertical="center" wrapText="1"/>
    </xf>
    <xf numFmtId="0" fontId="12" fillId="11" borderId="3" xfId="0" applyFont="1" applyFill="1" applyBorder="1" applyAlignment="1">
      <alignment horizontal="center" vertical="center"/>
    </xf>
    <xf numFmtId="43" fontId="13" fillId="0" borderId="3" xfId="0" applyNumberFormat="1" applyFont="1" applyBorder="1" applyAlignment="1">
      <alignment horizontal="center" vertical="center"/>
    </xf>
    <xf numFmtId="0" fontId="7" fillId="5" borderId="3" xfId="0" applyFont="1" applyFill="1" applyBorder="1" applyAlignment="1">
      <alignment horizontal="center" vertical="center"/>
    </xf>
    <xf numFmtId="0" fontId="19" fillId="5" borderId="3" xfId="0" applyFont="1" applyFill="1" applyBorder="1" applyAlignment="1">
      <alignment horizontal="center" vertical="center"/>
    </xf>
    <xf numFmtId="4" fontId="11" fillId="0" borderId="0" xfId="0" applyNumberFormat="1" applyFont="1" applyAlignment="1">
      <alignment horizontal="center" vertical="center"/>
    </xf>
    <xf numFmtId="0" fontId="11" fillId="5" borderId="0" xfId="0" applyFont="1" applyFill="1" applyAlignment="1">
      <alignment horizontal="center" vertical="center"/>
    </xf>
    <xf numFmtId="4" fontId="11" fillId="0" borderId="3" xfId="0" applyNumberFormat="1" applyFont="1" applyBorder="1" applyAlignment="1">
      <alignment horizontal="center" vertical="center"/>
    </xf>
    <xf numFmtId="0" fontId="0" fillId="5" borderId="3" xfId="0" applyFill="1" applyBorder="1" applyAlignment="1">
      <alignment horizontal="center" vertical="center"/>
    </xf>
    <xf numFmtId="43" fontId="0" fillId="0" borderId="3" xfId="3" applyFont="1" applyBorder="1" applyAlignment="1">
      <alignment horizontal="center" vertical="center"/>
    </xf>
    <xf numFmtId="0" fontId="12" fillId="2" borderId="1" xfId="0" applyFont="1" applyFill="1" applyBorder="1" applyAlignment="1">
      <alignment horizontal="center" vertical="center" wrapText="1"/>
    </xf>
    <xf numFmtId="0" fontId="11" fillId="5" borderId="3" xfId="0" applyFont="1" applyFill="1" applyBorder="1" applyAlignment="1">
      <alignment horizontal="center" vertical="center"/>
    </xf>
    <xf numFmtId="43" fontId="11" fillId="0" borderId="3" xfId="3" applyFont="1" applyBorder="1" applyAlignment="1">
      <alignment horizontal="center" vertical="center"/>
    </xf>
    <xf numFmtId="2" fontId="13" fillId="0" borderId="1" xfId="2" applyNumberFormat="1" applyFont="1" applyBorder="1" applyAlignment="1">
      <alignment wrapText="1"/>
    </xf>
    <xf numFmtId="0" fontId="26" fillId="0" borderId="1" xfId="0" applyFont="1" applyBorder="1"/>
    <xf numFmtId="4" fontId="27" fillId="6" borderId="1" xfId="0" applyNumberFormat="1" applyFont="1" applyFill="1" applyBorder="1" applyAlignment="1">
      <alignment horizontal="right" vertical="top" wrapText="1"/>
    </xf>
    <xf numFmtId="0" fontId="27" fillId="6" borderId="1" xfId="0" applyFont="1" applyFill="1" applyBorder="1" applyAlignment="1">
      <alignment horizontal="right" vertical="top" wrapText="1"/>
    </xf>
    <xf numFmtId="3" fontId="26" fillId="0" borderId="1" xfId="0" applyNumberFormat="1" applyFont="1" applyBorder="1"/>
    <xf numFmtId="0" fontId="12" fillId="8" borderId="1" xfId="0" applyFont="1" applyFill="1" applyBorder="1" applyAlignment="1">
      <alignment horizontal="center" wrapText="1"/>
    </xf>
    <xf numFmtId="0" fontId="11" fillId="5" borderId="3" xfId="0" applyFont="1" applyFill="1" applyBorder="1" applyAlignment="1">
      <alignment horizontal="center" vertical="center" wrapText="1"/>
    </xf>
    <xf numFmtId="43" fontId="13" fillId="0" borderId="27"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6" fillId="0" borderId="0" xfId="0" applyFont="1"/>
    <xf numFmtId="0" fontId="32" fillId="14" borderId="18" xfId="0" applyFont="1" applyFill="1" applyBorder="1" applyAlignment="1">
      <alignment horizontal="center" vertical="center" wrapText="1"/>
    </xf>
    <xf numFmtId="0" fontId="33" fillId="13" borderId="1" xfId="0" applyFont="1" applyFill="1" applyBorder="1" applyAlignment="1">
      <alignment horizontal="center" vertical="center" wrapText="1"/>
    </xf>
    <xf numFmtId="4" fontId="33" fillId="13" borderId="1" xfId="0" applyNumberFormat="1" applyFont="1" applyFill="1" applyBorder="1" applyAlignment="1">
      <alignment horizontal="center" vertical="center" wrapText="1"/>
    </xf>
    <xf numFmtId="4" fontId="33" fillId="7" borderId="17" xfId="0" applyNumberFormat="1" applyFont="1" applyFill="1" applyBorder="1" applyAlignment="1">
      <alignment horizontal="right" vertical="top" wrapText="1"/>
    </xf>
    <xf numFmtId="0" fontId="31" fillId="3" borderId="0" xfId="0" applyFont="1" applyFill="1" applyBorder="1" applyAlignment="1">
      <alignment vertical="center"/>
    </xf>
    <xf numFmtId="0" fontId="32" fillId="14" borderId="23" xfId="0" applyFont="1" applyFill="1" applyBorder="1" applyAlignment="1">
      <alignment horizontal="center" vertical="center"/>
    </xf>
    <xf numFmtId="0" fontId="32" fillId="14" borderId="33" xfId="0" applyFont="1" applyFill="1" applyBorder="1" applyAlignment="1">
      <alignment horizontal="center" vertical="center" wrapText="1"/>
    </xf>
    <xf numFmtId="4" fontId="33" fillId="13" borderId="19" xfId="0" applyNumberFormat="1" applyFont="1" applyFill="1" applyBorder="1" applyAlignment="1">
      <alignment horizontal="center" vertical="center" wrapText="1"/>
    </xf>
    <xf numFmtId="0" fontId="33" fillId="13" borderId="30" xfId="0" applyFont="1" applyFill="1" applyBorder="1" applyAlignment="1">
      <alignment horizontal="center" vertical="center" wrapText="1"/>
    </xf>
    <xf numFmtId="0" fontId="33"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4" borderId="18" xfId="0" applyFont="1" applyFill="1" applyBorder="1" applyAlignment="1">
      <alignment horizontal="center" vertical="center"/>
    </xf>
    <xf numFmtId="0" fontId="35" fillId="13" borderId="1" xfId="0" applyFont="1" applyFill="1" applyBorder="1" applyAlignment="1">
      <alignment horizontal="center" vertical="center" wrapText="1"/>
    </xf>
    <xf numFmtId="4" fontId="35" fillId="13" borderId="1" xfId="0" applyNumberFormat="1" applyFont="1" applyFill="1" applyBorder="1" applyAlignment="1">
      <alignment horizontal="center" vertical="center" wrapText="1"/>
    </xf>
    <xf numFmtId="0" fontId="36" fillId="0" borderId="0" xfId="0" applyFont="1" applyAlignment="1">
      <alignment horizontal="center" wrapText="1"/>
    </xf>
    <xf numFmtId="0" fontId="12" fillId="15" borderId="3" xfId="0" applyFont="1" applyFill="1" applyBorder="1" applyAlignment="1">
      <alignment horizontal="center" vertical="center"/>
    </xf>
    <xf numFmtId="10" fontId="0" fillId="0" borderId="0" xfId="0" applyNumberFormat="1"/>
    <xf numFmtId="2" fontId="16" fillId="0" borderId="0" xfId="0" applyNumberFormat="1" applyFont="1" applyFill="1" applyAlignment="1">
      <alignment horizontal="right" vertical="center" wrapText="1" indent="1"/>
    </xf>
    <xf numFmtId="0" fontId="15" fillId="0" borderId="0" xfId="0" applyFont="1" applyAlignment="1">
      <alignment vertical="center"/>
    </xf>
    <xf numFmtId="0" fontId="18" fillId="0" borderId="0" xfId="0" applyFont="1" applyBorder="1" applyAlignment="1">
      <alignment vertical="center"/>
    </xf>
    <xf numFmtId="0" fontId="18" fillId="0" borderId="0" xfId="0" applyFont="1" applyAlignment="1">
      <alignment vertical="center"/>
    </xf>
    <xf numFmtId="0" fontId="12" fillId="0" borderId="0" xfId="0" applyFont="1" applyAlignment="1">
      <alignment vertical="center"/>
    </xf>
    <xf numFmtId="0" fontId="46" fillId="0" borderId="0" xfId="0" applyFont="1" applyBorder="1" applyAlignment="1">
      <alignment vertical="center"/>
    </xf>
    <xf numFmtId="0" fontId="44" fillId="0" borderId="0" xfId="0" applyFont="1" applyAlignment="1">
      <alignment wrapText="1"/>
    </xf>
    <xf numFmtId="0" fontId="15" fillId="0" borderId="0" xfId="0" applyFont="1" applyAlignment="1">
      <alignment vertical="center" wrapText="1"/>
    </xf>
    <xf numFmtId="0" fontId="45" fillId="2" borderId="1" xfId="0" applyFont="1" applyFill="1" applyBorder="1" applyAlignment="1">
      <alignment wrapText="1"/>
    </xf>
    <xf numFmtId="0" fontId="45" fillId="2" borderId="1" xfId="0" applyFont="1" applyFill="1" applyBorder="1" applyAlignment="1">
      <alignment horizontal="center" vertical="center" wrapText="1"/>
    </xf>
    <xf numFmtId="0" fontId="45" fillId="3" borderId="1" xfId="0" applyFont="1" applyFill="1" applyBorder="1"/>
    <xf numFmtId="0" fontId="45" fillId="3" borderId="1" xfId="0" applyFont="1" applyFill="1" applyBorder="1" applyAlignment="1">
      <alignment vertical="center"/>
    </xf>
    <xf numFmtId="0" fontId="15"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46" fillId="3" borderId="1" xfId="0" applyFont="1" applyFill="1" applyBorder="1" applyAlignment="1">
      <alignment horizontal="center" vertical="center"/>
    </xf>
    <xf numFmtId="0" fontId="42" fillId="15" borderId="0" xfId="0" applyFont="1" applyFill="1" applyAlignment="1">
      <alignment horizontal="center" vertical="center"/>
    </xf>
    <xf numFmtId="0" fontId="43" fillId="8" borderId="0" xfId="0" applyFont="1" applyFill="1" applyAlignment="1">
      <alignment horizontal="center" vertical="center"/>
    </xf>
    <xf numFmtId="0" fontId="44" fillId="2" borderId="1" xfId="0" applyFont="1" applyFill="1" applyBorder="1" applyAlignment="1">
      <alignment horizont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0" xfId="0" applyFont="1" applyAlignment="1">
      <alignment horizontal="center" vertical="center"/>
    </xf>
    <xf numFmtId="0" fontId="15" fillId="0" borderId="2" xfId="0" applyFont="1" applyBorder="1" applyAlignment="1">
      <alignment horizontal="center" vertical="center"/>
    </xf>
    <xf numFmtId="0" fontId="10" fillId="0" borderId="0" xfId="0" applyFont="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7" fillId="3" borderId="1" xfId="0" applyFont="1" applyFill="1" applyBorder="1" applyAlignment="1">
      <alignment horizontal="center" vertical="center" wrapText="1"/>
    </xf>
    <xf numFmtId="0" fontId="10" fillId="0" borderId="2" xfId="0" applyFont="1" applyBorder="1" applyAlignment="1">
      <alignment horizontal="center" vertical="center"/>
    </xf>
    <xf numFmtId="0" fontId="24" fillId="8" borderId="19" xfId="0" applyFont="1" applyFill="1" applyBorder="1" applyAlignment="1">
      <alignment horizontal="center" vertical="center"/>
    </xf>
    <xf numFmtId="0" fontId="24" fillId="8" borderId="25" xfId="0" applyFont="1" applyFill="1" applyBorder="1" applyAlignment="1">
      <alignment horizontal="center" vertical="center"/>
    </xf>
    <xf numFmtId="0" fontId="24" fillId="8" borderId="26"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0" fontId="15" fillId="0" borderId="4" xfId="0" applyFont="1" applyBorder="1" applyAlignment="1">
      <alignment horizontal="center" vertical="center"/>
    </xf>
    <xf numFmtId="0" fontId="19" fillId="4" borderId="19"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24" xfId="0" applyFont="1" applyFill="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29" fillId="12" borderId="31" xfId="1" applyFont="1" applyFill="1" applyBorder="1" applyAlignment="1">
      <alignment horizontal="center" vertical="center"/>
    </xf>
    <xf numFmtId="0" fontId="29" fillId="12" borderId="0" xfId="1" applyFont="1" applyFill="1" applyBorder="1" applyAlignment="1">
      <alignment horizontal="center" vertical="center"/>
    </xf>
    <xf numFmtId="0" fontId="29" fillId="12" borderId="32" xfId="1" applyFont="1" applyFill="1" applyBorder="1" applyAlignment="1">
      <alignment horizontal="center" vertical="center"/>
    </xf>
    <xf numFmtId="0" fontId="29" fillId="12" borderId="23" xfId="1" applyFont="1" applyFill="1" applyBorder="1" applyAlignment="1">
      <alignment horizontal="center"/>
    </xf>
    <xf numFmtId="0" fontId="29" fillId="12" borderId="2" xfId="1" applyFont="1" applyFill="1" applyBorder="1" applyAlignment="1">
      <alignment horizontal="center"/>
    </xf>
    <xf numFmtId="0" fontId="29" fillId="12" borderId="24" xfId="1" applyFont="1" applyFill="1" applyBorder="1" applyAlignment="1">
      <alignment horizontal="center"/>
    </xf>
    <xf numFmtId="0" fontId="28" fillId="12" borderId="20" xfId="0" applyFont="1" applyFill="1" applyBorder="1" applyAlignment="1">
      <alignment horizontal="center" vertical="center"/>
    </xf>
    <xf numFmtId="0" fontId="28" fillId="12" borderId="21" xfId="0" applyFont="1" applyFill="1" applyBorder="1" applyAlignment="1">
      <alignment horizontal="center" vertical="center"/>
    </xf>
    <xf numFmtId="0" fontId="28" fillId="12" borderId="22" xfId="0" applyFont="1" applyFill="1" applyBorder="1" applyAlignment="1">
      <alignment horizontal="center" vertical="center"/>
    </xf>
    <xf numFmtId="0" fontId="13" fillId="0" borderId="0" xfId="0" applyFont="1" applyAlignment="1">
      <alignment horizontal="center"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0" fontId="12" fillId="14" borderId="19" xfId="0"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26" xfId="0" applyFont="1" applyFill="1" applyBorder="1" applyAlignment="1">
      <alignment horizontal="center" vertical="center"/>
    </xf>
    <xf numFmtId="0" fontId="34" fillId="14" borderId="19" xfId="0" applyFont="1" applyFill="1" applyBorder="1" applyAlignment="1">
      <alignment horizontal="center" vertical="center"/>
    </xf>
    <xf numFmtId="0" fontId="34" fillId="14" borderId="25" xfId="0" applyFont="1" applyFill="1" applyBorder="1" applyAlignment="1">
      <alignment horizontal="center" vertical="center"/>
    </xf>
    <xf numFmtId="0" fontId="34" fillId="14" borderId="26" xfId="0" applyFont="1" applyFill="1" applyBorder="1" applyAlignment="1">
      <alignment horizontal="center" vertical="center"/>
    </xf>
    <xf numFmtId="0" fontId="31" fillId="14" borderId="19" xfId="0" applyFont="1" applyFill="1" applyBorder="1" applyAlignment="1">
      <alignment horizontal="center" vertical="center"/>
    </xf>
    <xf numFmtId="0" fontId="31" fillId="14" borderId="25" xfId="0" applyFont="1" applyFill="1" applyBorder="1" applyAlignment="1">
      <alignment horizontal="center" vertical="center"/>
    </xf>
    <xf numFmtId="0" fontId="31" fillId="14" borderId="26" xfId="0" applyFont="1" applyFill="1" applyBorder="1" applyAlignment="1">
      <alignment horizontal="center" vertical="center"/>
    </xf>
    <xf numFmtId="0" fontId="41"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9" fillId="5" borderId="0" xfId="0" applyFont="1" applyFill="1" applyAlignment="1">
      <alignment horizontal="center" vertical="center"/>
    </xf>
    <xf numFmtId="0" fontId="19" fillId="5" borderId="3" xfId="0" applyFont="1" applyFill="1" applyBorder="1" applyAlignment="1">
      <alignment horizontal="center" vertical="center"/>
    </xf>
    <xf numFmtId="0" fontId="19" fillId="5" borderId="3" xfId="0" applyFont="1" applyFill="1" applyBorder="1" applyAlignment="1">
      <alignment horizontal="center" vertical="center" wrapText="1"/>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colors>
    <mruColors>
      <color rgb="FFFFFF99"/>
      <color rgb="FFCC99FF"/>
      <color rgb="FFCCFFFF"/>
      <color rgb="FFCCECFF"/>
      <color rgb="FFCCFF99"/>
      <color rgb="FFFFCCFF"/>
      <color rgb="FFCC0099"/>
      <color rgb="FF66FFFF"/>
      <color rgb="FF84E0D3"/>
      <color rgb="FF3BC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3.4814822669082576E-2"/>
          <c:y val="0.1123929907181654"/>
          <c:w val="0.94169776533392768"/>
          <c:h val="0.78855294302513657"/>
        </c:manualLayout>
      </c:layout>
      <c:barChart>
        <c:barDir val="col"/>
        <c:grouping val="clustered"/>
        <c:varyColors val="0"/>
        <c:ser>
          <c:idx val="0"/>
          <c:order val="0"/>
          <c:tx>
            <c:strRef>
              <c:f>'Final Values-Sahil'!$B$4</c:f>
              <c:strCache>
                <c:ptCount val="1"/>
                <c:pt idx="0">
                  <c:v>DIVIDEND YIELD (%)</c:v>
                </c:pt>
              </c:strCache>
            </c:strRef>
          </c:tx>
          <c:spPr>
            <a:solidFill>
              <a:schemeClr val="accent1"/>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Values-Sahil'!$B$5:$B$14</c:f>
              <c:numCache>
                <c:formatCode>General</c:formatCode>
                <c:ptCount val="10"/>
                <c:pt idx="0">
                  <c:v>1.2474790527475723</c:v>
                </c:pt>
                <c:pt idx="1">
                  <c:v>1.3817380290493972</c:v>
                </c:pt>
                <c:pt idx="2">
                  <c:v>0.93713393205779005</c:v>
                </c:pt>
                <c:pt idx="3">
                  <c:v>0.57132752030253142</c:v>
                </c:pt>
                <c:pt idx="4">
                  <c:v>0.48073499038530021</c:v>
                </c:pt>
                <c:pt idx="5">
                  <c:v>0.49201408949438097</c:v>
                </c:pt>
                <c:pt idx="6">
                  <c:v>0.46134873528341891</c:v>
                </c:pt>
                <c:pt idx="7">
                  <c:v>0.45883567506198703</c:v>
                </c:pt>
                <c:pt idx="8">
                  <c:v>0.7128561898408462</c:v>
                </c:pt>
                <c:pt idx="9">
                  <c:v>0.37561330610136867</c:v>
                </c:pt>
              </c:numCache>
            </c:numRef>
          </c:val>
          <c:extLst>
            <c:ext xmlns:c16="http://schemas.microsoft.com/office/drawing/2014/chart" uri="{C3380CC4-5D6E-409C-BE32-E72D297353CC}">
              <c16:uniqueId val="{00000000-545F-4439-932D-B8D15119AA27}"/>
            </c:ext>
          </c:extLst>
        </c:ser>
        <c:dLbls>
          <c:showLegendKey val="0"/>
          <c:showVal val="0"/>
          <c:showCatName val="0"/>
          <c:showSerName val="0"/>
          <c:showPercent val="0"/>
          <c:showBubbleSize val="0"/>
        </c:dLbls>
        <c:gapWidth val="219"/>
        <c:overlap val="-27"/>
        <c:axId val="670177976"/>
        <c:axId val="670169448"/>
      </c:barChart>
      <c:catAx>
        <c:axId val="67017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70169448"/>
        <c:crosses val="autoZero"/>
        <c:auto val="1"/>
        <c:lblAlgn val="ctr"/>
        <c:lblOffset val="100"/>
        <c:noMultiLvlLbl val="0"/>
      </c:catAx>
      <c:valAx>
        <c:axId val="6701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70177976"/>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endParaRPr lang="en-US"/>
        </a:p>
      </c:txPr>
    </c:title>
    <c:autoTitleDeleted val="0"/>
    <c:plotArea>
      <c:layout>
        <c:manualLayout>
          <c:layoutTarget val="inner"/>
          <c:xMode val="edge"/>
          <c:yMode val="edge"/>
          <c:x val="3.3950955252886758E-2"/>
          <c:y val="0.12310037648127745"/>
          <c:w val="0.93741224519132182"/>
          <c:h val="0.76872831245529583"/>
        </c:manualLayout>
      </c:layout>
      <c:barChart>
        <c:barDir val="col"/>
        <c:grouping val="clustered"/>
        <c:varyColors val="0"/>
        <c:ser>
          <c:idx val="0"/>
          <c:order val="0"/>
          <c:tx>
            <c:strRef>
              <c:f>'Final Values-Sahil'!$C$4</c:f>
              <c:strCache>
                <c:ptCount val="1"/>
                <c:pt idx="0">
                  <c:v>DIVIDEND PAYOUT (%)</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Values-Sahil'!$C$5:$C$14</c:f>
              <c:numCache>
                <c:formatCode>General</c:formatCode>
                <c:ptCount val="10"/>
                <c:pt idx="0">
                  <c:v>19.607843137254903</c:v>
                </c:pt>
                <c:pt idx="1">
                  <c:v>15.695067264573989</c:v>
                </c:pt>
                <c:pt idx="2">
                  <c:v>13.618677042801556</c:v>
                </c:pt>
                <c:pt idx="3">
                  <c:v>11.308562197092083</c:v>
                </c:pt>
                <c:pt idx="4">
                  <c:v>11.74934725848564</c:v>
                </c:pt>
                <c:pt idx="5">
                  <c:v>11.956521739130437</c:v>
                </c:pt>
                <c:pt idx="6">
                  <c:v>11.063829787234043</c:v>
                </c:pt>
                <c:pt idx="7">
                  <c:v>8.4911822338340954</c:v>
                </c:pt>
                <c:pt idx="8">
                  <c:v>12.927756653992395</c:v>
                </c:pt>
                <c:pt idx="9">
                  <c:v>10.787486515641856</c:v>
                </c:pt>
              </c:numCache>
            </c:numRef>
          </c:val>
          <c:extLst>
            <c:ext xmlns:c16="http://schemas.microsoft.com/office/drawing/2014/chart" uri="{C3380CC4-5D6E-409C-BE32-E72D297353CC}">
              <c16:uniqueId val="{00000000-6965-4167-AB3B-EF8E6526E866}"/>
            </c:ext>
          </c:extLst>
        </c:ser>
        <c:dLbls>
          <c:dLblPos val="outEnd"/>
          <c:showLegendKey val="0"/>
          <c:showVal val="1"/>
          <c:showCatName val="0"/>
          <c:showSerName val="0"/>
          <c:showPercent val="0"/>
          <c:showBubbleSize val="0"/>
        </c:dLbls>
        <c:gapWidth val="199"/>
        <c:axId val="612739768"/>
        <c:axId val="612740096"/>
      </c:barChart>
      <c:catAx>
        <c:axId val="612739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en-US"/>
          </a:p>
        </c:txPr>
        <c:crossAx val="612740096"/>
        <c:crosses val="autoZero"/>
        <c:auto val="1"/>
        <c:lblAlgn val="ctr"/>
        <c:lblOffset val="100"/>
        <c:noMultiLvlLbl val="0"/>
      </c:catAx>
      <c:valAx>
        <c:axId val="6127400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739768"/>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'Final Values-Sahil'!$D$4</c:f>
              <c:strCache>
                <c:ptCount val="1"/>
                <c:pt idx="0">
                  <c:v>SALES GROWTH RATIO (%)</c:v>
                </c:pt>
              </c:strCache>
            </c:strRef>
          </c:tx>
          <c:spPr>
            <a:solidFill>
              <a:schemeClr val="accent4"/>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Values-Sahil'!$D$5:$D$14</c:f>
              <c:numCache>
                <c:formatCode>General</c:formatCode>
                <c:ptCount val="10"/>
                <c:pt idx="0">
                  <c:v>46.992503099440022</c:v>
                </c:pt>
                <c:pt idx="1">
                  <c:v>44.66659119212045</c:v>
                </c:pt>
                <c:pt idx="2">
                  <c:v>27.670130845802305</c:v>
                </c:pt>
                <c:pt idx="3">
                  <c:v>13.128133773032079</c:v>
                </c:pt>
                <c:pt idx="4">
                  <c:v>13.614037749343707</c:v>
                </c:pt>
                <c:pt idx="5">
                  <c:v>11.127140407896597</c:v>
                </c:pt>
                <c:pt idx="6">
                  <c:v>17.58043923739632</c:v>
                </c:pt>
                <c:pt idx="7">
                  <c:v>27.610837168729457</c:v>
                </c:pt>
                <c:pt idx="8">
                  <c:v>23.742821023247284</c:v>
                </c:pt>
                <c:pt idx="9">
                  <c:v>10.016653395570744</c:v>
                </c:pt>
              </c:numCache>
            </c:numRef>
          </c:val>
          <c:extLst>
            <c:ext xmlns:c16="http://schemas.microsoft.com/office/drawing/2014/chart" uri="{C3380CC4-5D6E-409C-BE32-E72D297353CC}">
              <c16:uniqueId val="{00000000-4FED-4BA4-B70E-205F4FA84835}"/>
            </c:ext>
          </c:extLst>
        </c:ser>
        <c:dLbls>
          <c:showLegendKey val="0"/>
          <c:showVal val="0"/>
          <c:showCatName val="0"/>
          <c:showSerName val="0"/>
          <c:showPercent val="0"/>
          <c:showBubbleSize val="0"/>
        </c:dLbls>
        <c:gapWidth val="219"/>
        <c:overlap val="-27"/>
        <c:axId val="685652608"/>
        <c:axId val="685652936"/>
      </c:barChart>
      <c:catAx>
        <c:axId val="6856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5652936"/>
        <c:crosses val="autoZero"/>
        <c:auto val="1"/>
        <c:lblAlgn val="ctr"/>
        <c:lblOffset val="100"/>
        <c:noMultiLvlLbl val="0"/>
      </c:catAx>
      <c:valAx>
        <c:axId val="685652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5652608"/>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004709268788787"/>
          <c:y val="0.16431527504721427"/>
          <c:w val="0.8154531203942611"/>
          <c:h val="0.78104955452977187"/>
        </c:manualLayout>
      </c:layout>
      <c:barChart>
        <c:barDir val="col"/>
        <c:grouping val="clustered"/>
        <c:varyColors val="0"/>
        <c:ser>
          <c:idx val="0"/>
          <c:order val="0"/>
          <c:tx>
            <c:strRef>
              <c:f>'Final Values-Sahil'!$F$4</c:f>
              <c:strCache>
                <c:ptCount val="1"/>
                <c:pt idx="0">
                  <c:v>FCFE</c:v>
                </c:pt>
              </c:strCache>
            </c:strRef>
          </c:tx>
          <c:spPr>
            <a:solidFill>
              <a:schemeClr val="accent6"/>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Values-Sahil'!$F$5:$F$14</c:f>
              <c:numCache>
                <c:formatCode>_(* #,##0.00_);_(* \(#,##0.00\);_(* "-"??_);_(@_)</c:formatCode>
                <c:ptCount val="10"/>
                <c:pt idx="0">
                  <c:v>-139.42000000000053</c:v>
                </c:pt>
                <c:pt idx="1">
                  <c:v>19699.61</c:v>
                </c:pt>
                <c:pt idx="2">
                  <c:v>13287.83</c:v>
                </c:pt>
                <c:pt idx="3">
                  <c:v>-908.36000000000058</c:v>
                </c:pt>
                <c:pt idx="4">
                  <c:v>5124.2000000000007</c:v>
                </c:pt>
                <c:pt idx="5">
                  <c:v>22212.93</c:v>
                </c:pt>
                <c:pt idx="6">
                  <c:v>162.97000000000025</c:v>
                </c:pt>
                <c:pt idx="7">
                  <c:v>552.0600000000004</c:v>
                </c:pt>
                <c:pt idx="8">
                  <c:v>469.30999999999995</c:v>
                </c:pt>
                <c:pt idx="9">
                  <c:v>-710.02000000000044</c:v>
                </c:pt>
              </c:numCache>
            </c:numRef>
          </c:val>
          <c:extLst>
            <c:ext xmlns:c16="http://schemas.microsoft.com/office/drawing/2014/chart" uri="{C3380CC4-5D6E-409C-BE32-E72D297353CC}">
              <c16:uniqueId val="{00000000-0348-4184-AB2A-FC5B98964A31}"/>
            </c:ext>
          </c:extLst>
        </c:ser>
        <c:dLbls>
          <c:showLegendKey val="0"/>
          <c:showVal val="0"/>
          <c:showCatName val="0"/>
          <c:showSerName val="0"/>
          <c:showPercent val="0"/>
          <c:showBubbleSize val="0"/>
        </c:dLbls>
        <c:gapWidth val="219"/>
        <c:overlap val="-27"/>
        <c:axId val="491262832"/>
        <c:axId val="491257912"/>
      </c:barChart>
      <c:catAx>
        <c:axId val="49126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91257912"/>
        <c:crosses val="autoZero"/>
        <c:auto val="1"/>
        <c:lblAlgn val="ctr"/>
        <c:lblOffset val="100"/>
        <c:noMultiLvlLbl val="0"/>
      </c:catAx>
      <c:valAx>
        <c:axId val="49125791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91262832"/>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518160</xdr:colOff>
      <xdr:row>14</xdr:row>
      <xdr:rowOff>22860</xdr:rowOff>
    </xdr:from>
    <xdr:to>
      <xdr:col>4</xdr:col>
      <xdr:colOff>487680</xdr:colOff>
      <xdr:row>21</xdr:row>
      <xdr:rowOff>38100</xdr:rowOff>
    </xdr:to>
    <xdr:pic>
      <xdr:nvPicPr>
        <xdr:cNvPr id="5" name="Picture 4">
          <a:extLst>
            <a:ext uri="{FF2B5EF4-FFF2-40B4-BE49-F238E27FC236}">
              <a16:creationId xmlns:a16="http://schemas.microsoft.com/office/drawing/2014/main" id="{5A7BDF14-FF06-4F24-B40C-644EED161ED7}"/>
            </a:ext>
          </a:extLst>
        </xdr:cNvPr>
        <xdr:cNvPicPr>
          <a:picLocks noChangeAspect="1"/>
        </xdr:cNvPicPr>
      </xdr:nvPicPr>
      <xdr:blipFill rotWithShape="1">
        <a:blip xmlns:r="http://schemas.openxmlformats.org/officeDocument/2006/relationships" r:embed="rId1">
          <a:duotone>
            <a:prstClr val="black"/>
            <a:srgbClr val="FFCCCC">
              <a:tint val="45000"/>
              <a:satMod val="400000"/>
            </a:srgbClr>
          </a:duotone>
          <a:extLst>
            <a:ext uri="{28A0092B-C50C-407E-A947-70E740481C1C}">
              <a14:useLocalDpi xmlns:a14="http://schemas.microsoft.com/office/drawing/2010/main" val="0"/>
            </a:ext>
          </a:extLst>
        </a:blip>
        <a:srcRect l="2222" t="4803" r="2162" b="7860"/>
        <a:stretch/>
      </xdr:blipFill>
      <xdr:spPr>
        <a:xfrm>
          <a:off x="2164080" y="3154680"/>
          <a:ext cx="3032760" cy="1417320"/>
        </a:xfrm>
        <a:prstGeom prst="rect">
          <a:avLst/>
        </a:prstGeom>
        <a:ln w="12700">
          <a:solidFill>
            <a:schemeClr val="tx1">
              <a:lumMod val="95000"/>
              <a:lumOff val="5000"/>
            </a:schemeClr>
          </a:solidFill>
        </a:ln>
      </xdr:spPr>
    </xdr:pic>
    <xdr:clientData/>
  </xdr:twoCellAnchor>
  <xdr:twoCellAnchor editAs="oneCell">
    <xdr:from>
      <xdr:col>5</xdr:col>
      <xdr:colOff>22860</xdr:colOff>
      <xdr:row>14</xdr:row>
      <xdr:rowOff>0</xdr:rowOff>
    </xdr:from>
    <xdr:to>
      <xdr:col>8</xdr:col>
      <xdr:colOff>487680</xdr:colOff>
      <xdr:row>21</xdr:row>
      <xdr:rowOff>22860</xdr:rowOff>
    </xdr:to>
    <xdr:pic>
      <xdr:nvPicPr>
        <xdr:cNvPr id="6" name="Picture 5">
          <a:extLst>
            <a:ext uri="{FF2B5EF4-FFF2-40B4-BE49-F238E27FC236}">
              <a16:creationId xmlns:a16="http://schemas.microsoft.com/office/drawing/2014/main" id="{79B430C4-C055-4458-ADC5-67DC5B5BE195}"/>
            </a:ext>
          </a:extLst>
        </xdr:cNvPr>
        <xdr:cNvPicPr>
          <a:picLocks noChangeAspect="1"/>
        </xdr:cNvPicPr>
      </xdr:nvPicPr>
      <xdr:blipFill rotWithShape="1">
        <a:blip xmlns:r="http://schemas.openxmlformats.org/officeDocument/2006/relationships" r:embed="rId2">
          <a:duotone>
            <a:prstClr val="black"/>
            <a:srgbClr val="FFCCCC">
              <a:tint val="45000"/>
              <a:satMod val="400000"/>
            </a:srgbClr>
          </a:duotone>
          <a:extLst>
            <a:ext uri="{28A0092B-C50C-407E-A947-70E740481C1C}">
              <a14:useLocalDpi xmlns:a14="http://schemas.microsoft.com/office/drawing/2010/main" val="0"/>
            </a:ext>
          </a:extLst>
        </a:blip>
        <a:srcRect l="3325" t="6177" r="2249" b="9819"/>
        <a:stretch/>
      </xdr:blipFill>
      <xdr:spPr>
        <a:xfrm>
          <a:off x="5958840" y="3131820"/>
          <a:ext cx="3634740" cy="1424940"/>
        </a:xfrm>
        <a:prstGeom prst="rect">
          <a:avLst/>
        </a:prstGeom>
        <a:ln w="12700">
          <a:solidFill>
            <a:schemeClr val="tx1">
              <a:lumMod val="95000"/>
              <a:lumOff val="5000"/>
            </a:schemeClr>
          </a:solidFill>
        </a:ln>
      </xdr:spPr>
    </xdr:pic>
    <xdr:clientData/>
  </xdr:twoCellAnchor>
  <xdr:twoCellAnchor editAs="oneCell">
    <xdr:from>
      <xdr:col>3</xdr:col>
      <xdr:colOff>198120</xdr:colOff>
      <xdr:row>23</xdr:row>
      <xdr:rowOff>30480</xdr:rowOff>
    </xdr:from>
    <xdr:to>
      <xdr:col>6</xdr:col>
      <xdr:colOff>533400</xdr:colOff>
      <xdr:row>31</xdr:row>
      <xdr:rowOff>60960</xdr:rowOff>
    </xdr:to>
    <xdr:pic>
      <xdr:nvPicPr>
        <xdr:cNvPr id="7" name="Picture 6">
          <a:extLst>
            <a:ext uri="{FF2B5EF4-FFF2-40B4-BE49-F238E27FC236}">
              <a16:creationId xmlns:a16="http://schemas.microsoft.com/office/drawing/2014/main" id="{4B40DB41-51AA-48EE-9AB2-A63478658E11}"/>
            </a:ext>
          </a:extLst>
        </xdr:cNvPr>
        <xdr:cNvPicPr>
          <a:picLocks noChangeAspect="1"/>
        </xdr:cNvPicPr>
      </xdr:nvPicPr>
      <xdr:blipFill rotWithShape="1">
        <a:blip xmlns:r="http://schemas.openxmlformats.org/officeDocument/2006/relationships" r:embed="rId3">
          <a:duotone>
            <a:prstClr val="black"/>
            <a:srgbClr val="FFCCCC">
              <a:tint val="45000"/>
              <a:satMod val="400000"/>
            </a:srgbClr>
          </a:duotone>
          <a:extLst>
            <a:ext uri="{28A0092B-C50C-407E-A947-70E740481C1C}">
              <a14:useLocalDpi xmlns:a14="http://schemas.microsoft.com/office/drawing/2010/main" val="0"/>
            </a:ext>
          </a:extLst>
        </a:blip>
        <a:srcRect l="2010" t="5292" r="2322" b="10036"/>
        <a:stretch/>
      </xdr:blipFill>
      <xdr:spPr>
        <a:xfrm>
          <a:off x="3520440" y="4914900"/>
          <a:ext cx="4351020" cy="1432560"/>
        </a:xfrm>
        <a:prstGeom prst="rect">
          <a:avLst/>
        </a:prstGeom>
        <a:ln w="12700">
          <a:solidFill>
            <a:schemeClr val="tx1">
              <a:lumMod val="95000"/>
              <a:lumOff val="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402291</xdr:colOff>
      <xdr:row>16</xdr:row>
      <xdr:rowOff>714104</xdr:rowOff>
    </xdr:from>
    <xdr:to>
      <xdr:col>20</xdr:col>
      <xdr:colOff>603885</xdr:colOff>
      <xdr:row>26</xdr:row>
      <xdr:rowOff>32386</xdr:rowOff>
    </xdr:to>
    <xdr:sp macro="" textlink="">
      <xdr:nvSpPr>
        <xdr:cNvPr id="6" name="TextBox 5">
          <a:extLst>
            <a:ext uri="{FF2B5EF4-FFF2-40B4-BE49-F238E27FC236}">
              <a16:creationId xmlns:a16="http://schemas.microsoft.com/office/drawing/2014/main" id="{9A83A8D2-E6B0-4131-BB86-B27285C75214}"/>
            </a:ext>
          </a:extLst>
        </xdr:cNvPr>
        <xdr:cNvSpPr txBox="1"/>
      </xdr:nvSpPr>
      <xdr:spPr>
        <a:xfrm>
          <a:off x="11527491" y="4437018"/>
          <a:ext cx="7516794" cy="2333625"/>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400" b="1">
              <a:solidFill>
                <a:schemeClr val="dk1"/>
              </a:solidFill>
              <a:effectLst/>
              <a:latin typeface="Georgia" panose="02040502050405020303" pitchFamily="18" charset="0"/>
              <a:ea typeface="+mn-ea"/>
              <a:cs typeface="Arial" panose="020B0604020202020204" pitchFamily="34" charset="0"/>
            </a:rPr>
            <a:t>Sources</a:t>
          </a:r>
          <a:endParaRPr lang="en-US" sz="1400" b="1">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1. https://simplywall.st/stocks/in/diversified-financials/nse-muthootfin/muthoot-finance-shares#dividend</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2. https://www.muthootfinance.com/dividend-history</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3.https://www.moneycontrol.com/financials/muthootfinance/ratiosVI/mf10</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4.https://www.screener.in/company/MUTHOOTFIN/</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5.https://www.investello.com/Analysis/Performance/MUTHOOTFIN#</a:t>
          </a:r>
          <a:endParaRPr lang="en-US" sz="1400">
            <a:effectLst/>
            <a:latin typeface="Georgia" panose="02040502050405020303" pitchFamily="18" charset="0"/>
            <a:cs typeface="Arial" panose="020B0604020202020204" pitchFamily="34" charset="0"/>
          </a:endParaRPr>
        </a:p>
        <a:p>
          <a:endParaRPr lang="en-US" sz="1400">
            <a:latin typeface="Georgia" panose="02040502050405020303" pitchFamily="18" charset="0"/>
            <a:cs typeface="Arial" panose="020B0604020202020204" pitchFamily="34" charset="0"/>
          </a:endParaRPr>
        </a:p>
        <a:p>
          <a:endParaRPr lang="en-US" sz="1000">
            <a:latin typeface="Georgia" panose="02040502050405020303" pitchFamily="18" charset="0"/>
          </a:endParaRPr>
        </a:p>
      </xdr:txBody>
    </xdr:sp>
    <xdr:clientData/>
  </xdr:twoCellAnchor>
  <xdr:twoCellAnchor editAs="oneCell">
    <xdr:from>
      <xdr:col>7</xdr:col>
      <xdr:colOff>466725</xdr:colOff>
      <xdr:row>2</xdr:row>
      <xdr:rowOff>20136</xdr:rowOff>
    </xdr:from>
    <xdr:to>
      <xdr:col>13</xdr:col>
      <xdr:colOff>552449</xdr:colOff>
      <xdr:row>6</xdr:row>
      <xdr:rowOff>137430</xdr:rowOff>
    </xdr:to>
    <xdr:pic>
      <xdr:nvPicPr>
        <xdr:cNvPr id="14" name="Picture 13">
          <a:extLst>
            <a:ext uri="{FF2B5EF4-FFF2-40B4-BE49-F238E27FC236}">
              <a16:creationId xmlns:a16="http://schemas.microsoft.com/office/drawing/2014/main" id="{AB5AB0FC-4164-433B-BC4B-4A2932FC4AE6}"/>
            </a:ext>
          </a:extLst>
        </xdr:cNvPr>
        <xdr:cNvPicPr>
          <a:picLocks noChangeAspect="1"/>
        </xdr:cNvPicPr>
      </xdr:nvPicPr>
      <xdr:blipFill rotWithShape="1">
        <a:blip xmlns:r="http://schemas.openxmlformats.org/officeDocument/2006/relationships" r:embed="rId1">
          <a:duotone>
            <a:prstClr val="black"/>
            <a:srgbClr val="CCECFF">
              <a:tint val="45000"/>
              <a:satMod val="400000"/>
            </a:srgbClr>
          </a:duotone>
          <a:extLst>
            <a:ext uri="{28A0092B-C50C-407E-A947-70E740481C1C}">
              <a14:useLocalDpi xmlns:a14="http://schemas.microsoft.com/office/drawing/2010/main" val="0"/>
            </a:ext>
          </a:extLst>
        </a:blip>
        <a:srcRect l="2222" t="4803" r="2162" b="7860"/>
        <a:stretch/>
      </xdr:blipFill>
      <xdr:spPr>
        <a:xfrm>
          <a:off x="10394496" y="379365"/>
          <a:ext cx="4331154" cy="1434465"/>
        </a:xfrm>
        <a:prstGeom prst="rect">
          <a:avLst/>
        </a:prstGeom>
        <a:ln w="12700">
          <a:solidFill>
            <a:schemeClr val="tx1">
              <a:lumMod val="95000"/>
              <a:lumOff val="5000"/>
            </a:schemeClr>
          </a:solidFill>
        </a:ln>
      </xdr:spPr>
    </xdr:pic>
    <xdr:clientData/>
  </xdr:twoCellAnchor>
  <xdr:twoCellAnchor editAs="oneCell">
    <xdr:from>
      <xdr:col>7</xdr:col>
      <xdr:colOff>478970</xdr:colOff>
      <xdr:row>7</xdr:row>
      <xdr:rowOff>154303</xdr:rowOff>
    </xdr:from>
    <xdr:to>
      <xdr:col>13</xdr:col>
      <xdr:colOff>494209</xdr:colOff>
      <xdr:row>15</xdr:row>
      <xdr:rowOff>52250</xdr:rowOff>
    </xdr:to>
    <xdr:pic>
      <xdr:nvPicPr>
        <xdr:cNvPr id="16" name="Picture 15">
          <a:extLst>
            <a:ext uri="{FF2B5EF4-FFF2-40B4-BE49-F238E27FC236}">
              <a16:creationId xmlns:a16="http://schemas.microsoft.com/office/drawing/2014/main" id="{7D4F512B-6FB4-472E-989F-B3C19D30A766}"/>
            </a:ext>
          </a:extLst>
        </xdr:cNvPr>
        <xdr:cNvPicPr>
          <a:picLocks noChangeAspect="1"/>
        </xdr:cNvPicPr>
      </xdr:nvPicPr>
      <xdr:blipFill rotWithShape="1">
        <a:blip xmlns:r="http://schemas.openxmlformats.org/officeDocument/2006/relationships" r:embed="rId2">
          <a:duotone>
            <a:prstClr val="black"/>
            <a:srgbClr val="CCECFF">
              <a:tint val="45000"/>
              <a:satMod val="400000"/>
            </a:srgbClr>
          </a:duotone>
          <a:extLst>
            <a:ext uri="{28A0092B-C50C-407E-A947-70E740481C1C}">
              <a14:useLocalDpi xmlns:a14="http://schemas.microsoft.com/office/drawing/2010/main" val="0"/>
            </a:ext>
          </a:extLst>
        </a:blip>
        <a:srcRect l="3325" t="6177" r="2249" b="9819"/>
        <a:stretch/>
      </xdr:blipFill>
      <xdr:spPr>
        <a:xfrm>
          <a:off x="10406741" y="2037532"/>
          <a:ext cx="4260669" cy="1552575"/>
        </a:xfrm>
        <a:prstGeom prst="rect">
          <a:avLst/>
        </a:prstGeom>
        <a:ln w="12700">
          <a:solidFill>
            <a:schemeClr val="tx1">
              <a:lumMod val="95000"/>
              <a:lumOff val="5000"/>
            </a:schemeClr>
          </a:solidFill>
        </a:ln>
      </xdr:spPr>
    </xdr:pic>
    <xdr:clientData/>
  </xdr:twoCellAnchor>
  <xdr:twoCellAnchor editAs="oneCell">
    <xdr:from>
      <xdr:col>14</xdr:col>
      <xdr:colOff>128452</xdr:colOff>
      <xdr:row>2</xdr:row>
      <xdr:rowOff>14967</xdr:rowOff>
    </xdr:from>
    <xdr:to>
      <xdr:col>21</xdr:col>
      <xdr:colOff>285750</xdr:colOff>
      <xdr:row>7</xdr:row>
      <xdr:rowOff>68035</xdr:rowOff>
    </xdr:to>
    <xdr:pic>
      <xdr:nvPicPr>
        <xdr:cNvPr id="18" name="Picture 17">
          <a:extLst>
            <a:ext uri="{FF2B5EF4-FFF2-40B4-BE49-F238E27FC236}">
              <a16:creationId xmlns:a16="http://schemas.microsoft.com/office/drawing/2014/main" id="{A9F59966-6D0D-4FFA-94D3-FD2EBF646F3E}"/>
            </a:ext>
          </a:extLst>
        </xdr:cNvPr>
        <xdr:cNvPicPr>
          <a:picLocks noChangeAspect="1"/>
        </xdr:cNvPicPr>
      </xdr:nvPicPr>
      <xdr:blipFill rotWithShape="1">
        <a:blip xmlns:r="http://schemas.openxmlformats.org/officeDocument/2006/relationships" r:embed="rId3">
          <a:duotone>
            <a:prstClr val="black"/>
            <a:srgbClr val="CCECFF">
              <a:tint val="45000"/>
              <a:satMod val="400000"/>
            </a:srgbClr>
          </a:duotone>
          <a:extLst>
            <a:ext uri="{28A0092B-C50C-407E-A947-70E740481C1C}">
              <a14:useLocalDpi xmlns:a14="http://schemas.microsoft.com/office/drawing/2010/main" val="0"/>
            </a:ext>
          </a:extLst>
        </a:blip>
        <a:srcRect l="2010" t="5292" r="2322" b="10036"/>
        <a:stretch/>
      </xdr:blipFill>
      <xdr:spPr>
        <a:xfrm>
          <a:off x="14911252" y="374196"/>
          <a:ext cx="4424498" cy="1577068"/>
        </a:xfrm>
        <a:prstGeom prst="rect">
          <a:avLst/>
        </a:prstGeom>
        <a:ln w="12700">
          <a:solidFill>
            <a:schemeClr val="tx1">
              <a:lumMod val="95000"/>
              <a:lumOff val="5000"/>
            </a:schemeClr>
          </a:solidFill>
        </a:ln>
      </xdr:spPr>
    </xdr:pic>
    <xdr:clientData/>
  </xdr:twoCellAnchor>
  <xdr:twoCellAnchor editAs="oneCell">
    <xdr:from>
      <xdr:col>14</xdr:col>
      <xdr:colOff>108859</xdr:colOff>
      <xdr:row>8</xdr:row>
      <xdr:rowOff>10886</xdr:rowOff>
    </xdr:from>
    <xdr:to>
      <xdr:col>21</xdr:col>
      <xdr:colOff>304801</xdr:colOff>
      <xdr:row>15</xdr:row>
      <xdr:rowOff>108857</xdr:rowOff>
    </xdr:to>
    <xdr:pic>
      <xdr:nvPicPr>
        <xdr:cNvPr id="3" name="Picture 2">
          <a:extLst>
            <a:ext uri="{FF2B5EF4-FFF2-40B4-BE49-F238E27FC236}">
              <a16:creationId xmlns:a16="http://schemas.microsoft.com/office/drawing/2014/main" id="{8E79D4DD-ADBE-4D5A-82BC-BF73987758C0}"/>
            </a:ext>
          </a:extLst>
        </xdr:cNvPr>
        <xdr:cNvPicPr>
          <a:picLocks noChangeAspect="1"/>
        </xdr:cNvPicPr>
      </xdr:nvPicPr>
      <xdr:blipFill rotWithShape="1">
        <a:blip xmlns:r="http://schemas.openxmlformats.org/officeDocument/2006/relationships" r:embed="rId4">
          <a:duotone>
            <a:prstClr val="black"/>
            <a:srgbClr val="CCFFFF">
              <a:tint val="45000"/>
              <a:satMod val="400000"/>
            </a:srgbClr>
          </a:duotone>
          <a:extLst>
            <a:ext uri="{28A0092B-C50C-407E-A947-70E740481C1C}">
              <a14:useLocalDpi xmlns:a14="http://schemas.microsoft.com/office/drawing/2010/main" val="0"/>
            </a:ext>
          </a:extLst>
        </a:blip>
        <a:srcRect l="27937" t="46760" r="34773" b="38240"/>
        <a:stretch/>
      </xdr:blipFill>
      <xdr:spPr>
        <a:xfrm>
          <a:off x="14891659" y="2100943"/>
          <a:ext cx="4463142" cy="1545771"/>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121920</xdr:colOff>
      <xdr:row>5</xdr:row>
      <xdr:rowOff>160020</xdr:rowOff>
    </xdr:from>
    <xdr:to>
      <xdr:col>13</xdr:col>
      <xdr:colOff>335280</xdr:colOff>
      <xdr:row>16</xdr:row>
      <xdr:rowOff>182880</xdr:rowOff>
    </xdr:to>
    <xdr:sp macro="" textlink="">
      <xdr:nvSpPr>
        <xdr:cNvPr id="2" name="TextBox 1">
          <a:extLst>
            <a:ext uri="{FF2B5EF4-FFF2-40B4-BE49-F238E27FC236}">
              <a16:creationId xmlns:a16="http://schemas.microsoft.com/office/drawing/2014/main" id="{D8E9E119-CF24-4714-98B1-FF9C606EA5CF}"/>
            </a:ext>
          </a:extLst>
        </xdr:cNvPr>
        <xdr:cNvSpPr txBox="1"/>
      </xdr:nvSpPr>
      <xdr:spPr>
        <a:xfrm>
          <a:off x="8778240" y="1257300"/>
          <a:ext cx="4328160" cy="20421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latin typeface="Georgia" panose="02040502050405020303" pitchFamily="18" charset="0"/>
            </a:rPr>
            <a:t>SOURCES</a:t>
          </a:r>
          <a:endParaRPr lang="en-IN" sz="1400">
            <a:latin typeface="Georgia" panose="02040502050405020303" pitchFamily="18" charset="0"/>
          </a:endParaRPr>
        </a:p>
        <a:p>
          <a:r>
            <a:rPr lang="en-IN" sz="1400">
              <a:latin typeface="Georgia" panose="02040502050405020303" pitchFamily="18" charset="0"/>
            </a:rPr>
            <a:t>1)https://www.moneycontrol.com/financials/iifl%20finance/ratiosVI/II15</a:t>
          </a:r>
        </a:p>
        <a:p>
          <a:r>
            <a:rPr lang="en-IN" sz="1400">
              <a:latin typeface="Georgia" panose="02040502050405020303" pitchFamily="18" charset="0"/>
            </a:rPr>
            <a:t>2) https://economictimes.indiatimes.com/iifl-finance-ltd/stocks/companyid-13033.cms</a:t>
          </a:r>
        </a:p>
        <a:p>
          <a:r>
            <a:rPr lang="en-IN" sz="1400">
              <a:latin typeface="Georgia" panose="02040502050405020303" pitchFamily="18" charset="0"/>
            </a:rPr>
            <a:t>3)https://in.investing.com/equities/india-infoline-limited-historical-data-dividends</a:t>
          </a:r>
        </a:p>
        <a:p>
          <a:r>
            <a:rPr lang="en-IN" sz="1400">
              <a:latin typeface="Georgia" panose="02040502050405020303" pitchFamily="18" charset="0"/>
            </a:rPr>
            <a:t>4)https://corporatefinanceinstitute.com/resources/knowledge/valuation/free-cash-flow-to-equity-fcfe/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331100</xdr:colOff>
      <xdr:row>7</xdr:row>
      <xdr:rowOff>0</xdr:rowOff>
    </xdr:from>
    <xdr:ext cx="4427817" cy="1362134"/>
    <xdr:pic>
      <xdr:nvPicPr>
        <xdr:cNvPr id="2" name="Picture 1">
          <a:extLst>
            <a:ext uri="{FF2B5EF4-FFF2-40B4-BE49-F238E27FC236}">
              <a16:creationId xmlns:a16="http://schemas.microsoft.com/office/drawing/2014/main" id="{316FC2AB-0DD5-4394-9D40-108AE69B3692}"/>
            </a:ext>
          </a:extLst>
        </xdr:cNvPr>
        <xdr:cNvPicPr>
          <a:picLocks noChangeAspect="1"/>
        </xdr:cNvPicPr>
      </xdr:nvPicPr>
      <xdr:blipFill rotWithShape="1">
        <a:blip xmlns:r="http://schemas.openxmlformats.org/officeDocument/2006/relationships" r:embed="rId1">
          <a:duotone>
            <a:prstClr val="black"/>
            <a:srgbClr val="8FE5A1">
              <a:tint val="45000"/>
              <a:satMod val="400000"/>
            </a:srgbClr>
          </a:duotone>
          <a:extLst>
            <a:ext uri="{28A0092B-C50C-407E-A947-70E740481C1C}">
              <a14:useLocalDpi xmlns:a14="http://schemas.microsoft.com/office/drawing/2010/main" val="0"/>
            </a:ext>
          </a:extLst>
        </a:blip>
        <a:srcRect l="2222" t="4803" r="2162" b="7860"/>
        <a:stretch/>
      </xdr:blipFill>
      <xdr:spPr>
        <a:xfrm>
          <a:off x="14310869" y="4103077"/>
          <a:ext cx="4427817" cy="1362134"/>
        </a:xfrm>
        <a:prstGeom prst="rect">
          <a:avLst/>
        </a:prstGeom>
        <a:solidFill>
          <a:schemeClr val="accent4">
            <a:lumMod val="40000"/>
            <a:lumOff val="60000"/>
          </a:schemeClr>
        </a:solidFill>
        <a:ln w="12700">
          <a:solidFill>
            <a:schemeClr val="tx1">
              <a:lumMod val="95000"/>
              <a:lumOff val="5000"/>
            </a:schemeClr>
          </a:solidFill>
        </a:ln>
      </xdr:spPr>
    </xdr:pic>
    <xdr:clientData/>
  </xdr:oneCellAnchor>
  <xdr:oneCellAnchor>
    <xdr:from>
      <xdr:col>5</xdr:col>
      <xdr:colOff>291647</xdr:colOff>
      <xdr:row>36</xdr:row>
      <xdr:rowOff>458674</xdr:rowOff>
    </xdr:from>
    <xdr:ext cx="4596163" cy="1607333"/>
    <xdr:pic>
      <xdr:nvPicPr>
        <xdr:cNvPr id="3" name="Picture 2">
          <a:extLst>
            <a:ext uri="{FF2B5EF4-FFF2-40B4-BE49-F238E27FC236}">
              <a16:creationId xmlns:a16="http://schemas.microsoft.com/office/drawing/2014/main" id="{079BCCD4-1303-4C8F-B3E0-22D5B0DE41F4}"/>
            </a:ext>
          </a:extLst>
        </xdr:cNvPr>
        <xdr:cNvPicPr>
          <a:picLocks noChangeAspect="1"/>
        </xdr:cNvPicPr>
      </xdr:nvPicPr>
      <xdr:blipFill rotWithShape="1">
        <a:blip xmlns:r="http://schemas.openxmlformats.org/officeDocument/2006/relationships" r:embed="rId2">
          <a:duotone>
            <a:prstClr val="black"/>
            <a:srgbClr val="8FE5A1">
              <a:tint val="45000"/>
              <a:satMod val="400000"/>
            </a:srgbClr>
          </a:duotone>
          <a:extLst>
            <a:ext uri="{28A0092B-C50C-407E-A947-70E740481C1C}">
              <a14:useLocalDpi xmlns:a14="http://schemas.microsoft.com/office/drawing/2010/main" val="0"/>
            </a:ext>
          </a:extLst>
        </a:blip>
        <a:srcRect l="3325" t="6177" r="2249" b="9819"/>
        <a:stretch/>
      </xdr:blipFill>
      <xdr:spPr>
        <a:xfrm>
          <a:off x="14266727" y="15005254"/>
          <a:ext cx="4596163" cy="1607333"/>
        </a:xfrm>
        <a:prstGeom prst="rect">
          <a:avLst/>
        </a:prstGeom>
        <a:solidFill>
          <a:srgbClr val="3BCDB8"/>
        </a:solidFill>
        <a:ln w="12700">
          <a:solidFill>
            <a:schemeClr val="tx1">
              <a:lumMod val="95000"/>
              <a:lumOff val="5000"/>
            </a:schemeClr>
          </a:solidFill>
        </a:ln>
      </xdr:spPr>
    </xdr:pic>
    <xdr:clientData/>
  </xdr:oneCellAnchor>
  <xdr:oneCellAnchor>
    <xdr:from>
      <xdr:col>5</xdr:col>
      <xdr:colOff>459827</xdr:colOff>
      <xdr:row>66</xdr:row>
      <xdr:rowOff>48581</xdr:rowOff>
    </xdr:from>
    <xdr:ext cx="4783965" cy="1440345"/>
    <xdr:pic>
      <xdr:nvPicPr>
        <xdr:cNvPr id="4" name="Picture 3">
          <a:extLst>
            <a:ext uri="{FF2B5EF4-FFF2-40B4-BE49-F238E27FC236}">
              <a16:creationId xmlns:a16="http://schemas.microsoft.com/office/drawing/2014/main" id="{8224E25D-7C28-4867-8F0A-BAA0C7960992}"/>
            </a:ext>
          </a:extLst>
        </xdr:cNvPr>
        <xdr:cNvPicPr>
          <a:picLocks noChangeAspect="1"/>
        </xdr:cNvPicPr>
      </xdr:nvPicPr>
      <xdr:blipFill rotWithShape="1">
        <a:blip xmlns:r="http://schemas.openxmlformats.org/officeDocument/2006/relationships" r:embed="rId3">
          <a:duotone>
            <a:prstClr val="black"/>
            <a:srgbClr val="8FE5A1">
              <a:tint val="45000"/>
              <a:satMod val="400000"/>
            </a:srgbClr>
          </a:duotone>
          <a:extLst>
            <a:ext uri="{28A0092B-C50C-407E-A947-70E740481C1C}">
              <a14:useLocalDpi xmlns:a14="http://schemas.microsoft.com/office/drawing/2010/main" val="0"/>
            </a:ext>
          </a:extLst>
        </a:blip>
        <a:srcRect l="2010" t="5292" r="2322" b="10036"/>
        <a:stretch/>
      </xdr:blipFill>
      <xdr:spPr>
        <a:xfrm>
          <a:off x="14434907" y="23708681"/>
          <a:ext cx="4783965" cy="1440345"/>
        </a:xfrm>
        <a:prstGeom prst="rect">
          <a:avLst/>
        </a:prstGeom>
        <a:solidFill>
          <a:srgbClr val="3BCDB8"/>
        </a:solidFill>
        <a:ln w="12700">
          <a:solidFill>
            <a:schemeClr val="tx1">
              <a:lumMod val="95000"/>
              <a:lumOff val="5000"/>
            </a:schemeClr>
          </a:solidFill>
        </a:ln>
      </xdr:spPr>
    </xdr:pic>
    <xdr:clientData/>
  </xdr:oneCellAnchor>
  <xdr:twoCellAnchor>
    <xdr:from>
      <xdr:col>0</xdr:col>
      <xdr:colOff>728980</xdr:colOff>
      <xdr:row>15</xdr:row>
      <xdr:rowOff>165651</xdr:rowOff>
    </xdr:from>
    <xdr:to>
      <xdr:col>5</xdr:col>
      <xdr:colOff>71421</xdr:colOff>
      <xdr:row>26</xdr:row>
      <xdr:rowOff>597899</xdr:rowOff>
    </xdr:to>
    <xdr:graphicFrame macro="">
      <xdr:nvGraphicFramePr>
        <xdr:cNvPr id="5" name="Chart 4">
          <a:extLst>
            <a:ext uri="{FF2B5EF4-FFF2-40B4-BE49-F238E27FC236}">
              <a16:creationId xmlns:a16="http://schemas.microsoft.com/office/drawing/2014/main" id="{0E753A80-4D83-49AE-8ED3-70F760AC3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999672</xdr:colOff>
      <xdr:row>42</xdr:row>
      <xdr:rowOff>192314</xdr:rowOff>
    </xdr:from>
    <xdr:to>
      <xdr:col>4</xdr:col>
      <xdr:colOff>4181314</xdr:colOff>
      <xdr:row>59</xdr:row>
      <xdr:rowOff>141098</xdr:rowOff>
    </xdr:to>
    <xdr:graphicFrame macro="">
      <xdr:nvGraphicFramePr>
        <xdr:cNvPr id="6" name="Chart 5">
          <a:extLst>
            <a:ext uri="{FF2B5EF4-FFF2-40B4-BE49-F238E27FC236}">
              <a16:creationId xmlns:a16="http://schemas.microsoft.com/office/drawing/2014/main" id="{33AFCEFE-EB1D-4FC5-A34F-2F121778F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78</xdr:row>
      <xdr:rowOff>0</xdr:rowOff>
    </xdr:from>
    <xdr:to>
      <xdr:col>5</xdr:col>
      <xdr:colOff>0</xdr:colOff>
      <xdr:row>90</xdr:row>
      <xdr:rowOff>175172</xdr:rowOff>
    </xdr:to>
    <xdr:graphicFrame macro="">
      <xdr:nvGraphicFramePr>
        <xdr:cNvPr id="7" name="Chart 6">
          <a:extLst>
            <a:ext uri="{FF2B5EF4-FFF2-40B4-BE49-F238E27FC236}">
              <a16:creationId xmlns:a16="http://schemas.microsoft.com/office/drawing/2014/main" id="{2F87E965-8877-4EB8-A290-A3A23DAD4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516610</xdr:colOff>
      <xdr:row>111</xdr:row>
      <xdr:rowOff>0</xdr:rowOff>
    </xdr:from>
    <xdr:to>
      <xdr:col>4</xdr:col>
      <xdr:colOff>3487119</xdr:colOff>
      <xdr:row>126</xdr:row>
      <xdr:rowOff>129152</xdr:rowOff>
    </xdr:to>
    <xdr:graphicFrame macro="">
      <xdr:nvGraphicFramePr>
        <xdr:cNvPr id="8" name="Chart 7">
          <a:extLst>
            <a:ext uri="{FF2B5EF4-FFF2-40B4-BE49-F238E27FC236}">
              <a16:creationId xmlns:a16="http://schemas.microsoft.com/office/drawing/2014/main" id="{918E9591-9EBE-43AE-B511-ABA74093E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129540</xdr:colOff>
      <xdr:row>47</xdr:row>
      <xdr:rowOff>129540</xdr:rowOff>
    </xdr:from>
    <xdr:to>
      <xdr:col>12</xdr:col>
      <xdr:colOff>510540</xdr:colOff>
      <xdr:row>59</xdr:row>
      <xdr:rowOff>7620</xdr:rowOff>
    </xdr:to>
    <xdr:sp macro="" textlink="">
      <xdr:nvSpPr>
        <xdr:cNvPr id="5" name="TextBox 4">
          <a:extLst>
            <a:ext uri="{FF2B5EF4-FFF2-40B4-BE49-F238E27FC236}">
              <a16:creationId xmlns:a16="http://schemas.microsoft.com/office/drawing/2014/main" id="{295FF419-A311-471D-AE7A-C41D6299244E}"/>
            </a:ext>
          </a:extLst>
        </xdr:cNvPr>
        <xdr:cNvSpPr txBox="1"/>
      </xdr:nvSpPr>
      <xdr:spPr>
        <a:xfrm>
          <a:off x="8785860" y="8877300"/>
          <a:ext cx="4145280" cy="2072640"/>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IN" sz="1100" b="1">
              <a:latin typeface="Georgia" panose="02040502050405020303" pitchFamily="18" charset="0"/>
            </a:rPr>
            <a:t>SOURCES</a:t>
          </a:r>
        </a:p>
        <a:p>
          <a:r>
            <a:rPr lang="en-IN" sz="1100">
              <a:latin typeface="Georgia" panose="02040502050405020303" pitchFamily="18" charset="0"/>
            </a:rPr>
            <a:t>https://www.mahindrafinance.com/search?query=buyback</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https://www.moneycontrol.com/financials/mahindra&amp;mahindrafinancialservices/balance-sheetVI/MMF04/2#MMF04</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https://www.moneycontrol.com/financials/mahindra&amp;mahindrafinancialservices/balance-sheetVI/MMF04/1#MMF04</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https://www.moneycontrol.com/financials/mahindra&amp;mahindrafinancialservices/profit-lossVI/MMF04/1#MMF04</a:t>
          </a:r>
        </a:p>
      </xdr:txBody>
    </xdr:sp>
    <xdr:clientData/>
  </xdr:twoCellAnchor>
  <xdr:twoCellAnchor editAs="oneCell">
    <xdr:from>
      <xdr:col>4</xdr:col>
      <xdr:colOff>820420</xdr:colOff>
      <xdr:row>3</xdr:row>
      <xdr:rowOff>10160</xdr:rowOff>
    </xdr:from>
    <xdr:to>
      <xdr:col>9</xdr:col>
      <xdr:colOff>96520</xdr:colOff>
      <xdr:row>10</xdr:row>
      <xdr:rowOff>175260</xdr:rowOff>
    </xdr:to>
    <xdr:pic>
      <xdr:nvPicPr>
        <xdr:cNvPr id="6" name="Picture 5">
          <a:extLst>
            <a:ext uri="{FF2B5EF4-FFF2-40B4-BE49-F238E27FC236}">
              <a16:creationId xmlns:a16="http://schemas.microsoft.com/office/drawing/2014/main" id="{8F71CEE4-C4C3-4792-B042-5DBDCA9B7A5A}"/>
            </a:ext>
          </a:extLst>
        </xdr:cNvPr>
        <xdr:cNvPicPr>
          <a:picLocks noChangeAspect="1"/>
        </xdr:cNvPicPr>
      </xdr:nvPicPr>
      <xdr:blipFill rotWithShape="1">
        <a:blip xmlns:r="http://schemas.openxmlformats.org/officeDocument/2006/relationships" r:embed="rId1">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2222" t="4803" r="2162" b="7860"/>
        <a:stretch/>
      </xdr:blipFill>
      <xdr:spPr>
        <a:xfrm>
          <a:off x="7327900" y="558800"/>
          <a:ext cx="3032760" cy="1475740"/>
        </a:xfrm>
        <a:prstGeom prst="rect">
          <a:avLst/>
        </a:prstGeom>
        <a:solidFill>
          <a:srgbClr val="3BCDB8"/>
        </a:solidFill>
        <a:ln w="12700">
          <a:solidFill>
            <a:schemeClr val="tx1">
              <a:lumMod val="95000"/>
              <a:lumOff val="5000"/>
            </a:schemeClr>
          </a:solidFill>
        </a:ln>
      </xdr:spPr>
    </xdr:pic>
    <xdr:clientData/>
  </xdr:twoCellAnchor>
  <xdr:twoCellAnchor editAs="oneCell">
    <xdr:from>
      <xdr:col>4</xdr:col>
      <xdr:colOff>822960</xdr:colOff>
      <xdr:row>14</xdr:row>
      <xdr:rowOff>22860</xdr:rowOff>
    </xdr:from>
    <xdr:to>
      <xdr:col>10</xdr:col>
      <xdr:colOff>91440</xdr:colOff>
      <xdr:row>21</xdr:row>
      <xdr:rowOff>167640</xdr:rowOff>
    </xdr:to>
    <xdr:pic>
      <xdr:nvPicPr>
        <xdr:cNvPr id="7" name="Picture 6">
          <a:extLst>
            <a:ext uri="{FF2B5EF4-FFF2-40B4-BE49-F238E27FC236}">
              <a16:creationId xmlns:a16="http://schemas.microsoft.com/office/drawing/2014/main" id="{4ADB5FB2-9DE5-42EA-96F9-5C6DCF48C6D8}"/>
            </a:ext>
          </a:extLst>
        </xdr:cNvPr>
        <xdr:cNvPicPr>
          <a:picLocks noChangeAspect="1"/>
        </xdr:cNvPicPr>
      </xdr:nvPicPr>
      <xdr:blipFill rotWithShape="1">
        <a:blip xmlns:r="http://schemas.openxmlformats.org/officeDocument/2006/relationships" r:embed="rId2">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3325" t="6177" r="2249" b="9819"/>
        <a:stretch/>
      </xdr:blipFill>
      <xdr:spPr>
        <a:xfrm>
          <a:off x="7330440" y="2628900"/>
          <a:ext cx="3634740" cy="1447800"/>
        </a:xfrm>
        <a:prstGeom prst="rect">
          <a:avLst/>
        </a:prstGeom>
        <a:solidFill>
          <a:srgbClr val="3BCDB8"/>
        </a:solidFill>
        <a:ln w="12700">
          <a:solidFill>
            <a:schemeClr val="tx1">
              <a:lumMod val="95000"/>
              <a:lumOff val="5000"/>
            </a:schemeClr>
          </a:solidFill>
        </a:ln>
      </xdr:spPr>
    </xdr:pic>
    <xdr:clientData/>
  </xdr:twoCellAnchor>
  <xdr:twoCellAnchor editAs="oneCell">
    <xdr:from>
      <xdr:col>4</xdr:col>
      <xdr:colOff>822960</xdr:colOff>
      <xdr:row>24</xdr:row>
      <xdr:rowOff>15240</xdr:rowOff>
    </xdr:from>
    <xdr:to>
      <xdr:col>11</xdr:col>
      <xdr:colOff>198120</xdr:colOff>
      <xdr:row>32</xdr:row>
      <xdr:rowOff>0</xdr:rowOff>
    </xdr:to>
    <xdr:pic>
      <xdr:nvPicPr>
        <xdr:cNvPr id="8" name="Picture 7">
          <a:extLst>
            <a:ext uri="{FF2B5EF4-FFF2-40B4-BE49-F238E27FC236}">
              <a16:creationId xmlns:a16="http://schemas.microsoft.com/office/drawing/2014/main" id="{00E381A5-A493-4186-8808-8CBA989EFBF7}"/>
            </a:ext>
          </a:extLst>
        </xdr:cNvPr>
        <xdr:cNvPicPr>
          <a:picLocks noChangeAspect="1"/>
        </xdr:cNvPicPr>
      </xdr:nvPicPr>
      <xdr:blipFill rotWithShape="1">
        <a:blip xmlns:r="http://schemas.openxmlformats.org/officeDocument/2006/relationships" r:embed="rId3">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2010" t="5292" r="2322" b="10036"/>
        <a:stretch/>
      </xdr:blipFill>
      <xdr:spPr>
        <a:xfrm>
          <a:off x="7330440" y="4472940"/>
          <a:ext cx="4351020" cy="1508760"/>
        </a:xfrm>
        <a:prstGeom prst="rect">
          <a:avLst/>
        </a:prstGeom>
        <a:solidFill>
          <a:srgbClr val="3BCDB8"/>
        </a:solidFill>
        <a:ln w="12700">
          <a:solidFill>
            <a:schemeClr val="tx1">
              <a:lumMod val="95000"/>
              <a:lumOff val="5000"/>
            </a:schemeClr>
          </a:solidFill>
        </a:ln>
      </xdr:spPr>
    </xdr:pic>
    <xdr:clientData/>
  </xdr:twoCellAnchor>
  <xdr:twoCellAnchor>
    <xdr:from>
      <xdr:col>6</xdr:col>
      <xdr:colOff>22860</xdr:colOff>
      <xdr:row>36</xdr:row>
      <xdr:rowOff>7620</xdr:rowOff>
    </xdr:from>
    <xdr:to>
      <xdr:col>13</xdr:col>
      <xdr:colOff>106680</xdr:colOff>
      <xdr:row>44</xdr:row>
      <xdr:rowOff>0</xdr:rowOff>
    </xdr:to>
    <xdr:sp macro="" textlink="">
      <xdr:nvSpPr>
        <xdr:cNvPr id="2" name="TextBox 1">
          <a:extLst>
            <a:ext uri="{FF2B5EF4-FFF2-40B4-BE49-F238E27FC236}">
              <a16:creationId xmlns:a16="http://schemas.microsoft.com/office/drawing/2014/main" id="{6CB06053-8C3D-43CD-BEF6-3C2181B99321}"/>
            </a:ext>
          </a:extLst>
        </xdr:cNvPr>
        <xdr:cNvSpPr txBox="1"/>
      </xdr:nvSpPr>
      <xdr:spPr>
        <a:xfrm>
          <a:off x="8679180" y="6743700"/>
          <a:ext cx="4457700" cy="162306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IN" sz="1200" b="1">
              <a:latin typeface="Georgia" panose="02040502050405020303" pitchFamily="18" charset="0"/>
            </a:rPr>
            <a:t>Free</a:t>
          </a:r>
          <a:r>
            <a:rPr lang="en-IN" sz="1200" b="1" baseline="0">
              <a:latin typeface="Georgia" panose="02040502050405020303" pitchFamily="18" charset="0"/>
            </a:rPr>
            <a:t> cash flow to equity = Cash flow from opertions - Capital expenditure + Net debts</a:t>
          </a:r>
        </a:p>
        <a:p>
          <a:endParaRPr lang="en-IN" sz="1200" b="1" baseline="0">
            <a:latin typeface="Georgia" panose="02040502050405020303" pitchFamily="18" charset="0"/>
          </a:endParaRPr>
        </a:p>
        <a:p>
          <a:r>
            <a:rPr lang="en-IN" sz="1200" b="1" baseline="0">
              <a:latin typeface="Georgia" panose="02040502050405020303" pitchFamily="18" charset="0"/>
            </a:rPr>
            <a:t>Capital expenditure =</a:t>
          </a:r>
          <a:r>
            <a:rPr lang="en-IN" sz="1200" baseline="0">
              <a:latin typeface="Georgia" panose="02040502050405020303" pitchFamily="18" charset="0"/>
            </a:rPr>
            <a:t> </a:t>
          </a:r>
          <a:r>
            <a:rPr lang="en-IN" sz="1200" baseline="0">
              <a:solidFill>
                <a:schemeClr val="dk1"/>
              </a:solidFill>
              <a:effectLst/>
              <a:latin typeface="Georgia" panose="02040502050405020303" pitchFamily="18" charset="0"/>
              <a:ea typeface="+mn-ea"/>
              <a:cs typeface="+mn-cs"/>
            </a:rPr>
            <a:t>Capital expenditure of current year -Capital expenditure of previous year + Depreciation of current year</a:t>
          </a:r>
        </a:p>
        <a:p>
          <a:endParaRPr lang="en-IN" sz="1200" baseline="0">
            <a:solidFill>
              <a:schemeClr val="dk1"/>
            </a:solidFill>
            <a:effectLst/>
            <a:latin typeface="Georgia" panose="02040502050405020303" pitchFamily="18" charset="0"/>
            <a:ea typeface="+mn-ea"/>
            <a:cs typeface="+mn-cs"/>
          </a:endParaRPr>
        </a:p>
        <a:p>
          <a:r>
            <a:rPr lang="en-IN" sz="1200" b="1" baseline="0">
              <a:solidFill>
                <a:schemeClr val="dk1"/>
              </a:solidFill>
              <a:effectLst/>
              <a:latin typeface="Georgia" panose="02040502050405020303" pitchFamily="18" charset="0"/>
              <a:ea typeface="+mn-ea"/>
              <a:cs typeface="+mn-cs"/>
            </a:rPr>
            <a:t>Net debts = </a:t>
          </a:r>
          <a:r>
            <a:rPr lang="en-IN" sz="1200" baseline="0">
              <a:solidFill>
                <a:schemeClr val="dk1"/>
              </a:solidFill>
              <a:effectLst/>
              <a:latin typeface="Georgia" panose="02040502050405020303" pitchFamily="18" charset="0"/>
              <a:ea typeface="+mn-ea"/>
              <a:cs typeface="+mn-cs"/>
            </a:rPr>
            <a:t>Non current liabilities + Current liabilities - Cash and cash equivalents</a:t>
          </a:r>
          <a:endParaRPr lang="en-IN" sz="1200">
            <a:latin typeface="Georgia" panose="02040502050405020303"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276224</xdr:colOff>
      <xdr:row>1</xdr:row>
      <xdr:rowOff>28575</xdr:rowOff>
    </xdr:from>
    <xdr:to>
      <xdr:col>28</xdr:col>
      <xdr:colOff>266699</xdr:colOff>
      <xdr:row>41</xdr:row>
      <xdr:rowOff>0</xdr:rowOff>
    </xdr:to>
    <xdr:sp macro="" textlink="">
      <xdr:nvSpPr>
        <xdr:cNvPr id="2" name="TextBox 1">
          <a:extLst>
            <a:ext uri="{FF2B5EF4-FFF2-40B4-BE49-F238E27FC236}">
              <a16:creationId xmlns:a16="http://schemas.microsoft.com/office/drawing/2014/main" id="{4F5B259D-D0B4-4C2D-AE6D-1E621BB237E0}"/>
            </a:ext>
          </a:extLst>
        </xdr:cNvPr>
        <xdr:cNvSpPr txBox="1"/>
      </xdr:nvSpPr>
      <xdr:spPr>
        <a:xfrm>
          <a:off x="276224" y="219075"/>
          <a:ext cx="17059275" cy="759142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u="dbl">
              <a:solidFill>
                <a:schemeClr val="dk1"/>
              </a:solidFill>
              <a:effectLst/>
              <a:latin typeface="Arial" panose="020B0604020202020204" pitchFamily="34" charset="0"/>
              <a:ea typeface="+mn-ea"/>
              <a:cs typeface="Arial" panose="020B0604020202020204" pitchFamily="34" charset="0"/>
            </a:rPr>
            <a:t>Final Summary</a:t>
          </a:r>
        </a:p>
        <a:p>
          <a:pPr algn="l"/>
          <a:br>
            <a:rPr lang="en-US" sz="1100">
              <a:solidFill>
                <a:schemeClr val="dk1"/>
              </a:solidFill>
              <a:effectLst/>
              <a:latin typeface="+mn-lt"/>
              <a:ea typeface="+mn-ea"/>
              <a:cs typeface="+mn-cs"/>
            </a:rPr>
          </a:br>
          <a:r>
            <a:rPr lang="en-US" sz="1600">
              <a:solidFill>
                <a:schemeClr val="dk1"/>
              </a:solidFill>
              <a:effectLst/>
              <a:latin typeface="Arial" panose="020B0604020202020204" pitchFamily="34" charset="0"/>
              <a:ea typeface="+mn-ea"/>
              <a:cs typeface="Arial" panose="020B0604020202020204" pitchFamily="34" charset="0"/>
            </a:rPr>
            <a:t>This summary covers data of five companies dealing in the finance sector. The companies are as follows :-</a:t>
          </a:r>
        </a:p>
        <a:p>
          <a:pPr algn="l"/>
          <a:r>
            <a:rPr lang="en-US" sz="1600">
              <a:solidFill>
                <a:schemeClr val="dk1"/>
              </a:solidFill>
              <a:effectLst/>
              <a:latin typeface="Arial" panose="020B0604020202020204" pitchFamily="34" charset="0"/>
              <a:ea typeface="+mn-ea"/>
              <a:cs typeface="Arial" panose="020B0604020202020204" pitchFamily="34" charset="0"/>
            </a:rPr>
            <a:t>1.Cholamandalam Investment and Finance Company Ltd.</a:t>
          </a:r>
        </a:p>
        <a:p>
          <a:pPr algn="l"/>
          <a:r>
            <a:rPr lang="en-US" sz="1600">
              <a:solidFill>
                <a:schemeClr val="dk1"/>
              </a:solidFill>
              <a:effectLst/>
              <a:latin typeface="Arial" panose="020B0604020202020204" pitchFamily="34" charset="0"/>
              <a:ea typeface="+mn-ea"/>
              <a:cs typeface="Arial" panose="020B0604020202020204" pitchFamily="34" charset="0"/>
            </a:rPr>
            <a:t>2.MAHINDRA &amp; MAHINDRA FINANCIAL SERVICE Ltd.</a:t>
          </a:r>
        </a:p>
        <a:p>
          <a:pPr algn="l"/>
          <a:r>
            <a:rPr lang="en-US" sz="1600">
              <a:solidFill>
                <a:schemeClr val="dk1"/>
              </a:solidFill>
              <a:effectLst/>
              <a:latin typeface="Arial" panose="020B0604020202020204" pitchFamily="34" charset="0"/>
              <a:ea typeface="+mn-ea"/>
              <a:cs typeface="Arial" panose="020B0604020202020204" pitchFamily="34" charset="0"/>
            </a:rPr>
            <a:t>3.BAJAJ FINANCE LIMITED</a:t>
          </a:r>
        </a:p>
        <a:p>
          <a:pPr algn="l"/>
          <a:r>
            <a:rPr lang="en-US" sz="1600">
              <a:solidFill>
                <a:schemeClr val="dk1"/>
              </a:solidFill>
              <a:effectLst/>
              <a:latin typeface="Arial" panose="020B0604020202020204" pitchFamily="34" charset="0"/>
              <a:ea typeface="+mn-ea"/>
              <a:cs typeface="Arial" panose="020B0604020202020204" pitchFamily="34" charset="0"/>
            </a:rPr>
            <a:t>4.INDIA INFOLINE FINANCE LIMITED</a:t>
          </a:r>
        </a:p>
        <a:p>
          <a:pPr algn="l"/>
          <a:r>
            <a:rPr lang="en-US" sz="1600">
              <a:solidFill>
                <a:schemeClr val="dk1"/>
              </a:solidFill>
              <a:effectLst/>
              <a:latin typeface="Arial" panose="020B0604020202020204" pitchFamily="34" charset="0"/>
              <a:ea typeface="+mn-ea"/>
              <a:cs typeface="Arial" panose="020B0604020202020204" pitchFamily="34" charset="0"/>
            </a:rPr>
            <a:t>5.MUTHOOT FINANCE</a:t>
          </a:r>
        </a:p>
        <a:p>
          <a:pPr algn="l"/>
          <a:br>
            <a:rPr lang="en-US" sz="1600">
              <a:solidFill>
                <a:schemeClr val="dk1"/>
              </a:solidFill>
              <a:effectLst/>
              <a:latin typeface="Arial" panose="020B0604020202020204" pitchFamily="34" charset="0"/>
              <a:ea typeface="+mn-ea"/>
              <a:cs typeface="Arial" panose="020B0604020202020204" pitchFamily="34" charset="0"/>
            </a:rPr>
          </a:br>
          <a:r>
            <a:rPr lang="en-US" sz="1600">
              <a:solidFill>
                <a:schemeClr val="dk1"/>
              </a:solidFill>
              <a:effectLst/>
              <a:latin typeface="Arial" panose="020B0604020202020204" pitchFamily="34" charset="0"/>
              <a:ea typeface="+mn-ea"/>
              <a:cs typeface="Arial" panose="020B0604020202020204" pitchFamily="34" charset="0"/>
            </a:rPr>
            <a:t> The financial sector , from analysing our 5 companies , showed a positive trend last year with exponential growth for some companies during covid crisis.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To understand and analyse the performance of these companies further, we considered the financial statements and calculated some ratios.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1. </a:t>
          </a:r>
          <a:r>
            <a:rPr lang="en-US" sz="1600" b="1">
              <a:solidFill>
                <a:schemeClr val="dk1"/>
              </a:solidFill>
              <a:effectLst/>
              <a:latin typeface="Arial" panose="020B0604020202020204" pitchFamily="34" charset="0"/>
              <a:ea typeface="+mn-ea"/>
              <a:cs typeface="Arial" panose="020B0604020202020204" pitchFamily="34" charset="0"/>
            </a:rPr>
            <a:t>Dividend Yield</a:t>
          </a:r>
          <a:r>
            <a:rPr lang="en-US" sz="1600">
              <a:solidFill>
                <a:schemeClr val="dk1"/>
              </a:solidFill>
              <a:effectLst/>
              <a:latin typeface="Arial" panose="020B0604020202020204" pitchFamily="34" charset="0"/>
              <a:ea typeface="+mn-ea"/>
              <a:cs typeface="Arial" panose="020B0604020202020204" pitchFamily="34" charset="0"/>
            </a:rPr>
            <a:t> is simply the dividends we get relative to the price of the share.</a:t>
          </a:r>
        </a:p>
        <a:p>
          <a:pPr algn="l"/>
          <a:r>
            <a:rPr lang="en-US" sz="1600">
              <a:solidFill>
                <a:schemeClr val="dk1"/>
              </a:solidFill>
              <a:effectLst/>
              <a:latin typeface="Arial" panose="020B0604020202020204" pitchFamily="34" charset="0"/>
              <a:ea typeface="+mn-ea"/>
              <a:cs typeface="Arial" panose="020B0604020202020204" pitchFamily="34" charset="0"/>
            </a:rPr>
            <a:t>The dividend yield of all companies was similar to that of 1.57%(market average) with last year showing very high rate due to the increased gain in covid time</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2.</a:t>
          </a:r>
          <a:r>
            <a:rPr lang="en-US" sz="1600" b="1">
              <a:solidFill>
                <a:schemeClr val="dk1"/>
              </a:solidFill>
              <a:effectLst/>
              <a:latin typeface="Arial" panose="020B0604020202020204" pitchFamily="34" charset="0"/>
              <a:ea typeface="+mn-ea"/>
              <a:cs typeface="Arial" panose="020B0604020202020204" pitchFamily="34" charset="0"/>
            </a:rPr>
            <a:t>The Dividend payout ratio</a:t>
          </a:r>
          <a:r>
            <a:rPr lang="en-US" sz="1600">
              <a:solidFill>
                <a:schemeClr val="dk1"/>
              </a:solidFill>
              <a:effectLst/>
              <a:latin typeface="Arial" panose="020B0604020202020204" pitchFamily="34" charset="0"/>
              <a:ea typeface="+mn-ea"/>
              <a:cs typeface="Arial" panose="020B0604020202020204" pitchFamily="34" charset="0"/>
            </a:rPr>
            <a:t> shows how much of a company's earnings after tax (EAT) are paid to shareholders.</a:t>
          </a:r>
        </a:p>
        <a:p>
          <a:pPr algn="l"/>
          <a:r>
            <a:rPr lang="en-US" sz="1600">
              <a:solidFill>
                <a:schemeClr val="dk1"/>
              </a:solidFill>
              <a:effectLst/>
              <a:latin typeface="Arial" panose="020B0604020202020204" pitchFamily="34" charset="0"/>
              <a:ea typeface="+mn-ea"/>
              <a:cs typeface="Arial" panose="020B0604020202020204" pitchFamily="34" charset="0"/>
            </a:rPr>
            <a:t>The dividend payout ratio for these companies ranges from 10% to 30%</a:t>
          </a:r>
        </a:p>
        <a:p>
          <a:pPr algn="l"/>
          <a:r>
            <a:rPr lang="en-US" sz="1600">
              <a:solidFill>
                <a:schemeClr val="dk1"/>
              </a:solidFill>
              <a:effectLst/>
              <a:latin typeface="Arial" panose="020B0604020202020204" pitchFamily="34" charset="0"/>
              <a:ea typeface="+mn-ea"/>
              <a:cs typeface="Arial" panose="020B0604020202020204" pitchFamily="34" charset="0"/>
            </a:rPr>
            <a:t>A dividend payout ratio of 30-50% is considered healthy, while anything over 50% could be unsustainable.</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3.  </a:t>
          </a:r>
          <a:r>
            <a:rPr lang="en-US" sz="1600" b="1">
              <a:solidFill>
                <a:schemeClr val="dk1"/>
              </a:solidFill>
              <a:effectLst/>
              <a:latin typeface="Arial" panose="020B0604020202020204" pitchFamily="34" charset="0"/>
              <a:ea typeface="+mn-ea"/>
              <a:cs typeface="Arial" panose="020B0604020202020204" pitchFamily="34" charset="0"/>
            </a:rPr>
            <a:t>Sales Growth ratio </a:t>
          </a:r>
          <a:r>
            <a:rPr lang="en-US" sz="1600">
              <a:solidFill>
                <a:schemeClr val="dk1"/>
              </a:solidFill>
              <a:effectLst/>
              <a:latin typeface="Arial" panose="020B0604020202020204" pitchFamily="34" charset="0"/>
              <a:ea typeface="+mn-ea"/>
              <a:cs typeface="Arial" panose="020B0604020202020204" pitchFamily="34" charset="0"/>
            </a:rPr>
            <a:t>shows the net growth in the sales in a financial year.</a:t>
          </a:r>
        </a:p>
        <a:p>
          <a:pPr algn="l"/>
          <a:r>
            <a:rPr lang="en-US" sz="1600">
              <a:solidFill>
                <a:schemeClr val="dk1"/>
              </a:solidFill>
              <a:effectLst/>
              <a:latin typeface="Arial" panose="020B0604020202020204" pitchFamily="34" charset="0"/>
              <a:ea typeface="+mn-ea"/>
              <a:cs typeface="Arial" panose="020B0604020202020204" pitchFamily="34" charset="0"/>
            </a:rPr>
            <a:t>There is a positive growth in the sales in the past few years.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b="1">
              <a:solidFill>
                <a:schemeClr val="dk1"/>
              </a:solidFill>
              <a:effectLst/>
              <a:latin typeface="Arial" panose="020B0604020202020204" pitchFamily="34" charset="0"/>
              <a:ea typeface="+mn-ea"/>
              <a:cs typeface="Arial" panose="020B0604020202020204" pitchFamily="34" charset="0"/>
            </a:rPr>
            <a:t>The financial sector is a growing sector and has seen a steep rise in the past 2 years but it comes with high volatility.</a:t>
          </a:r>
        </a:p>
        <a:p>
          <a:pPr algn="l"/>
          <a:r>
            <a:rPr lang="en-US" sz="1600" b="1">
              <a:solidFill>
                <a:schemeClr val="dk1"/>
              </a:solidFill>
              <a:effectLst/>
              <a:latin typeface="Arial" panose="020B0604020202020204" pitchFamily="34" charset="0"/>
              <a:ea typeface="+mn-ea"/>
              <a:cs typeface="Arial" panose="020B0604020202020204" pitchFamily="34" charset="0"/>
            </a:rPr>
            <a:t>It is an appealing</a:t>
          </a:r>
          <a:r>
            <a:rPr lang="en-US" sz="1600" b="1" baseline="0">
              <a:solidFill>
                <a:schemeClr val="dk1"/>
              </a:solidFill>
              <a:effectLst/>
              <a:latin typeface="Arial" panose="020B0604020202020204" pitchFamily="34" charset="0"/>
              <a:ea typeface="+mn-ea"/>
              <a:cs typeface="Arial" panose="020B0604020202020204" pitchFamily="34" charset="0"/>
            </a:rPr>
            <a:t> sector to invest in ,but like every other investment comes with a risk factor.</a:t>
          </a:r>
          <a:endParaRPr lang="en-US" sz="1600" b="1">
            <a:solidFill>
              <a:schemeClr val="dk1"/>
            </a:solidFill>
            <a:effectLst/>
            <a:latin typeface="Arial" panose="020B0604020202020204" pitchFamily="34" charset="0"/>
            <a:ea typeface="+mn-ea"/>
            <a:cs typeface="Arial" panose="020B0604020202020204" pitchFamily="34" charset="0"/>
          </a:endParaRPr>
        </a:p>
        <a:p>
          <a:br>
            <a:rPr lang="en-US" sz="1400" b="1">
              <a:latin typeface="Arial" panose="020B0604020202020204" pitchFamily="34" charset="0"/>
              <a:cs typeface="Arial" panose="020B0604020202020204" pitchFamily="34" charset="0"/>
            </a:rPr>
          </a:br>
          <a:endParaRPr lang="en-US" sz="1400" b="1">
            <a:latin typeface="Arial" panose="020B0604020202020204" pitchFamily="34" charset="0"/>
            <a:cs typeface="Arial" panose="020B0604020202020204" pitchFamily="34" charset="0"/>
          </a:endParaRPr>
        </a:p>
        <a:p>
          <a:br>
            <a:rPr lang="en-US"/>
          </a:br>
          <a:endParaRPr lang="en-US"/>
        </a:p>
        <a:p>
          <a:br>
            <a:rPr lang="en-US"/>
          </a:b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in.investing.com/equities/cholamandalam-inv.-and-finance-historical-data?end_date=1641061800&amp;interval_sec=monthly&amp;st_date=1293906600" TargetMode="External"/><Relationship Id="rId2" Type="http://schemas.openxmlformats.org/officeDocument/2006/relationships/hyperlink" Target="https://stocks.zerodha.com/stocks/cholamandalam-investment-and-finance-company-CHLA/financials?checklist=basic&amp;statement=income&amp;view=normal&amp;period=annual" TargetMode="External"/><Relationship Id="rId1" Type="http://schemas.openxmlformats.org/officeDocument/2006/relationships/hyperlink" Target="https://www.moneycontrol.com/india/stockpricequote/finance-leasinghire-purchase/cholamandalaminvestmentfinancecompany/CDB" TargetMode="External"/><Relationship Id="rId6" Type="http://schemas.openxmlformats.org/officeDocument/2006/relationships/printerSettings" Target="../printerSettings/printerSettings7.bin"/><Relationship Id="rId5" Type="http://schemas.openxmlformats.org/officeDocument/2006/relationships/hyperlink" Target="https://www.moneycontrol.com/financials/cholamandalaminvestmentfinancecompany/results/yearly/CDB" TargetMode="External"/><Relationship Id="rId4" Type="http://schemas.openxmlformats.org/officeDocument/2006/relationships/hyperlink" Target="https://www.moneycontrol.com/financials/cholamandalaminvestmentandfinancecompany/profit-lossVI/cdb/3"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924C-F019-4475-898D-B9D84A0807A3}">
  <sheetPr>
    <tabColor rgb="FFCC99FF"/>
  </sheetPr>
  <dimension ref="G4:X25"/>
  <sheetViews>
    <sheetView zoomScaleNormal="100" workbookViewId="0">
      <selection activeCell="I13" sqref="I13"/>
    </sheetView>
  </sheetViews>
  <sheetFormatPr defaultRowHeight="14.4"/>
  <cols>
    <col min="11" max="11" width="14.5546875" customWidth="1"/>
    <col min="12" max="12" width="24" customWidth="1"/>
    <col min="13" max="13" width="17.5546875" customWidth="1"/>
    <col min="18" max="18" width="14" customWidth="1"/>
    <col min="19" max="19" width="10.109375" customWidth="1"/>
  </cols>
  <sheetData>
    <row r="4" spans="11:24">
      <c r="K4" s="148" t="s">
        <v>132</v>
      </c>
      <c r="L4" s="148"/>
      <c r="M4" s="148"/>
      <c r="N4" s="148"/>
      <c r="O4" s="148"/>
      <c r="P4" s="148"/>
      <c r="Q4" s="148"/>
      <c r="R4" s="148"/>
    </row>
    <row r="5" spans="11:24">
      <c r="K5" s="148"/>
      <c r="L5" s="148"/>
      <c r="M5" s="148"/>
      <c r="N5" s="148"/>
      <c r="O5" s="148"/>
      <c r="P5" s="148"/>
      <c r="Q5" s="148"/>
      <c r="R5" s="148"/>
    </row>
    <row r="6" spans="11:24">
      <c r="K6" s="148"/>
      <c r="L6" s="148"/>
      <c r="M6" s="148"/>
      <c r="N6" s="148"/>
      <c r="O6" s="148"/>
      <c r="P6" s="148"/>
      <c r="Q6" s="148"/>
      <c r="R6" s="148"/>
    </row>
    <row r="7" spans="11:24" ht="28.5" customHeight="1">
      <c r="K7" s="148"/>
      <c r="L7" s="148"/>
      <c r="M7" s="148"/>
      <c r="N7" s="148"/>
      <c r="O7" s="148"/>
      <c r="P7" s="148"/>
      <c r="Q7" s="148"/>
      <c r="R7" s="148"/>
    </row>
    <row r="8" spans="11:24">
      <c r="K8" s="149" t="s">
        <v>133</v>
      </c>
      <c r="L8" s="149"/>
      <c r="M8" s="149"/>
      <c r="N8" s="149"/>
      <c r="O8" s="149"/>
      <c r="P8" s="149"/>
      <c r="Q8" s="149"/>
      <c r="R8" s="149"/>
    </row>
    <row r="9" spans="11:24">
      <c r="K9" s="149"/>
      <c r="L9" s="149"/>
      <c r="M9" s="149"/>
      <c r="N9" s="149"/>
      <c r="O9" s="149"/>
      <c r="P9" s="149"/>
      <c r="Q9" s="149"/>
      <c r="R9" s="149"/>
    </row>
    <row r="10" spans="11:24" ht="27" customHeight="1">
      <c r="K10" s="149" t="s">
        <v>137</v>
      </c>
      <c r="L10" s="149"/>
      <c r="M10" s="149"/>
      <c r="N10" s="149"/>
      <c r="O10" s="149"/>
      <c r="P10" s="149"/>
      <c r="Q10" s="149"/>
      <c r="R10" s="149"/>
    </row>
    <row r="11" spans="11:24" ht="15" thickBot="1"/>
    <row r="12" spans="11:24" ht="28.5" customHeight="1" thickBot="1">
      <c r="K12" s="140" t="s">
        <v>134</v>
      </c>
      <c r="L12" s="141" t="s">
        <v>135</v>
      </c>
      <c r="M12" s="150" t="s">
        <v>136</v>
      </c>
      <c r="N12" s="150"/>
      <c r="O12" s="150"/>
      <c r="P12" s="150"/>
      <c r="Q12" s="150"/>
      <c r="R12" s="150"/>
      <c r="S12" s="138"/>
    </row>
    <row r="13" spans="11:24" ht="25.5" customHeight="1" thickBot="1">
      <c r="K13" s="142">
        <v>41</v>
      </c>
      <c r="L13" s="142" t="s">
        <v>138</v>
      </c>
      <c r="M13" s="144" t="s">
        <v>31</v>
      </c>
      <c r="N13" s="144"/>
      <c r="O13" s="144"/>
      <c r="P13" s="144"/>
      <c r="Q13" s="144"/>
      <c r="R13" s="144"/>
      <c r="S13" s="133"/>
    </row>
    <row r="14" spans="11:24" ht="21" customHeight="1" thickBot="1">
      <c r="K14" s="142">
        <v>42</v>
      </c>
      <c r="L14" s="142" t="s">
        <v>139</v>
      </c>
      <c r="M14" s="147" t="s">
        <v>78</v>
      </c>
      <c r="N14" s="147"/>
      <c r="O14" s="147"/>
      <c r="P14" s="147"/>
      <c r="Q14" s="147"/>
      <c r="R14" s="147"/>
      <c r="S14" s="137"/>
    </row>
    <row r="15" spans="11:24" ht="31.5" customHeight="1" thickBot="1">
      <c r="K15" s="142">
        <v>43</v>
      </c>
      <c r="L15" s="142" t="s">
        <v>140</v>
      </c>
      <c r="M15" s="144" t="s">
        <v>84</v>
      </c>
      <c r="N15" s="144"/>
      <c r="O15" s="144"/>
      <c r="P15" s="144"/>
      <c r="Q15" s="144"/>
      <c r="R15" s="144"/>
      <c r="S15" s="133"/>
    </row>
    <row r="16" spans="11:24" ht="24.75" customHeight="1" thickBot="1">
      <c r="K16" s="142">
        <v>44</v>
      </c>
      <c r="L16" s="142" t="s">
        <v>141</v>
      </c>
      <c r="M16" s="145" t="s">
        <v>119</v>
      </c>
      <c r="N16" s="145"/>
      <c r="O16" s="145"/>
      <c r="P16" s="145"/>
      <c r="Q16" s="145"/>
      <c r="R16" s="145"/>
      <c r="S16" s="136"/>
      <c r="T16" s="136"/>
      <c r="U16" s="136"/>
      <c r="V16" s="136"/>
      <c r="W16" s="136"/>
      <c r="X16" s="136"/>
    </row>
    <row r="17" spans="7:19" ht="36" customHeight="1" thickBot="1">
      <c r="G17" s="135"/>
      <c r="H17" s="135"/>
      <c r="I17" s="135"/>
      <c r="J17" s="135"/>
      <c r="K17" s="143">
        <v>45</v>
      </c>
      <c r="L17" s="143" t="s">
        <v>142</v>
      </c>
      <c r="M17" s="146" t="s">
        <v>90</v>
      </c>
      <c r="N17" s="146"/>
      <c r="O17" s="146"/>
      <c r="P17" s="146"/>
      <c r="Q17" s="146"/>
      <c r="R17" s="146"/>
      <c r="S17" s="139"/>
    </row>
    <row r="18" spans="7:19" ht="15" customHeight="1"/>
    <row r="19" spans="7:19" ht="15" customHeight="1"/>
    <row r="23" spans="7:19" ht="15" customHeight="1">
      <c r="J23" s="134"/>
      <c r="K23" s="134"/>
      <c r="L23" s="134"/>
      <c r="M23" s="134"/>
      <c r="N23" s="134"/>
      <c r="O23" s="134"/>
      <c r="P23" s="134"/>
    </row>
    <row r="24" spans="7:19" ht="15" customHeight="1">
      <c r="J24" s="134"/>
      <c r="K24" s="134"/>
      <c r="L24" s="134"/>
      <c r="M24" s="134"/>
      <c r="N24" s="134"/>
      <c r="O24" s="134"/>
      <c r="P24" s="134"/>
    </row>
    <row r="25" spans="7:19" ht="15.75" customHeight="1"/>
  </sheetData>
  <mergeCells count="9">
    <mergeCell ref="K4:R7"/>
    <mergeCell ref="K8:R9"/>
    <mergeCell ref="K10:R10"/>
    <mergeCell ref="M12:R12"/>
    <mergeCell ref="M13:R13"/>
    <mergeCell ref="M15:R15"/>
    <mergeCell ref="M16:R16"/>
    <mergeCell ref="M17:R17"/>
    <mergeCell ref="M14:R1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FD0B-4615-43FA-B64E-53C56646E1C3}">
  <sheetPr>
    <tabColor theme="9" tint="0.39997558519241921"/>
  </sheetPr>
  <dimension ref="A1:I23"/>
  <sheetViews>
    <sheetView topLeftCell="D1" workbookViewId="0">
      <selection sqref="A1:F2"/>
    </sheetView>
  </sheetViews>
  <sheetFormatPr defaultRowHeight="14.4"/>
  <cols>
    <col min="1" max="1" width="13.5546875" customWidth="1"/>
    <col min="2" max="2" width="26.109375" customWidth="1"/>
    <col min="3" max="3" width="28.88671875" customWidth="1"/>
    <col min="4" max="4" width="33.109375" customWidth="1"/>
    <col min="5" max="5" width="31.44140625" customWidth="1"/>
    <col min="6" max="6" width="17.44140625" customWidth="1"/>
  </cols>
  <sheetData>
    <row r="1" spans="1:6">
      <c r="A1" s="154" t="s">
        <v>90</v>
      </c>
      <c r="B1" s="154"/>
      <c r="C1" s="154"/>
      <c r="D1" s="154"/>
      <c r="E1" s="154"/>
      <c r="F1" s="154"/>
    </row>
    <row r="2" spans="1:6">
      <c r="A2" s="166"/>
      <c r="B2" s="166"/>
      <c r="C2" s="166"/>
      <c r="D2" s="166"/>
      <c r="E2" s="166"/>
      <c r="F2" s="166"/>
    </row>
    <row r="3" spans="1:6" ht="15.6">
      <c r="A3" s="92" t="s">
        <v>32</v>
      </c>
      <c r="B3" s="92" t="str">
        <f>'Cal-Amalu'!D2</f>
        <v>DIVIDEND YIELD (%)</v>
      </c>
      <c r="C3" s="92" t="str">
        <f>'Cal-Amalu'!D14</f>
        <v>DIVIDEND PAYOUT (%)</v>
      </c>
      <c r="D3" s="92" t="str">
        <f>'Cal-Amalu'!D26</f>
        <v>SALES GROWTH RATIO (%)</v>
      </c>
      <c r="E3" s="92" t="s">
        <v>56</v>
      </c>
      <c r="F3" s="92" t="str">
        <f>'Cal-Amalu'!E63</f>
        <v>FCFE</v>
      </c>
    </row>
    <row r="4" spans="1:6" ht="15.6">
      <c r="A4" s="47" t="s">
        <v>55</v>
      </c>
      <c r="B4" s="47">
        <f>'Cal-Amalu'!D3</f>
        <v>10.397326401782399</v>
      </c>
      <c r="C4" s="47">
        <f>'Cal-Amalu'!D15</f>
        <v>23.155805491233874</v>
      </c>
      <c r="D4" s="47">
        <f>'Cal-Amalu'!D27</f>
        <v>40.896479751571761</v>
      </c>
      <c r="E4" s="206" t="s">
        <v>54</v>
      </c>
      <c r="F4" s="93">
        <f>'Cal-Amalu'!E64</f>
        <v>9397.8600000000024</v>
      </c>
    </row>
    <row r="5" spans="1:6" ht="15.6">
      <c r="A5" s="47" t="s">
        <v>53</v>
      </c>
      <c r="B5" s="47">
        <f>'Cal-Amalu'!D4</f>
        <v>1.8388925780252334</v>
      </c>
      <c r="C5" s="47">
        <f>'Cal-Amalu'!D16</f>
        <v>21.699819168173597</v>
      </c>
      <c r="D5" s="47">
        <f>'Cal-Amalu'!D28</f>
        <v>39.347472630704196</v>
      </c>
      <c r="E5" s="207"/>
      <c r="F5" s="93">
        <f>'Cal-Amalu'!E65</f>
        <v>13709.51</v>
      </c>
    </row>
    <row r="6" spans="1:6" ht="15.6">
      <c r="A6" s="47" t="s">
        <v>52</v>
      </c>
      <c r="B6" s="47">
        <f>'Cal-Amalu'!D5</f>
        <v>1.893845003737852</v>
      </c>
      <c r="C6" s="47">
        <f>'Cal-Amalu'!D17</f>
        <v>24.126984126984123</v>
      </c>
      <c r="D6" s="47">
        <f>'Cal-Amalu'!D29</f>
        <v>27.611804849716869</v>
      </c>
      <c r="E6" s="207"/>
      <c r="F6" s="93">
        <f>'Cal-Amalu'!E66</f>
        <v>20063.699999999997</v>
      </c>
    </row>
    <row r="7" spans="1:6" ht="15.6">
      <c r="A7" s="47" t="s">
        <v>51</v>
      </c>
      <c r="B7" s="47">
        <f>'Cal-Amalu'!D6</f>
        <v>2.7067262146433886</v>
      </c>
      <c r="C7" s="47">
        <f>'Cal-Amalu'!D18</f>
        <v>27.118644067796609</v>
      </c>
      <c r="D7" s="47">
        <f>'Cal-Amalu'!D30</f>
        <v>12.484278582502144</v>
      </c>
      <c r="E7" s="207"/>
      <c r="F7" s="93">
        <f>'Cal-Amalu'!E67</f>
        <v>25904.339999999997</v>
      </c>
    </row>
    <row r="8" spans="1:6" ht="15.6">
      <c r="A8" s="47" t="s">
        <v>50</v>
      </c>
      <c r="B8" s="47">
        <f>'Cal-Amalu'!D7</f>
        <v>2.4291006254934113</v>
      </c>
      <c r="C8" s="47">
        <f>'Cal-Amalu'!D19</f>
        <v>33.557046979865774</v>
      </c>
      <c r="D8" s="47">
        <f>'Cal-Amalu'!D31</f>
        <v>5.7279003479008432</v>
      </c>
      <c r="E8" s="207"/>
      <c r="F8" s="93">
        <f>'Cal-Amalu'!E68</f>
        <v>29476.970000000005</v>
      </c>
    </row>
    <row r="9" spans="1:6" ht="15.6">
      <c r="A9" s="47" t="s">
        <v>49</v>
      </c>
      <c r="B9" s="47">
        <f>'Cal-Amalu'!D8</f>
        <v>0.83321760866546302</v>
      </c>
      <c r="C9" s="47">
        <f>'Cal-Amalu'!D20</f>
        <v>33.850493653032437</v>
      </c>
      <c r="D9" s="47">
        <f>'Cal-Amalu'!D32</f>
        <v>5.4799458753903876</v>
      </c>
      <c r="E9" s="207"/>
      <c r="F9" s="93">
        <f>'Cal-Amalu'!E69</f>
        <v>33830.089999999997</v>
      </c>
    </row>
    <row r="10" spans="1:6" ht="15.6">
      <c r="A10" s="47" t="s">
        <v>48</v>
      </c>
      <c r="B10" s="47">
        <f>'Cal-Amalu'!D9</f>
        <v>1.3863856924996536</v>
      </c>
      <c r="C10" s="47">
        <f>'Cal-Amalu'!D21</f>
        <v>21.598272138228943</v>
      </c>
      <c r="D10" s="47">
        <f>'Cal-Amalu'!D33</f>
        <v>7.4435811341597216</v>
      </c>
      <c r="E10" s="207"/>
      <c r="F10" s="93">
        <f>'Cal-Amalu'!E70</f>
        <v>35602</v>
      </c>
    </row>
    <row r="11" spans="1:6" ht="15.6">
      <c r="A11" s="47" t="s">
        <v>7</v>
      </c>
      <c r="B11" s="47">
        <f>'Cal-Amalu'!D10</f>
        <v>3.3072148163223769</v>
      </c>
      <c r="C11" s="47">
        <f>'Cal-Amalu'!D22</f>
        <v>25.661271219897358</v>
      </c>
      <c r="D11" s="47">
        <f>'Cal-Amalu'!D34</f>
        <v>31.498446514418539</v>
      </c>
      <c r="E11" s="207"/>
      <c r="F11" s="93">
        <f>'Cal-Amalu'!E71</f>
        <v>44189.770000000004</v>
      </c>
    </row>
    <row r="12" spans="1:6" ht="15.6">
      <c r="A12" s="47" t="s">
        <v>47</v>
      </c>
      <c r="B12" s="47">
        <f>'Cal-Amalu'!D11</f>
        <v>0</v>
      </c>
      <c r="C12" s="47">
        <f>'Cal-Amalu'!D23</f>
        <v>0</v>
      </c>
      <c r="D12" s="47">
        <f>'Cal-Amalu'!D35</f>
        <v>15.762400391612438</v>
      </c>
      <c r="E12" s="207"/>
      <c r="F12" s="93">
        <f>'Cal-Amalu'!E72</f>
        <v>57811.67</v>
      </c>
    </row>
    <row r="13" spans="1:6" ht="15.6">
      <c r="A13" s="47" t="s">
        <v>9</v>
      </c>
      <c r="B13" s="47">
        <f>'Cal-Amalu'!D12</f>
        <v>0.5434782608695653</v>
      </c>
      <c r="C13" s="47">
        <f>'Cal-Amalu'!D24</f>
        <v>26.402640264026406</v>
      </c>
      <c r="D13" s="47">
        <f>'Cal-Amalu'!D36</f>
        <v>2.9446862450917806</v>
      </c>
      <c r="E13" s="208"/>
      <c r="F13" s="93">
        <f>'Cal-Amalu'!E73</f>
        <v>63969.100000000006</v>
      </c>
    </row>
    <row r="23" spans="9:9" ht="13.35" customHeight="1">
      <c r="I23" s="91"/>
    </row>
  </sheetData>
  <mergeCells count="2">
    <mergeCell ref="E4:E13"/>
    <mergeCell ref="A1:F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C1A91-5C8F-4E70-8F45-F5ABA26B3086}">
  <sheetPr>
    <tabColor theme="9" tint="0.39997558519241921"/>
  </sheetPr>
  <dimension ref="A1:W73"/>
  <sheetViews>
    <sheetView topLeftCell="G1" workbookViewId="0">
      <selection activeCell="E10" sqref="E10"/>
    </sheetView>
  </sheetViews>
  <sheetFormatPr defaultColWidth="8.88671875" defaultRowHeight="14.4"/>
  <cols>
    <col min="1" max="1" width="10.5546875" style="8" customWidth="1"/>
    <col min="2" max="2" width="31.88671875" style="8" customWidth="1"/>
    <col min="3" max="3" width="26.5546875" style="8" customWidth="1"/>
    <col min="4" max="4" width="30.5546875" style="8" customWidth="1"/>
    <col min="5" max="5" width="17.5546875" style="8" customWidth="1"/>
    <col min="6" max="6" width="8.88671875" style="8"/>
    <col min="7" max="7" width="10.44140625" style="8" bestFit="1" customWidth="1"/>
    <col min="8" max="15" width="8.88671875" style="8"/>
    <col min="16" max="16" width="9.5546875" style="8" bestFit="1" customWidth="1"/>
    <col min="17" max="16384" width="8.88671875" style="8"/>
  </cols>
  <sheetData>
    <row r="1" spans="1:17">
      <c r="A1" s="209" t="s">
        <v>77</v>
      </c>
      <c r="B1" s="209"/>
      <c r="C1" s="209"/>
      <c r="D1" s="209"/>
      <c r="E1" s="50"/>
    </row>
    <row r="2" spans="1:17" ht="27.6">
      <c r="A2" s="95" t="s">
        <v>32</v>
      </c>
      <c r="B2" s="95" t="s">
        <v>93</v>
      </c>
      <c r="C2" s="211" t="s">
        <v>92</v>
      </c>
      <c r="D2" s="95" t="s">
        <v>91</v>
      </c>
      <c r="E2" s="50"/>
    </row>
    <row r="3" spans="1:17">
      <c r="A3" s="44" t="s">
        <v>55</v>
      </c>
      <c r="B3" s="44">
        <v>14</v>
      </c>
      <c r="C3" s="44">
        <v>134.65</v>
      </c>
      <c r="D3" s="44">
        <f t="shared" ref="D3:D12" si="0">(B3/C3)*100</f>
        <v>10.397326401782399</v>
      </c>
      <c r="E3" s="50"/>
    </row>
    <row r="4" spans="1:17">
      <c r="A4" s="44" t="s">
        <v>53</v>
      </c>
      <c r="B4" s="44">
        <v>3.6</v>
      </c>
      <c r="C4" s="44">
        <v>195.77</v>
      </c>
      <c r="D4" s="44">
        <f t="shared" si="0"/>
        <v>1.8388925780252334</v>
      </c>
      <c r="E4" s="50"/>
    </row>
    <row r="5" spans="1:17" ht="15" thickBot="1">
      <c r="A5" s="44" t="s">
        <v>52</v>
      </c>
      <c r="B5" s="44">
        <v>3.8</v>
      </c>
      <c r="C5" s="44">
        <v>200.65</v>
      </c>
      <c r="D5" s="44">
        <f t="shared" si="0"/>
        <v>1.893845003737852</v>
      </c>
      <c r="E5" s="50"/>
    </row>
    <row r="6" spans="1:17" ht="15" thickBot="1">
      <c r="A6" s="44" t="s">
        <v>51</v>
      </c>
      <c r="B6" s="44">
        <v>4</v>
      </c>
      <c r="C6" s="44">
        <v>147.78</v>
      </c>
      <c r="D6" s="44">
        <f t="shared" si="0"/>
        <v>2.7067262146433886</v>
      </c>
      <c r="E6" s="50"/>
      <c r="N6" s="14"/>
      <c r="O6" s="14"/>
    </row>
    <row r="7" spans="1:17" ht="15" thickBot="1">
      <c r="A7" s="44" t="s">
        <v>50</v>
      </c>
      <c r="B7" s="44">
        <v>4</v>
      </c>
      <c r="C7" s="44">
        <v>164.67</v>
      </c>
      <c r="D7" s="44">
        <f t="shared" si="0"/>
        <v>2.4291006254934113</v>
      </c>
      <c r="E7" s="50"/>
      <c r="G7" s="14"/>
    </row>
    <row r="8" spans="1:17" ht="15" thickBot="1">
      <c r="A8" s="44" t="s">
        <v>49</v>
      </c>
      <c r="B8" s="44">
        <v>2.4</v>
      </c>
      <c r="C8" s="44">
        <v>288.04000000000002</v>
      </c>
      <c r="D8" s="44">
        <f t="shared" si="0"/>
        <v>0.83321760866546302</v>
      </c>
      <c r="E8" s="50"/>
      <c r="G8" s="12"/>
    </row>
    <row r="9" spans="1:17">
      <c r="A9" s="44" t="s">
        <v>48</v>
      </c>
      <c r="B9" s="44">
        <v>4</v>
      </c>
      <c r="C9" s="44">
        <v>288.52</v>
      </c>
      <c r="D9" s="44">
        <f t="shared" si="0"/>
        <v>1.3863856924996536</v>
      </c>
      <c r="E9" s="50"/>
      <c r="N9" s="7"/>
    </row>
    <row r="10" spans="1:17">
      <c r="A10" s="44" t="s">
        <v>7</v>
      </c>
      <c r="B10" s="44">
        <v>6.5</v>
      </c>
      <c r="C10" s="44">
        <v>196.54</v>
      </c>
      <c r="D10" s="44">
        <f t="shared" si="0"/>
        <v>3.3072148163223769</v>
      </c>
      <c r="E10" s="50"/>
      <c r="G10" s="10"/>
    </row>
    <row r="11" spans="1:17">
      <c r="A11" s="44" t="s">
        <v>47</v>
      </c>
      <c r="B11" s="44">
        <v>0</v>
      </c>
      <c r="C11" s="44">
        <v>174.8</v>
      </c>
      <c r="D11" s="44">
        <f t="shared" si="0"/>
        <v>0</v>
      </c>
      <c r="E11" s="50"/>
      <c r="G11" s="10"/>
    </row>
    <row r="12" spans="1:17" ht="15" thickBot="1">
      <c r="A12" s="44" t="s">
        <v>9</v>
      </c>
      <c r="B12" s="44">
        <v>0.8</v>
      </c>
      <c r="C12" s="44">
        <v>147.19999999999999</v>
      </c>
      <c r="D12" s="44">
        <f t="shared" si="0"/>
        <v>0.5434782608695653</v>
      </c>
      <c r="E12" s="50"/>
    </row>
    <row r="13" spans="1:17" ht="15" thickBot="1">
      <c r="A13" s="209" t="s">
        <v>76</v>
      </c>
      <c r="B13" s="209"/>
      <c r="C13" s="209"/>
      <c r="D13" s="209"/>
      <c r="E13" s="50"/>
      <c r="J13" s="12"/>
      <c r="K13" s="18"/>
    </row>
    <row r="14" spans="1:17">
      <c r="A14" s="95" t="s">
        <v>32</v>
      </c>
      <c r="B14" s="95" t="s">
        <v>75</v>
      </c>
      <c r="C14" s="95" t="s">
        <v>74</v>
      </c>
      <c r="D14" s="95" t="s">
        <v>94</v>
      </c>
      <c r="E14" s="50"/>
      <c r="G14" s="10"/>
    </row>
    <row r="15" spans="1:17">
      <c r="A15" s="44" t="s">
        <v>55</v>
      </c>
      <c r="B15" s="44">
        <v>14</v>
      </c>
      <c r="C15" s="44">
        <v>60.46</v>
      </c>
      <c r="D15" s="44">
        <f t="shared" ref="D15:D24" si="1">(B15/C15)*100</f>
        <v>23.155805491233874</v>
      </c>
      <c r="E15" s="50"/>
      <c r="Q15" s="10"/>
    </row>
    <row r="16" spans="1:17">
      <c r="A16" s="44" t="s">
        <v>53</v>
      </c>
      <c r="B16" s="44">
        <v>3.6</v>
      </c>
      <c r="C16" s="44">
        <v>16.59</v>
      </c>
      <c r="D16" s="44">
        <f t="shared" si="1"/>
        <v>21.699819168173597</v>
      </c>
      <c r="E16" s="50"/>
    </row>
    <row r="17" spans="1:23">
      <c r="A17" s="44" t="s">
        <v>52</v>
      </c>
      <c r="B17" s="44">
        <v>3.8</v>
      </c>
      <c r="C17" s="44">
        <v>15.75</v>
      </c>
      <c r="D17" s="44">
        <f t="shared" si="1"/>
        <v>24.126984126984123</v>
      </c>
      <c r="E17" s="50"/>
    </row>
    <row r="18" spans="1:23" ht="15" thickBot="1">
      <c r="A18" s="44" t="s">
        <v>51</v>
      </c>
      <c r="B18" s="44">
        <v>4</v>
      </c>
      <c r="C18" s="44">
        <v>14.75</v>
      </c>
      <c r="D18" s="44">
        <f t="shared" si="1"/>
        <v>27.118644067796609</v>
      </c>
      <c r="E18" s="50"/>
      <c r="O18" s="17"/>
    </row>
    <row r="19" spans="1:23" ht="15" thickBot="1">
      <c r="A19" s="44" t="s">
        <v>50</v>
      </c>
      <c r="B19" s="44">
        <v>4</v>
      </c>
      <c r="C19" s="44">
        <v>11.92</v>
      </c>
      <c r="D19" s="44">
        <f t="shared" si="1"/>
        <v>33.557046979865774</v>
      </c>
      <c r="E19" s="50"/>
      <c r="O19" s="11"/>
    </row>
    <row r="20" spans="1:23" ht="15" thickBot="1">
      <c r="A20" s="44" t="s">
        <v>49</v>
      </c>
      <c r="B20" s="44">
        <v>2.4</v>
      </c>
      <c r="C20" s="44">
        <v>7.09</v>
      </c>
      <c r="D20" s="44">
        <f t="shared" si="1"/>
        <v>33.850493653032437</v>
      </c>
      <c r="E20" s="50"/>
      <c r="I20" s="11"/>
      <c r="J20" s="11"/>
      <c r="K20" s="13"/>
      <c r="O20" s="13"/>
    </row>
    <row r="21" spans="1:23">
      <c r="A21" s="44" t="s">
        <v>48</v>
      </c>
      <c r="B21" s="44">
        <v>4</v>
      </c>
      <c r="C21" s="44">
        <v>18.52</v>
      </c>
      <c r="D21" s="44">
        <f t="shared" si="1"/>
        <v>21.598272138228943</v>
      </c>
      <c r="E21" s="50"/>
    </row>
    <row r="22" spans="1:23">
      <c r="A22" s="44" t="s">
        <v>7</v>
      </c>
      <c r="B22" s="44">
        <v>6.5</v>
      </c>
      <c r="C22" s="44">
        <v>25.33</v>
      </c>
      <c r="D22" s="44">
        <f t="shared" si="1"/>
        <v>25.661271219897358</v>
      </c>
      <c r="E22" s="50"/>
      <c r="Q22" s="10"/>
    </row>
    <row r="23" spans="1:23">
      <c r="A23" s="44" t="s">
        <v>47</v>
      </c>
      <c r="B23" s="44">
        <v>0</v>
      </c>
      <c r="C23" s="44">
        <v>14.74</v>
      </c>
      <c r="D23" s="44">
        <f t="shared" si="1"/>
        <v>0</v>
      </c>
      <c r="E23" s="50"/>
    </row>
    <row r="24" spans="1:23">
      <c r="A24" s="44" t="s">
        <v>9</v>
      </c>
      <c r="B24" s="44">
        <v>0.8</v>
      </c>
      <c r="C24" s="44">
        <v>3.03</v>
      </c>
      <c r="D24" s="44">
        <f t="shared" si="1"/>
        <v>26.402640264026406</v>
      </c>
      <c r="E24" s="50"/>
      <c r="G24" s="10"/>
      <c r="M24" s="16"/>
    </row>
    <row r="25" spans="1:23" ht="15" thickBot="1">
      <c r="A25" s="210" t="s">
        <v>72</v>
      </c>
      <c r="B25" s="210"/>
      <c r="C25" s="210"/>
      <c r="D25" s="210"/>
      <c r="E25" s="50"/>
    </row>
    <row r="26" spans="1:23" ht="15" thickBot="1">
      <c r="A26" s="95" t="s">
        <v>32</v>
      </c>
      <c r="B26" s="95" t="s">
        <v>71</v>
      </c>
      <c r="C26" s="95" t="s">
        <v>70</v>
      </c>
      <c r="D26" s="95" t="s">
        <v>95</v>
      </c>
      <c r="E26" s="50"/>
      <c r="W26" s="13"/>
    </row>
    <row r="27" spans="1:23" ht="15" thickBot="1">
      <c r="A27" s="44" t="s">
        <v>55</v>
      </c>
      <c r="B27" s="98">
        <v>1964.35</v>
      </c>
      <c r="C27" s="98">
        <v>2767.7</v>
      </c>
      <c r="D27" s="44">
        <f t="shared" ref="D27:D36" si="2">((C27-B27)/B27)*100</f>
        <v>40.896479751571761</v>
      </c>
      <c r="E27" s="96"/>
      <c r="H27" s="13"/>
      <c r="J27" s="14"/>
    </row>
    <row r="28" spans="1:23" ht="15" thickBot="1">
      <c r="A28" s="44" t="s">
        <v>53</v>
      </c>
      <c r="B28" s="98">
        <v>2767.7</v>
      </c>
      <c r="C28" s="98">
        <v>3856.72</v>
      </c>
      <c r="D28" s="44">
        <f t="shared" si="2"/>
        <v>39.347472630704196</v>
      </c>
      <c r="E28" s="50"/>
      <c r="J28" s="14"/>
      <c r="P28" s="14"/>
      <c r="W28" s="10"/>
    </row>
    <row r="29" spans="1:23" ht="15" thickBot="1">
      <c r="A29" s="44" t="s">
        <v>52</v>
      </c>
      <c r="B29" s="98">
        <v>3856.72</v>
      </c>
      <c r="C29" s="98">
        <v>4921.63</v>
      </c>
      <c r="D29" s="44">
        <f t="shared" si="2"/>
        <v>27.611804849716869</v>
      </c>
      <c r="E29" s="50"/>
      <c r="H29" s="10"/>
      <c r="P29" s="12"/>
    </row>
    <row r="30" spans="1:23" ht="15" thickBot="1">
      <c r="A30" s="44" t="s">
        <v>51</v>
      </c>
      <c r="B30" s="98">
        <v>4921.63</v>
      </c>
      <c r="C30" s="98">
        <v>5536.06</v>
      </c>
      <c r="D30" s="44">
        <f t="shared" si="2"/>
        <v>12.484278582502144</v>
      </c>
      <c r="E30" s="50"/>
      <c r="H30" s="10"/>
      <c r="P30" s="10"/>
      <c r="R30" s="11"/>
      <c r="S30" s="15"/>
      <c r="T30" s="11"/>
    </row>
    <row r="31" spans="1:23" ht="15" thickBot="1">
      <c r="A31" s="44" t="s">
        <v>50</v>
      </c>
      <c r="B31" s="98">
        <v>5536.06</v>
      </c>
      <c r="C31" s="98">
        <v>5853.16</v>
      </c>
      <c r="D31" s="44">
        <f t="shared" si="2"/>
        <v>5.7279003479008432</v>
      </c>
      <c r="E31" s="50"/>
      <c r="N31" s="10"/>
      <c r="R31" s="11"/>
      <c r="S31" s="14"/>
      <c r="T31" s="11"/>
    </row>
    <row r="32" spans="1:23" ht="15" thickBot="1">
      <c r="A32" s="44" t="s">
        <v>49</v>
      </c>
      <c r="B32" s="98">
        <v>5853.16</v>
      </c>
      <c r="C32" s="98">
        <v>6173.91</v>
      </c>
      <c r="D32" s="44">
        <f t="shared" si="2"/>
        <v>5.4799458753903876</v>
      </c>
      <c r="E32" s="50"/>
      <c r="P32" s="10"/>
      <c r="R32" s="13"/>
      <c r="S32" s="12"/>
      <c r="T32" s="11"/>
    </row>
    <row r="33" spans="1:20" ht="15" thickBot="1">
      <c r="A33" s="44" t="s">
        <v>48</v>
      </c>
      <c r="B33" s="98">
        <v>6173.91</v>
      </c>
      <c r="C33" s="98">
        <v>6633.47</v>
      </c>
      <c r="D33" s="44">
        <f t="shared" si="2"/>
        <v>7.4435811341597216</v>
      </c>
      <c r="E33" s="50"/>
    </row>
    <row r="34" spans="1:20" ht="15" thickBot="1">
      <c r="A34" s="44" t="s">
        <v>7</v>
      </c>
      <c r="B34" s="98">
        <v>6633.47</v>
      </c>
      <c r="C34" s="98">
        <v>8722.91</v>
      </c>
      <c r="D34" s="44">
        <f t="shared" si="2"/>
        <v>31.498446514418539</v>
      </c>
      <c r="E34" s="50"/>
      <c r="T34" s="11"/>
    </row>
    <row r="35" spans="1:20" ht="15" thickBot="1">
      <c r="A35" s="44" t="s">
        <v>47</v>
      </c>
      <c r="B35" s="98">
        <v>8722.91</v>
      </c>
      <c r="C35" s="98">
        <v>10097.85</v>
      </c>
      <c r="D35" s="44">
        <f t="shared" si="2"/>
        <v>15.762400391612438</v>
      </c>
      <c r="E35" s="50"/>
      <c r="T35" s="11"/>
    </row>
    <row r="36" spans="1:20">
      <c r="A36" s="44" t="s">
        <v>9</v>
      </c>
      <c r="B36" s="98">
        <v>10097.85</v>
      </c>
      <c r="C36" s="98">
        <v>10395.200000000001</v>
      </c>
      <c r="D36" s="44">
        <f t="shared" si="2"/>
        <v>2.9446862450917806</v>
      </c>
      <c r="E36" s="50"/>
    </row>
    <row r="37" spans="1:20">
      <c r="A37" s="209" t="s">
        <v>69</v>
      </c>
      <c r="B37" s="209"/>
      <c r="C37" s="209"/>
      <c r="D37" s="209"/>
      <c r="E37" s="97"/>
      <c r="R37" s="10"/>
      <c r="T37" s="10"/>
    </row>
    <row r="38" spans="1:20">
      <c r="A38" s="209" t="s">
        <v>68</v>
      </c>
      <c r="B38" s="209"/>
      <c r="C38" s="97"/>
      <c r="D38" s="97"/>
      <c r="E38" s="97"/>
      <c r="O38" s="10"/>
      <c r="P38" s="10"/>
      <c r="R38" s="10"/>
    </row>
    <row r="39" spans="1:20" ht="27.6">
      <c r="A39" s="102" t="s">
        <v>32</v>
      </c>
      <c r="B39" s="110" t="s">
        <v>67</v>
      </c>
      <c r="C39" s="110" t="s">
        <v>66</v>
      </c>
      <c r="D39" s="110" t="s">
        <v>65</v>
      </c>
      <c r="E39" s="102" t="s">
        <v>64</v>
      </c>
    </row>
    <row r="40" spans="1:20">
      <c r="A40" s="44" t="s">
        <v>55</v>
      </c>
      <c r="B40" s="103">
        <v>98.92</v>
      </c>
      <c r="C40" s="103">
        <v>78.27</v>
      </c>
      <c r="D40" s="103">
        <v>19.559999999999999</v>
      </c>
      <c r="E40" s="103">
        <f t="shared" ref="E40:E49" si="3">(B40-C40)+D40</f>
        <v>40.210000000000008</v>
      </c>
    </row>
    <row r="41" spans="1:20">
      <c r="A41" s="44" t="s">
        <v>53</v>
      </c>
      <c r="B41" s="103">
        <v>106.78</v>
      </c>
      <c r="C41" s="103">
        <v>98.92</v>
      </c>
      <c r="D41" s="103">
        <v>22.24</v>
      </c>
      <c r="E41" s="103">
        <f t="shared" si="3"/>
        <v>30.099999999999998</v>
      </c>
    </row>
    <row r="42" spans="1:20">
      <c r="A42" s="44" t="s">
        <v>52</v>
      </c>
      <c r="B42" s="103">
        <v>119.53</v>
      </c>
      <c r="C42" s="103">
        <v>106.78</v>
      </c>
      <c r="D42" s="103">
        <v>24.3</v>
      </c>
      <c r="E42" s="103">
        <f t="shared" si="3"/>
        <v>37.049999999999997</v>
      </c>
    </row>
    <row r="43" spans="1:20">
      <c r="A43" s="44" t="s">
        <v>51</v>
      </c>
      <c r="B43" s="103">
        <v>110.05</v>
      </c>
      <c r="C43" s="103">
        <v>119.53</v>
      </c>
      <c r="D43" s="103">
        <v>41.52</v>
      </c>
      <c r="E43" s="103">
        <f t="shared" si="3"/>
        <v>32.04</v>
      </c>
    </row>
    <row r="44" spans="1:20">
      <c r="A44" s="44" t="s">
        <v>50</v>
      </c>
      <c r="B44" s="103">
        <v>113.49</v>
      </c>
      <c r="C44" s="103">
        <v>110.05</v>
      </c>
      <c r="D44" s="103">
        <v>40.89</v>
      </c>
      <c r="E44" s="103">
        <f t="shared" si="3"/>
        <v>44.33</v>
      </c>
    </row>
    <row r="45" spans="1:20">
      <c r="A45" s="44" t="s">
        <v>49</v>
      </c>
      <c r="B45" s="103">
        <v>112.01</v>
      </c>
      <c r="C45" s="103">
        <v>113.49</v>
      </c>
      <c r="D45" s="103">
        <v>46.02</v>
      </c>
      <c r="E45" s="103">
        <f t="shared" si="3"/>
        <v>44.540000000000013</v>
      </c>
    </row>
    <row r="46" spans="1:20">
      <c r="A46" s="44" t="s">
        <v>48</v>
      </c>
      <c r="B46" s="103">
        <v>119.66</v>
      </c>
      <c r="C46" s="103">
        <v>112.01</v>
      </c>
      <c r="D46" s="103">
        <v>44.19</v>
      </c>
      <c r="E46" s="103">
        <f t="shared" si="3"/>
        <v>51.839999999999989</v>
      </c>
    </row>
    <row r="47" spans="1:20">
      <c r="A47" s="44" t="s">
        <v>7</v>
      </c>
      <c r="B47" s="103">
        <v>163.06</v>
      </c>
      <c r="C47" s="103">
        <v>119.66</v>
      </c>
      <c r="D47" s="103">
        <v>60.23</v>
      </c>
      <c r="E47" s="103">
        <f t="shared" si="3"/>
        <v>103.63</v>
      </c>
    </row>
    <row r="48" spans="1:20">
      <c r="A48" s="44" t="s">
        <v>47</v>
      </c>
      <c r="B48" s="103">
        <v>363.5</v>
      </c>
      <c r="C48" s="103">
        <v>163.06</v>
      </c>
      <c r="D48" s="103">
        <v>118.29</v>
      </c>
      <c r="E48" s="103">
        <f t="shared" si="3"/>
        <v>318.73</v>
      </c>
    </row>
    <row r="49" spans="1:5">
      <c r="A49" s="44" t="s">
        <v>9</v>
      </c>
      <c r="B49" s="103">
        <v>340.46</v>
      </c>
      <c r="C49" s="103">
        <v>363.5</v>
      </c>
      <c r="D49" s="103">
        <v>125.88</v>
      </c>
      <c r="E49" s="103">
        <f t="shared" si="3"/>
        <v>102.83999999999997</v>
      </c>
    </row>
    <row r="50" spans="1:5">
      <c r="A50" s="209" t="s">
        <v>63</v>
      </c>
      <c r="B50" s="209"/>
      <c r="C50" s="97"/>
      <c r="D50" s="97"/>
      <c r="E50" s="97"/>
    </row>
    <row r="51" spans="1:5">
      <c r="A51" s="102" t="s">
        <v>32</v>
      </c>
      <c r="B51" s="102" t="s">
        <v>62</v>
      </c>
      <c r="C51" s="102" t="s">
        <v>61</v>
      </c>
      <c r="D51" s="102" t="s">
        <v>60</v>
      </c>
      <c r="E51" s="102" t="s">
        <v>57</v>
      </c>
    </row>
    <row r="52" spans="1:5">
      <c r="A52" s="44" t="s">
        <v>55</v>
      </c>
      <c r="B52" s="103">
        <v>9741.7000000000007</v>
      </c>
      <c r="C52" s="103">
        <v>5868.84</v>
      </c>
      <c r="D52" s="103">
        <v>245.21</v>
      </c>
      <c r="E52" s="103">
        <f t="shared" ref="E52:E61" si="4">(B52+C52)-D52</f>
        <v>15365.330000000002</v>
      </c>
    </row>
    <row r="53" spans="1:5">
      <c r="A53" s="44" t="s">
        <v>53</v>
      </c>
      <c r="B53" s="103">
        <v>13568.69</v>
      </c>
      <c r="C53" s="103">
        <v>7469.15</v>
      </c>
      <c r="D53" s="103">
        <v>345.43</v>
      </c>
      <c r="E53" s="103">
        <f t="shared" si="4"/>
        <v>20692.41</v>
      </c>
    </row>
    <row r="54" spans="1:5">
      <c r="A54" s="44" t="s">
        <v>52</v>
      </c>
      <c r="B54" s="103">
        <v>17497.62</v>
      </c>
      <c r="C54" s="103">
        <v>9073.89</v>
      </c>
      <c r="D54" s="103">
        <v>553.29</v>
      </c>
      <c r="E54" s="103">
        <f t="shared" si="4"/>
        <v>26018.219999999998</v>
      </c>
    </row>
    <row r="55" spans="1:5">
      <c r="A55" s="44" t="s">
        <v>51</v>
      </c>
      <c r="B55" s="103">
        <v>15417.59</v>
      </c>
      <c r="C55" s="103">
        <v>13987.15</v>
      </c>
      <c r="D55" s="103">
        <v>479.38</v>
      </c>
      <c r="E55" s="103">
        <f t="shared" si="4"/>
        <v>28925.359999999997</v>
      </c>
    </row>
    <row r="56" spans="1:5">
      <c r="A56" s="44" t="s">
        <v>50</v>
      </c>
      <c r="B56" s="103">
        <v>18212.52</v>
      </c>
      <c r="C56" s="103">
        <v>15278.86</v>
      </c>
      <c r="D56" s="103">
        <v>589.03</v>
      </c>
      <c r="E56" s="103">
        <f t="shared" si="4"/>
        <v>32902.350000000006</v>
      </c>
    </row>
    <row r="57" spans="1:5">
      <c r="A57" s="44" t="s">
        <v>49</v>
      </c>
      <c r="B57" s="103">
        <v>22388.71</v>
      </c>
      <c r="C57" s="103">
        <v>16970.89</v>
      </c>
      <c r="D57" s="103">
        <v>578.07000000000005</v>
      </c>
      <c r="E57" s="103">
        <f t="shared" si="4"/>
        <v>38781.53</v>
      </c>
    </row>
    <row r="58" spans="1:5">
      <c r="A58" s="44" t="s">
        <v>48</v>
      </c>
      <c r="B58" s="103">
        <v>26940.86</v>
      </c>
      <c r="C58" s="103">
        <v>16229.97</v>
      </c>
      <c r="D58" s="103">
        <v>411.12</v>
      </c>
      <c r="E58" s="103">
        <f t="shared" si="4"/>
        <v>42759.71</v>
      </c>
    </row>
    <row r="59" spans="1:5">
      <c r="A59" s="44" t="s">
        <v>7</v>
      </c>
      <c r="B59" s="103">
        <v>31851.13</v>
      </c>
      <c r="C59" s="103">
        <v>24318.84</v>
      </c>
      <c r="D59" s="103">
        <v>958.49</v>
      </c>
      <c r="E59" s="103">
        <f t="shared" si="4"/>
        <v>55211.48</v>
      </c>
    </row>
    <row r="60" spans="1:5">
      <c r="A60" s="44" t="s">
        <v>47</v>
      </c>
      <c r="B60" s="103">
        <v>30230.15</v>
      </c>
      <c r="C60" s="103">
        <v>32477.21</v>
      </c>
      <c r="D60" s="103">
        <v>1425.78</v>
      </c>
      <c r="E60" s="103">
        <f t="shared" si="4"/>
        <v>61281.58</v>
      </c>
    </row>
    <row r="61" spans="1:5">
      <c r="A61" s="44" t="s">
        <v>9</v>
      </c>
      <c r="B61" s="103">
        <v>29762.33</v>
      </c>
      <c r="C61" s="103">
        <v>32562.61</v>
      </c>
      <c r="D61" s="103">
        <v>3269.64</v>
      </c>
      <c r="E61" s="103">
        <f t="shared" si="4"/>
        <v>59055.3</v>
      </c>
    </row>
    <row r="63" spans="1:5">
      <c r="A63" s="94" t="s">
        <v>32</v>
      </c>
      <c r="B63" s="94" t="s">
        <v>59</v>
      </c>
      <c r="C63" s="94" t="s">
        <v>58</v>
      </c>
      <c r="D63" s="94" t="s">
        <v>57</v>
      </c>
      <c r="E63" s="99" t="s">
        <v>20</v>
      </c>
    </row>
    <row r="64" spans="1:5">
      <c r="A64" s="6" t="s">
        <v>55</v>
      </c>
      <c r="B64" s="100">
        <v>-5927.26</v>
      </c>
      <c r="C64" s="6">
        <f>'Cal-Amalu'!E40</f>
        <v>40.210000000000008</v>
      </c>
      <c r="D64" s="9">
        <f>'Cal-Amalu'!E52</f>
        <v>15365.330000000002</v>
      </c>
      <c r="E64" s="9">
        <f t="shared" ref="E64:E73" si="5">(B64+D64)-C64</f>
        <v>9397.8600000000024</v>
      </c>
    </row>
    <row r="65" spans="1:5">
      <c r="A65" s="6" t="s">
        <v>53</v>
      </c>
      <c r="B65" s="100">
        <v>-6952.8</v>
      </c>
      <c r="C65" s="6">
        <f>'Cal-Amalu'!E41</f>
        <v>30.099999999999998</v>
      </c>
      <c r="D65" s="9">
        <f>'Cal-Amalu'!E53</f>
        <v>20692.41</v>
      </c>
      <c r="E65" s="9">
        <f t="shared" si="5"/>
        <v>13709.51</v>
      </c>
    </row>
    <row r="66" spans="1:5">
      <c r="A66" s="6" t="s">
        <v>52</v>
      </c>
      <c r="B66" s="100">
        <v>-5917.47</v>
      </c>
      <c r="C66" s="6">
        <f>'Cal-Amalu'!E42</f>
        <v>37.049999999999997</v>
      </c>
      <c r="D66" s="9">
        <f>'Cal-Amalu'!E54</f>
        <v>26018.219999999998</v>
      </c>
      <c r="E66" s="9">
        <f t="shared" si="5"/>
        <v>20063.699999999997</v>
      </c>
    </row>
    <row r="67" spans="1:5">
      <c r="A67" s="6" t="s">
        <v>51</v>
      </c>
      <c r="B67" s="100">
        <v>-2988.98</v>
      </c>
      <c r="C67" s="6">
        <f>'Cal-Amalu'!E43</f>
        <v>32.04</v>
      </c>
      <c r="D67" s="9">
        <f>'Cal-Amalu'!E55</f>
        <v>28925.359999999997</v>
      </c>
      <c r="E67" s="9">
        <f t="shared" si="5"/>
        <v>25904.339999999997</v>
      </c>
    </row>
    <row r="68" spans="1:5">
      <c r="A68" s="6" t="s">
        <v>50</v>
      </c>
      <c r="B68" s="100">
        <v>-3381.05</v>
      </c>
      <c r="C68" s="6">
        <f>'Cal-Amalu'!E44</f>
        <v>44.33</v>
      </c>
      <c r="D68" s="9">
        <f>'Cal-Amalu'!E56</f>
        <v>32902.350000000006</v>
      </c>
      <c r="E68" s="9">
        <f t="shared" si="5"/>
        <v>29476.970000000005</v>
      </c>
    </row>
    <row r="69" spans="1:5">
      <c r="A69" s="6" t="s">
        <v>49</v>
      </c>
      <c r="B69" s="100">
        <v>-4906.8999999999996</v>
      </c>
      <c r="C69" s="6">
        <f>'Cal-Amalu'!E45</f>
        <v>44.540000000000013</v>
      </c>
      <c r="D69" s="9">
        <f>'Cal-Amalu'!E57</f>
        <v>38781.53</v>
      </c>
      <c r="E69" s="9">
        <f t="shared" si="5"/>
        <v>33830.089999999997</v>
      </c>
    </row>
    <row r="70" spans="1:5">
      <c r="A70" s="6" t="s">
        <v>48</v>
      </c>
      <c r="B70" s="100">
        <v>-7105.87</v>
      </c>
      <c r="C70" s="6">
        <f>'Cal-Amalu'!E46</f>
        <v>51.839999999999989</v>
      </c>
      <c r="D70" s="9">
        <f>'Cal-Amalu'!E58</f>
        <v>42759.71</v>
      </c>
      <c r="E70" s="9">
        <f t="shared" si="5"/>
        <v>35602</v>
      </c>
    </row>
    <row r="71" spans="1:5">
      <c r="A71" s="6" t="s">
        <v>7</v>
      </c>
      <c r="B71" s="100">
        <v>-10918.08</v>
      </c>
      <c r="C71" s="6">
        <f>'Cal-Amalu'!E47</f>
        <v>103.63</v>
      </c>
      <c r="D71" s="9">
        <f>'Cal-Amalu'!E59</f>
        <v>55211.48</v>
      </c>
      <c r="E71" s="9">
        <f t="shared" si="5"/>
        <v>44189.770000000004</v>
      </c>
    </row>
    <row r="72" spans="1:5">
      <c r="A72" s="6" t="s">
        <v>47</v>
      </c>
      <c r="B72" s="100">
        <v>-3151.18</v>
      </c>
      <c r="C72" s="6">
        <f>'Cal-Amalu'!E48</f>
        <v>318.73</v>
      </c>
      <c r="D72" s="9">
        <f>'Cal-Amalu'!E60</f>
        <v>61281.58</v>
      </c>
      <c r="E72" s="9">
        <f t="shared" si="5"/>
        <v>57811.67</v>
      </c>
    </row>
    <row r="73" spans="1:5">
      <c r="A73" s="6" t="s">
        <v>9</v>
      </c>
      <c r="B73" s="100">
        <v>5016.6400000000003</v>
      </c>
      <c r="C73" s="6">
        <f>'Cal-Amalu'!E49</f>
        <v>102.83999999999997</v>
      </c>
      <c r="D73" s="9">
        <f>'Cal-Amalu'!E61</f>
        <v>59055.3</v>
      </c>
      <c r="E73" s="9">
        <f t="shared" si="5"/>
        <v>63969.100000000006</v>
      </c>
    </row>
  </sheetData>
  <mergeCells count="6">
    <mergeCell ref="A50:B50"/>
    <mergeCell ref="A1:D1"/>
    <mergeCell ref="A13:D13"/>
    <mergeCell ref="A25:D25"/>
    <mergeCell ref="A37:D37"/>
    <mergeCell ref="A38:B3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E4C5-DE2F-461C-A811-EB86773BE938}">
  <sheetPr>
    <tabColor rgb="FFFFFF99"/>
  </sheetPr>
  <dimension ref="A1"/>
  <sheetViews>
    <sheetView tabSelected="1" workbookViewId="0">
      <selection activeCell="U14" sqref="U14"/>
    </sheetView>
  </sheetViews>
  <sheetFormatPr defaultRowHeight="14.4"/>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A9F58-C63C-4A03-89E7-E5659B40C119}">
  <sheetPr>
    <tabColor rgb="FFF6A2BA"/>
  </sheetPr>
  <dimension ref="A1:G27"/>
  <sheetViews>
    <sheetView workbookViewId="0">
      <selection sqref="A1:G2"/>
    </sheetView>
  </sheetViews>
  <sheetFormatPr defaultColWidth="8.88671875" defaultRowHeight="15.6"/>
  <cols>
    <col min="1" max="1" width="14.44140625" style="64" customWidth="1"/>
    <col min="2" max="2" width="35.5546875" style="64" customWidth="1"/>
    <col min="3" max="3" width="22.5546875" style="64" customWidth="1"/>
    <col min="4" max="4" width="32.44140625" style="64" customWidth="1"/>
    <col min="5" max="5" width="30.5546875" style="64" customWidth="1"/>
    <col min="6" max="6" width="36.5546875" style="64" customWidth="1"/>
    <col min="7" max="7" width="35.5546875" style="64" customWidth="1"/>
    <col min="8" max="16384" width="8.88671875" style="64"/>
  </cols>
  <sheetData>
    <row r="1" spans="1:7">
      <c r="A1" s="154" t="s">
        <v>31</v>
      </c>
      <c r="B1" s="154"/>
      <c r="C1" s="154"/>
      <c r="D1" s="154"/>
      <c r="E1" s="154"/>
      <c r="F1" s="154"/>
      <c r="G1" s="154"/>
    </row>
    <row r="2" spans="1:7" ht="16.2" thickBot="1">
      <c r="A2" s="155"/>
      <c r="B2" s="155"/>
      <c r="C2" s="155"/>
      <c r="D2" s="155"/>
      <c r="E2" s="155"/>
      <c r="F2" s="155"/>
      <c r="G2" s="155"/>
    </row>
    <row r="3" spans="1:7">
      <c r="A3" s="86" t="s">
        <v>32</v>
      </c>
      <c r="B3" s="87" t="s">
        <v>33</v>
      </c>
      <c r="C3" s="87" t="s">
        <v>34</v>
      </c>
      <c r="D3" s="87" t="s">
        <v>35</v>
      </c>
      <c r="E3" s="87" t="s">
        <v>36</v>
      </c>
      <c r="F3" s="87" t="s">
        <v>37</v>
      </c>
      <c r="G3" s="88" t="s">
        <v>38</v>
      </c>
    </row>
    <row r="4" spans="1:7" ht="18.600000000000001" customHeight="1">
      <c r="A4" s="65" t="s">
        <v>1</v>
      </c>
      <c r="B4" s="66">
        <v>1.2</v>
      </c>
      <c r="C4" s="67">
        <v>0.01</v>
      </c>
      <c r="D4" s="68">
        <f>(B4/8.5)*100</f>
        <v>14.117647058823529</v>
      </c>
      <c r="E4" s="66">
        <f t="shared" ref="E4:E13" si="0">(B17-B16)/B16*100</f>
        <v>34.920634920634917</v>
      </c>
      <c r="F4" s="151" t="s">
        <v>39</v>
      </c>
      <c r="G4" s="69">
        <v>-812</v>
      </c>
    </row>
    <row r="5" spans="1:7">
      <c r="A5" s="65" t="s">
        <v>2</v>
      </c>
      <c r="B5" s="66">
        <v>1.5</v>
      </c>
      <c r="C5" s="70">
        <v>1.0999999999999999E-2</v>
      </c>
      <c r="D5" s="68">
        <f>(B5/11.87)*100</f>
        <v>12.636899747262007</v>
      </c>
      <c r="E5" s="66">
        <f t="shared" si="0"/>
        <v>82.35294117647058</v>
      </c>
      <c r="F5" s="152"/>
      <c r="G5" s="69">
        <v>357</v>
      </c>
    </row>
    <row r="6" spans="1:7">
      <c r="A6" s="65" t="s">
        <v>3</v>
      </c>
      <c r="B6" s="66">
        <v>1.6</v>
      </c>
      <c r="C6" s="67">
        <v>8.0000000000000002E-3</v>
      </c>
      <c r="D6" s="68">
        <f>(B6/14.34)*100</f>
        <v>11.157601115760112</v>
      </c>
      <c r="E6" s="66">
        <f t="shared" si="0"/>
        <v>33.87096774193548</v>
      </c>
      <c r="F6" s="152"/>
      <c r="G6" s="69">
        <v>360</v>
      </c>
    </row>
    <row r="7" spans="1:7">
      <c r="A7" s="65" t="s">
        <v>4</v>
      </c>
      <c r="B7" s="66">
        <v>1.8</v>
      </c>
      <c r="C7" s="67">
        <v>3.0000000000000001E-3</v>
      </c>
      <c r="D7" s="68">
        <f>(B7/17.9)*100</f>
        <v>10.05586592178771</v>
      </c>
      <c r="E7" s="66">
        <f t="shared" si="0"/>
        <v>29.518072289156628</v>
      </c>
      <c r="F7" s="152"/>
      <c r="G7" s="69">
        <v>-559</v>
      </c>
    </row>
    <row r="8" spans="1:7">
      <c r="A8" s="65" t="s">
        <v>5</v>
      </c>
      <c r="B8" s="66">
        <v>2.5</v>
      </c>
      <c r="C8" s="67">
        <v>3.0000000000000001E-3</v>
      </c>
      <c r="D8" s="68">
        <f>(B8/23.74)*100</f>
        <v>10.530749789385005</v>
      </c>
      <c r="E8" s="66">
        <f t="shared" si="0"/>
        <v>33.02325581395349</v>
      </c>
      <c r="F8" s="152"/>
      <c r="G8" s="69">
        <v>1099</v>
      </c>
    </row>
    <row r="9" spans="1:7">
      <c r="A9" s="65" t="s">
        <v>10</v>
      </c>
      <c r="B9" s="66">
        <v>3.6</v>
      </c>
      <c r="C9" s="67">
        <v>3.0000000000000001E-3</v>
      </c>
      <c r="D9" s="68">
        <f>(B9/33.4)*100</f>
        <v>10.778443113772456</v>
      </c>
      <c r="E9" s="66">
        <f t="shared" si="0"/>
        <v>33.986013986013987</v>
      </c>
      <c r="F9" s="152"/>
      <c r="G9" s="69">
        <v>-972</v>
      </c>
    </row>
    <row r="10" spans="1:7">
      <c r="A10" s="65" t="s">
        <v>6</v>
      </c>
      <c r="B10" s="66">
        <v>4</v>
      </c>
      <c r="C10" s="67">
        <v>2E-3</v>
      </c>
      <c r="D10" s="68">
        <f>(B10/42.99)*100</f>
        <v>9.3044894161432889</v>
      </c>
      <c r="E10" s="66">
        <f t="shared" si="0"/>
        <v>38.883089770354907</v>
      </c>
      <c r="F10" s="152"/>
      <c r="G10" s="69">
        <v>-97</v>
      </c>
    </row>
    <row r="11" spans="1:7">
      <c r="A11" s="65" t="s">
        <v>40</v>
      </c>
      <c r="B11" s="66">
        <v>6</v>
      </c>
      <c r="C11" s="67">
        <v>2E-3</v>
      </c>
      <c r="D11" s="68">
        <f>(B11/67.31)*100</f>
        <v>8.9139800921111281</v>
      </c>
      <c r="E11" s="66">
        <f t="shared" si="0"/>
        <v>28.523111612175871</v>
      </c>
      <c r="F11" s="152"/>
      <c r="G11" s="69">
        <v>13</v>
      </c>
    </row>
    <row r="12" spans="1:7">
      <c r="A12" s="65" t="s">
        <v>8</v>
      </c>
      <c r="B12" s="66">
        <v>10</v>
      </c>
      <c r="C12" s="67">
        <v>4.0000000000000001E-3</v>
      </c>
      <c r="D12" s="68">
        <f>(B12/81.12)*100</f>
        <v>12.327416173570018</v>
      </c>
      <c r="E12" s="66">
        <f t="shared" si="0"/>
        <v>42.660818713450297</v>
      </c>
      <c r="F12" s="152"/>
      <c r="G12" s="69">
        <v>435</v>
      </c>
    </row>
    <row r="13" spans="1:7" ht="16.2" thickBot="1">
      <c r="A13" s="71" t="s">
        <v>41</v>
      </c>
      <c r="B13" s="72">
        <v>10</v>
      </c>
      <c r="C13" s="73">
        <v>2E-3</v>
      </c>
      <c r="D13" s="74">
        <f>(B13/65.64)*100</f>
        <v>15.234613040828762</v>
      </c>
      <c r="E13" s="72">
        <f t="shared" si="0"/>
        <v>33.449477351916379</v>
      </c>
      <c r="F13" s="153"/>
      <c r="G13" s="75">
        <v>709</v>
      </c>
    </row>
    <row r="15" spans="1:7">
      <c r="A15" s="89" t="s">
        <v>32</v>
      </c>
      <c r="B15" s="90" t="s">
        <v>42</v>
      </c>
    </row>
    <row r="16" spans="1:7">
      <c r="A16" s="47">
        <v>2010</v>
      </c>
      <c r="B16" s="76">
        <v>252</v>
      </c>
    </row>
    <row r="17" spans="1:2">
      <c r="A17" s="47">
        <v>2011</v>
      </c>
      <c r="B17" s="76">
        <v>340</v>
      </c>
    </row>
    <row r="18" spans="1:2">
      <c r="A18" s="47">
        <v>2012</v>
      </c>
      <c r="B18" s="76">
        <v>620</v>
      </c>
    </row>
    <row r="19" spans="1:2">
      <c r="A19" s="47">
        <v>2013</v>
      </c>
      <c r="B19" s="76">
        <v>830</v>
      </c>
    </row>
    <row r="20" spans="1:2">
      <c r="A20" s="47">
        <v>2014</v>
      </c>
      <c r="B20" s="76">
        <v>1075</v>
      </c>
    </row>
    <row r="21" spans="1:2">
      <c r="A21" s="47">
        <v>2015</v>
      </c>
      <c r="B21" s="76">
        <v>1430</v>
      </c>
    </row>
    <row r="22" spans="1:2">
      <c r="A22" s="47">
        <v>2016</v>
      </c>
      <c r="B22" s="76">
        <v>1916</v>
      </c>
    </row>
    <row r="23" spans="1:2">
      <c r="A23" s="47">
        <v>2017</v>
      </c>
      <c r="B23" s="76">
        <v>2661</v>
      </c>
    </row>
    <row r="24" spans="1:2">
      <c r="A24" s="47">
        <v>2018</v>
      </c>
      <c r="B24" s="76">
        <v>3420</v>
      </c>
    </row>
    <row r="25" spans="1:2">
      <c r="A25" s="47">
        <v>2019</v>
      </c>
      <c r="B25" s="76">
        <v>4879</v>
      </c>
    </row>
    <row r="26" spans="1:2">
      <c r="A26" s="47">
        <v>2020</v>
      </c>
      <c r="B26" s="76">
        <v>6511</v>
      </c>
    </row>
    <row r="27" spans="1:2">
      <c r="A27" s="47">
        <v>2021</v>
      </c>
      <c r="B27" s="76">
        <v>6808</v>
      </c>
    </row>
  </sheetData>
  <mergeCells count="2">
    <mergeCell ref="F4:F13"/>
    <mergeCell ref="A1: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AE9B-10B5-435E-B12B-B2D5BDBA439F}">
  <sheetPr>
    <tabColor rgb="FFF6A2BA"/>
  </sheetPr>
  <dimension ref="A1:G30"/>
  <sheetViews>
    <sheetView workbookViewId="0">
      <selection activeCell="A17" sqref="A17:B17"/>
    </sheetView>
  </sheetViews>
  <sheetFormatPr defaultColWidth="8.88671875" defaultRowHeight="13.8"/>
  <cols>
    <col min="1" max="1" width="11.44140625" style="20" customWidth="1"/>
    <col min="2" max="2" width="12.5546875" style="20" customWidth="1"/>
    <col min="3" max="3" width="24.44140625" style="20" customWidth="1"/>
    <col min="4" max="4" width="20.44140625" style="20" customWidth="1"/>
    <col min="5" max="5" width="17.88671875" style="20" customWidth="1"/>
    <col min="6" max="6" width="20.44140625" style="20" customWidth="1"/>
    <col min="7" max="7" width="16.88671875" style="20" customWidth="1"/>
    <col min="8" max="16384" width="8.88671875" style="20"/>
  </cols>
  <sheetData>
    <row r="1" spans="1:7" ht="39.75" customHeight="1">
      <c r="C1" s="156" t="s">
        <v>43</v>
      </c>
      <c r="D1" s="156"/>
      <c r="E1" s="156"/>
    </row>
    <row r="3" spans="1:7" ht="41.4">
      <c r="A3" s="84" t="s">
        <v>32</v>
      </c>
      <c r="B3" s="84" t="s">
        <v>44</v>
      </c>
      <c r="C3" s="85" t="s">
        <v>45</v>
      </c>
      <c r="D3" s="84" t="s">
        <v>34</v>
      </c>
      <c r="E3" s="85" t="s">
        <v>46</v>
      </c>
      <c r="F3" s="85" t="s">
        <v>35</v>
      </c>
      <c r="G3" s="85" t="s">
        <v>36</v>
      </c>
    </row>
    <row r="4" spans="1:7">
      <c r="A4" s="82" t="s">
        <v>1</v>
      </c>
      <c r="B4" s="77">
        <v>1.2</v>
      </c>
      <c r="C4" s="77">
        <f>(B4/D4)</f>
        <v>120</v>
      </c>
      <c r="D4" s="43">
        <v>0.01</v>
      </c>
      <c r="E4" s="42">
        <v>8.5</v>
      </c>
      <c r="F4" s="79">
        <f>(D4/8.5)*100</f>
        <v>0.11764705882352942</v>
      </c>
      <c r="G4" s="77">
        <v>34.92</v>
      </c>
    </row>
    <row r="5" spans="1:7">
      <c r="A5" s="82" t="s">
        <v>2</v>
      </c>
      <c r="B5" s="77">
        <v>1.5</v>
      </c>
      <c r="C5" s="77">
        <f>(B5/D5)</f>
        <v>136.36363636363637</v>
      </c>
      <c r="D5" s="78">
        <v>1.0999999999999999E-2</v>
      </c>
      <c r="E5" s="42">
        <v>11.87</v>
      </c>
      <c r="F5" s="79">
        <f>(D5/11.87)*100</f>
        <v>9.267059814658804E-2</v>
      </c>
      <c r="G5" s="77">
        <v>82.35</v>
      </c>
    </row>
    <row r="6" spans="1:7">
      <c r="A6" s="82" t="s">
        <v>3</v>
      </c>
      <c r="B6" s="77">
        <v>1.6</v>
      </c>
      <c r="C6" s="77">
        <f>(B6/D6)</f>
        <v>200</v>
      </c>
      <c r="D6" s="43">
        <v>8.0000000000000002E-3</v>
      </c>
      <c r="E6" s="42">
        <v>14.34</v>
      </c>
      <c r="F6" s="79">
        <f>(D6/14.34)*100</f>
        <v>5.5788005578800558E-2</v>
      </c>
      <c r="G6" s="77">
        <v>33.869999999999997</v>
      </c>
    </row>
    <row r="7" spans="1:7">
      <c r="A7" s="82" t="s">
        <v>4</v>
      </c>
      <c r="B7" s="77">
        <v>1.8</v>
      </c>
      <c r="C7" s="77">
        <f t="shared" ref="C7:C13" si="0">(B7/D7)</f>
        <v>600</v>
      </c>
      <c r="D7" s="43">
        <v>3.0000000000000001E-3</v>
      </c>
      <c r="E7" s="42">
        <v>17.899999999999999</v>
      </c>
      <c r="F7" s="79">
        <f>(D7/17.9)*100</f>
        <v>1.6759776536312852E-2</v>
      </c>
      <c r="G7" s="77">
        <v>29.52</v>
      </c>
    </row>
    <row r="8" spans="1:7">
      <c r="A8" s="82" t="s">
        <v>5</v>
      </c>
      <c r="B8" s="77">
        <v>2.5</v>
      </c>
      <c r="C8" s="77">
        <f t="shared" si="0"/>
        <v>833.33333333333337</v>
      </c>
      <c r="D8" s="43">
        <v>3.0000000000000001E-3</v>
      </c>
      <c r="E8" s="42">
        <v>23.74</v>
      </c>
      <c r="F8" s="79">
        <f>(D8/23.74)*100</f>
        <v>1.2636899747262006E-2</v>
      </c>
      <c r="G8" s="77">
        <v>33.020000000000003</v>
      </c>
    </row>
    <row r="9" spans="1:7">
      <c r="A9" s="82" t="s">
        <v>10</v>
      </c>
      <c r="B9" s="77">
        <v>3.6</v>
      </c>
      <c r="C9" s="77">
        <f t="shared" si="0"/>
        <v>1200</v>
      </c>
      <c r="D9" s="43">
        <v>3.0000000000000001E-3</v>
      </c>
      <c r="E9" s="42">
        <v>33.4</v>
      </c>
      <c r="F9" s="79">
        <f>(D9/33.4)*100</f>
        <v>8.9820359281437123E-3</v>
      </c>
      <c r="G9" s="77">
        <v>33.99</v>
      </c>
    </row>
    <row r="10" spans="1:7">
      <c r="A10" s="82" t="s">
        <v>6</v>
      </c>
      <c r="B10" s="77">
        <v>4</v>
      </c>
      <c r="C10" s="77">
        <f t="shared" si="0"/>
        <v>2000</v>
      </c>
      <c r="D10" s="43">
        <v>2E-3</v>
      </c>
      <c r="E10" s="42">
        <v>42.99</v>
      </c>
      <c r="F10" s="79">
        <f>(D10/42.99)*100</f>
        <v>4.6522447080716445E-3</v>
      </c>
      <c r="G10" s="77">
        <v>38.880000000000003</v>
      </c>
    </row>
    <row r="11" spans="1:7">
      <c r="A11" s="82" t="s">
        <v>40</v>
      </c>
      <c r="B11" s="77">
        <v>6</v>
      </c>
      <c r="C11" s="77">
        <f t="shared" si="0"/>
        <v>3000</v>
      </c>
      <c r="D11" s="43">
        <v>2E-3</v>
      </c>
      <c r="E11" s="42">
        <v>67.31</v>
      </c>
      <c r="F11" s="79">
        <f>(D11/67.31)*100</f>
        <v>2.9713266973703761E-3</v>
      </c>
      <c r="G11" s="77">
        <v>28.52</v>
      </c>
    </row>
    <row r="12" spans="1:7">
      <c r="A12" s="82" t="s">
        <v>8</v>
      </c>
      <c r="B12" s="77">
        <v>10</v>
      </c>
      <c r="C12" s="77">
        <f t="shared" si="0"/>
        <v>2500</v>
      </c>
      <c r="D12" s="43">
        <v>4.0000000000000001E-3</v>
      </c>
      <c r="E12" s="42">
        <v>81.12</v>
      </c>
      <c r="F12" s="79">
        <f>(D12/81.12)*100</f>
        <v>4.9309664694280079E-3</v>
      </c>
      <c r="G12" s="77">
        <v>42.66</v>
      </c>
    </row>
    <row r="13" spans="1:7">
      <c r="A13" s="82" t="s">
        <v>41</v>
      </c>
      <c r="B13" s="77">
        <v>10</v>
      </c>
      <c r="C13" s="77">
        <f t="shared" si="0"/>
        <v>5000</v>
      </c>
      <c r="D13" s="43">
        <v>2E-3</v>
      </c>
      <c r="E13" s="42">
        <v>65.64</v>
      </c>
      <c r="F13" s="79">
        <f>(D13/65.64)*100</f>
        <v>3.0469226081657527E-3</v>
      </c>
      <c r="G13" s="77">
        <v>33.450000000000003</v>
      </c>
    </row>
    <row r="16" spans="1:7">
      <c r="A16" s="80"/>
      <c r="B16" s="81"/>
    </row>
    <row r="17" spans="1:5" ht="27.6">
      <c r="A17" s="84" t="s">
        <v>32</v>
      </c>
      <c r="B17" s="85" t="s">
        <v>42</v>
      </c>
    </row>
    <row r="18" spans="1:5">
      <c r="A18" s="44">
        <v>2010</v>
      </c>
      <c r="B18" s="42">
        <v>252</v>
      </c>
      <c r="D18" s="80"/>
      <c r="E18" s="81"/>
    </row>
    <row r="19" spans="1:5">
      <c r="A19" s="44">
        <v>2011</v>
      </c>
      <c r="B19" s="42">
        <v>340</v>
      </c>
      <c r="D19" s="50"/>
    </row>
    <row r="20" spans="1:5">
      <c r="A20" s="44">
        <v>2012</v>
      </c>
      <c r="B20" s="42">
        <v>620</v>
      </c>
      <c r="D20" s="50"/>
    </row>
    <row r="21" spans="1:5">
      <c r="A21" s="44">
        <v>2013</v>
      </c>
      <c r="B21" s="42">
        <v>830</v>
      </c>
      <c r="D21" s="50"/>
    </row>
    <row r="22" spans="1:5">
      <c r="A22" s="44">
        <v>2014</v>
      </c>
      <c r="B22" s="42">
        <v>1075</v>
      </c>
      <c r="D22" s="50"/>
    </row>
    <row r="23" spans="1:5">
      <c r="A23" s="44">
        <v>2015</v>
      </c>
      <c r="B23" s="42">
        <v>1430</v>
      </c>
      <c r="D23" s="50"/>
    </row>
    <row r="24" spans="1:5">
      <c r="A24" s="44">
        <v>2016</v>
      </c>
      <c r="B24" s="42">
        <v>1916</v>
      </c>
      <c r="D24" s="50"/>
    </row>
    <row r="25" spans="1:5">
      <c r="A25" s="44">
        <v>2017</v>
      </c>
      <c r="B25" s="42">
        <v>2661</v>
      </c>
      <c r="D25" s="50"/>
    </row>
    <row r="26" spans="1:5">
      <c r="A26" s="44">
        <v>2018</v>
      </c>
      <c r="B26" s="42">
        <v>3420</v>
      </c>
      <c r="D26" s="50"/>
    </row>
    <row r="27" spans="1:5">
      <c r="A27" s="44">
        <v>2019</v>
      </c>
      <c r="B27" s="42">
        <v>4879</v>
      </c>
      <c r="D27" s="50"/>
    </row>
    <row r="28" spans="1:5">
      <c r="A28" s="44">
        <v>2020</v>
      </c>
      <c r="B28" s="42">
        <v>6511</v>
      </c>
      <c r="D28" s="50"/>
    </row>
    <row r="29" spans="1:5">
      <c r="A29" s="44">
        <v>2021</v>
      </c>
      <c r="B29" s="42">
        <v>6808</v>
      </c>
      <c r="D29" s="50"/>
    </row>
    <row r="30" spans="1:5">
      <c r="D30" s="50"/>
    </row>
  </sheetData>
  <mergeCells count="1">
    <mergeCell ref="C1:E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47FC-5736-438E-BC35-D7362A2A9648}">
  <sheetPr>
    <tabColor theme="4" tint="0.39997558519241921"/>
  </sheetPr>
  <dimension ref="A1:L30"/>
  <sheetViews>
    <sheetView zoomScale="85" zoomScaleNormal="85" workbookViewId="0">
      <selection sqref="A1:G3"/>
    </sheetView>
  </sheetViews>
  <sheetFormatPr defaultRowHeight="14.4"/>
  <cols>
    <col min="1" max="1" width="18.44140625" customWidth="1"/>
    <col min="2" max="2" width="29.44140625" customWidth="1"/>
    <col min="3" max="3" width="22.88671875" customWidth="1"/>
    <col min="4" max="4" width="25.6640625" customWidth="1"/>
    <col min="5" max="5" width="32.33203125" customWidth="1"/>
    <col min="6" max="6" width="27.5546875" customWidth="1"/>
    <col min="7" max="7" width="40.44140625" customWidth="1"/>
  </cols>
  <sheetData>
    <row r="1" spans="1:12" ht="15" customHeight="1">
      <c r="A1" s="157" t="s">
        <v>78</v>
      </c>
      <c r="B1" s="157"/>
      <c r="C1" s="157"/>
      <c r="D1" s="157"/>
      <c r="E1" s="157"/>
      <c r="F1" s="157"/>
      <c r="G1" s="157"/>
      <c r="H1" s="1"/>
      <c r="I1" s="2"/>
      <c r="J1" s="2"/>
      <c r="K1" s="2"/>
      <c r="L1" s="2"/>
    </row>
    <row r="2" spans="1:12" ht="14.4" customHeight="1">
      <c r="A2" s="157"/>
      <c r="B2" s="157"/>
      <c r="C2" s="157"/>
      <c r="D2" s="157"/>
      <c r="E2" s="157"/>
      <c r="F2" s="157"/>
      <c r="G2" s="157"/>
      <c r="H2" s="2"/>
      <c r="I2" s="2"/>
      <c r="J2" s="2"/>
      <c r="K2" s="2"/>
      <c r="L2" s="2"/>
    </row>
    <row r="3" spans="1:12" ht="24" customHeight="1" thickBot="1">
      <c r="A3" s="158"/>
      <c r="B3" s="158"/>
      <c r="C3" s="158"/>
      <c r="D3" s="158"/>
      <c r="E3" s="158"/>
      <c r="F3" s="158"/>
      <c r="G3" s="158"/>
    </row>
    <row r="4" spans="1:12" ht="32.4" customHeight="1" thickBot="1">
      <c r="A4" s="34" t="s">
        <v>32</v>
      </c>
      <c r="B4" s="101" t="s">
        <v>81</v>
      </c>
      <c r="C4" s="35" t="s">
        <v>34</v>
      </c>
      <c r="D4" s="36" t="s">
        <v>79</v>
      </c>
      <c r="E4" s="36" t="s">
        <v>36</v>
      </c>
      <c r="F4" s="36" t="s">
        <v>37</v>
      </c>
      <c r="G4" s="36" t="s">
        <v>80</v>
      </c>
    </row>
    <row r="5" spans="1:12" ht="23.4" thickBot="1">
      <c r="A5" s="37" t="s">
        <v>1</v>
      </c>
      <c r="B5" s="38">
        <v>4</v>
      </c>
      <c r="C5" s="39">
        <v>2.1000000000000001E-2</v>
      </c>
      <c r="D5" s="40">
        <v>0.16669999999999999</v>
      </c>
      <c r="E5" s="41">
        <v>115.04178272980501</v>
      </c>
      <c r="F5" s="159" t="s">
        <v>13</v>
      </c>
      <c r="G5" s="108">
        <v>-190.90999999999985</v>
      </c>
    </row>
    <row r="6" spans="1:12" ht="23.4" thickBot="1">
      <c r="A6" s="37" t="s">
        <v>2</v>
      </c>
      <c r="B6" s="38">
        <v>4.5</v>
      </c>
      <c r="C6" s="39">
        <v>4.2000000000000003E-2</v>
      </c>
      <c r="D6" s="40">
        <v>0.16650000000000001</v>
      </c>
      <c r="E6" s="41">
        <v>96.416234887737474</v>
      </c>
      <c r="F6" s="159"/>
      <c r="G6" s="108">
        <v>875.89999999999964</v>
      </c>
    </row>
    <row r="7" spans="1:12" ht="23.4" thickBot="1">
      <c r="A7" s="37" t="s">
        <v>3</v>
      </c>
      <c r="B7" s="38">
        <v>6</v>
      </c>
      <c r="C7" s="39">
        <v>3.2000000000000001E-2</v>
      </c>
      <c r="D7" s="40">
        <v>0.28589999999999999</v>
      </c>
      <c r="E7" s="41">
        <v>18.421631127720378</v>
      </c>
      <c r="F7" s="159"/>
      <c r="G7" s="108">
        <v>622.17999999999938</v>
      </c>
    </row>
    <row r="8" spans="1:12" ht="23.4" thickBot="1">
      <c r="A8" s="37" t="s">
        <v>4</v>
      </c>
      <c r="B8" s="38">
        <v>6</v>
      </c>
      <c r="C8" s="39">
        <v>3.3000000000000002E-2</v>
      </c>
      <c r="D8" s="40">
        <v>0.35610000000000003</v>
      </c>
      <c r="E8" s="41">
        <v>-8.1678113978095421</v>
      </c>
      <c r="F8" s="159"/>
      <c r="G8" s="108">
        <v>-189.87</v>
      </c>
    </row>
    <row r="9" spans="1:12" ht="23.4" thickBot="1">
      <c r="A9" s="37" t="s">
        <v>5</v>
      </c>
      <c r="B9" s="38">
        <v>6</v>
      </c>
      <c r="C9" s="39">
        <v>2.1000000000000001E-2</v>
      </c>
      <c r="D9" s="40">
        <v>0.29570000000000002</v>
      </c>
      <c r="E9" s="41">
        <v>-12.573276733373762</v>
      </c>
      <c r="F9" s="159"/>
      <c r="G9" s="108">
        <v>-923.32</v>
      </c>
    </row>
    <row r="10" spans="1:12" ht="23.4" thickBot="1">
      <c r="A10" s="37" t="s">
        <v>10</v>
      </c>
      <c r="B10" s="38">
        <v>6</v>
      </c>
      <c r="C10" s="39">
        <v>1.4E-2</v>
      </c>
      <c r="D10" s="40">
        <v>0.20319999999999999</v>
      </c>
      <c r="E10" s="41">
        <v>12.716763005780345</v>
      </c>
      <c r="F10" s="159"/>
      <c r="G10" s="108">
        <v>881.8</v>
      </c>
    </row>
    <row r="11" spans="1:12" ht="23.4" thickBot="1">
      <c r="A11" s="37" t="s">
        <v>6</v>
      </c>
      <c r="B11" s="38">
        <v>10</v>
      </c>
      <c r="C11" s="39">
        <v>2.3E-2</v>
      </c>
      <c r="D11" s="40">
        <v>0.22509999999999999</v>
      </c>
      <c r="E11" s="41">
        <v>17.866666666666667</v>
      </c>
      <c r="F11" s="159"/>
      <c r="G11" s="108">
        <v>-446.58000000000004</v>
      </c>
    </row>
    <row r="12" spans="1:12" ht="23.4" thickBot="1">
      <c r="A12" s="37" t="s">
        <v>7</v>
      </c>
      <c r="B12" s="38">
        <v>12</v>
      </c>
      <c r="C12" s="39">
        <v>1.7999999999999999E-2</v>
      </c>
      <c r="D12" s="40">
        <v>0.24379999999999999</v>
      </c>
      <c r="E12" s="41">
        <v>9.0671771667246777</v>
      </c>
      <c r="F12" s="159"/>
      <c r="G12" s="108">
        <v>2428.0499999999997</v>
      </c>
    </row>
    <row r="13" spans="1:12" ht="23.4" thickBot="1">
      <c r="A13" s="37" t="s">
        <v>8</v>
      </c>
      <c r="B13" s="38">
        <v>15</v>
      </c>
      <c r="C13" s="39">
        <v>1.4E-2</v>
      </c>
      <c r="D13" s="40">
        <v>0.1993</v>
      </c>
      <c r="E13" s="41">
        <v>9.7494814105632681</v>
      </c>
      <c r="F13" s="159"/>
      <c r="G13" s="108">
        <v>4648.829999999999</v>
      </c>
    </row>
    <row r="14" spans="1:12" ht="23.4" thickBot="1">
      <c r="A14" s="37" t="s">
        <v>9</v>
      </c>
      <c r="B14" s="38">
        <v>20</v>
      </c>
      <c r="C14" s="39">
        <v>1.34E-2</v>
      </c>
      <c r="D14" s="40">
        <v>0.21560000000000001</v>
      </c>
      <c r="E14" s="41">
        <v>26.708345449258502</v>
      </c>
      <c r="F14" s="159"/>
      <c r="G14" s="108">
        <v>1516.9899999999998</v>
      </c>
    </row>
    <row r="18" spans="3:5" ht="15.6">
      <c r="C18" s="5"/>
    </row>
    <row r="19" spans="3:5" ht="15.6">
      <c r="C19" s="5"/>
    </row>
    <row r="20" spans="3:5" ht="15.6">
      <c r="C20" s="5"/>
    </row>
    <row r="21" spans="3:5" ht="15.6">
      <c r="C21" s="5"/>
    </row>
    <row r="22" spans="3:5" ht="15.6">
      <c r="C22" s="5"/>
    </row>
    <row r="23" spans="3:5" ht="15.6">
      <c r="C23" s="5"/>
    </row>
    <row r="24" spans="3:5" ht="15.6">
      <c r="C24" s="5"/>
    </row>
    <row r="25" spans="3:5" ht="15.6">
      <c r="C25" s="5"/>
    </row>
    <row r="26" spans="3:5" ht="15.6">
      <c r="C26" s="5"/>
    </row>
    <row r="27" spans="3:5" ht="15.6">
      <c r="C27" s="5"/>
      <c r="E27" s="4"/>
    </row>
    <row r="28" spans="3:5">
      <c r="C28" s="3"/>
      <c r="E28" s="4"/>
    </row>
    <row r="29" spans="3:5">
      <c r="C29" s="3"/>
    </row>
    <row r="30" spans="3:5">
      <c r="C30" s="3"/>
    </row>
  </sheetData>
  <mergeCells count="2">
    <mergeCell ref="A1:G3"/>
    <mergeCell ref="F5:F14"/>
  </mergeCells>
  <phoneticPr fontId="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D916-A395-4E45-9A42-6753DD8BB1C6}">
  <sheetPr>
    <tabColor theme="4" tint="0.39997558519241921"/>
  </sheetPr>
  <dimension ref="A1:M29"/>
  <sheetViews>
    <sheetView zoomScale="85" zoomScaleNormal="85" workbookViewId="0">
      <selection activeCell="G16" sqref="G16"/>
    </sheetView>
  </sheetViews>
  <sheetFormatPr defaultColWidth="8.88671875" defaultRowHeight="13.8"/>
  <cols>
    <col min="1" max="1" width="20.44140625" style="20" customWidth="1"/>
    <col min="2" max="2" width="17.44140625" style="20" customWidth="1"/>
    <col min="3" max="3" width="23.5546875" style="20" customWidth="1"/>
    <col min="4" max="4" width="21.5546875" style="20" customWidth="1"/>
    <col min="5" max="5" width="13.88671875" style="20" customWidth="1"/>
    <col min="6" max="6" width="25.44140625" style="20" customWidth="1"/>
    <col min="7" max="7" width="25" style="20" customWidth="1"/>
    <col min="8" max="8" width="17.44140625" style="20" customWidth="1"/>
    <col min="9" max="16384" width="8.88671875" style="20"/>
  </cols>
  <sheetData>
    <row r="1" spans="1:13" ht="15" customHeight="1">
      <c r="A1" s="156" t="s">
        <v>19</v>
      </c>
      <c r="B1" s="156"/>
      <c r="C1" s="156"/>
      <c r="D1" s="156"/>
      <c r="E1" s="156"/>
      <c r="F1" s="156"/>
      <c r="G1" s="156"/>
    </row>
    <row r="2" spans="1:13" ht="13.5" customHeight="1" thickBot="1">
      <c r="A2" s="160"/>
      <c r="B2" s="160"/>
      <c r="C2" s="160"/>
      <c r="D2" s="160"/>
      <c r="E2" s="160"/>
      <c r="F2" s="160"/>
      <c r="G2" s="160"/>
    </row>
    <row r="3" spans="1:13" ht="54.75" customHeight="1" thickBot="1">
      <c r="A3" s="21" t="s">
        <v>0</v>
      </c>
      <c r="B3" s="21" t="s">
        <v>14</v>
      </c>
      <c r="C3" s="22" t="s">
        <v>16</v>
      </c>
      <c r="D3" s="22" t="s">
        <v>96</v>
      </c>
      <c r="E3" s="22" t="s">
        <v>18</v>
      </c>
      <c r="F3" s="22" t="s">
        <v>11</v>
      </c>
      <c r="G3" s="21" t="s">
        <v>12</v>
      </c>
    </row>
    <row r="4" spans="1:13" ht="16.2" thickBot="1">
      <c r="A4" s="23" t="s">
        <v>1</v>
      </c>
      <c r="B4" s="24">
        <v>4</v>
      </c>
      <c r="C4" s="25">
        <v>190.48</v>
      </c>
      <c r="D4" s="104">
        <f>B4/C4*100</f>
        <v>2.0999580008399832</v>
      </c>
      <c r="E4" s="27">
        <v>24</v>
      </c>
      <c r="F4" s="28">
        <f>B4/E4*100</f>
        <v>16.666666666666664</v>
      </c>
      <c r="G4" s="28">
        <f t="shared" ref="G4:G13" si="0">(B19-B18)/B18*100</f>
        <v>115.04178272980501</v>
      </c>
    </row>
    <row r="5" spans="1:13" ht="16.2" thickBot="1">
      <c r="A5" s="23" t="s">
        <v>2</v>
      </c>
      <c r="B5" s="24">
        <v>4.5</v>
      </c>
      <c r="C5" s="25">
        <v>107.14</v>
      </c>
      <c r="D5" s="26">
        <f t="shared" ref="D5:D12" si="1">B5/C5*100</f>
        <v>4.2001120029867467</v>
      </c>
      <c r="E5" s="27">
        <v>27.02</v>
      </c>
      <c r="F5" s="28">
        <f t="shared" ref="F5:F13" si="2">B5/E5*100</f>
        <v>16.654330125832718</v>
      </c>
      <c r="G5" s="28">
        <f t="shared" si="0"/>
        <v>96.416234887737474</v>
      </c>
    </row>
    <row r="6" spans="1:13" ht="16.2" thickBot="1">
      <c r="A6" s="23" t="s">
        <v>3</v>
      </c>
      <c r="B6" s="24">
        <v>6</v>
      </c>
      <c r="C6" s="25">
        <v>187.5</v>
      </c>
      <c r="D6" s="26">
        <f t="shared" si="1"/>
        <v>3.2</v>
      </c>
      <c r="E6" s="27">
        <v>20.99</v>
      </c>
      <c r="F6" s="28">
        <f t="shared" si="2"/>
        <v>28.58504049547404</v>
      </c>
      <c r="G6" s="28">
        <f t="shared" si="0"/>
        <v>18.421631127720378</v>
      </c>
    </row>
    <row r="7" spans="1:13" ht="16.2" thickBot="1">
      <c r="A7" s="23" t="s">
        <v>4</v>
      </c>
      <c r="B7" s="24">
        <v>6</v>
      </c>
      <c r="C7" s="25">
        <v>181.82</v>
      </c>
      <c r="D7" s="26">
        <f t="shared" si="1"/>
        <v>3.2999670003299966</v>
      </c>
      <c r="E7" s="27">
        <v>16.850000000000001</v>
      </c>
      <c r="F7" s="28">
        <f t="shared" si="2"/>
        <v>35.608308605341243</v>
      </c>
      <c r="G7" s="28">
        <f t="shared" si="0"/>
        <v>-8.1678113978095421</v>
      </c>
    </row>
    <row r="8" spans="1:13" ht="16.2" thickBot="1">
      <c r="A8" s="23" t="s">
        <v>5</v>
      </c>
      <c r="B8" s="24">
        <v>6</v>
      </c>
      <c r="C8" s="25">
        <v>285.70999999999998</v>
      </c>
      <c r="D8" s="26">
        <f t="shared" si="1"/>
        <v>2.1000315004725074</v>
      </c>
      <c r="E8" s="27">
        <v>20.29</v>
      </c>
      <c r="F8" s="28">
        <f t="shared" si="2"/>
        <v>29.571217348447515</v>
      </c>
      <c r="G8" s="28">
        <f t="shared" si="0"/>
        <v>-12.573276733373762</v>
      </c>
    </row>
    <row r="9" spans="1:13" ht="16.2" thickBot="1">
      <c r="A9" s="23" t="s">
        <v>10</v>
      </c>
      <c r="B9" s="24">
        <v>6</v>
      </c>
      <c r="C9" s="25">
        <v>428.57</v>
      </c>
      <c r="D9" s="26">
        <f t="shared" si="1"/>
        <v>1.4000046666822223</v>
      </c>
      <c r="E9" s="27">
        <v>29.53</v>
      </c>
      <c r="F9" s="28">
        <f t="shared" si="2"/>
        <v>20.31832035218422</v>
      </c>
      <c r="G9" s="28">
        <f t="shared" si="0"/>
        <v>12.716763005780345</v>
      </c>
    </row>
    <row r="10" spans="1:13" ht="16.2" thickBot="1">
      <c r="A10" s="23" t="s">
        <v>6</v>
      </c>
      <c r="B10" s="24">
        <v>10</v>
      </c>
      <c r="C10" s="25">
        <v>434.78</v>
      </c>
      <c r="D10" s="26">
        <f t="shared" si="1"/>
        <v>2.3000138000828008</v>
      </c>
      <c r="E10" s="27">
        <v>44.43</v>
      </c>
      <c r="F10" s="28">
        <f t="shared" si="2"/>
        <v>22.507314877335133</v>
      </c>
      <c r="G10" s="28">
        <f t="shared" si="0"/>
        <v>17.866666666666667</v>
      </c>
    </row>
    <row r="11" spans="1:13" ht="16.2" thickBot="1">
      <c r="A11" s="23" t="s">
        <v>7</v>
      </c>
      <c r="B11" s="24">
        <v>12</v>
      </c>
      <c r="C11" s="25">
        <v>666.67</v>
      </c>
      <c r="D11" s="26">
        <f t="shared" si="1"/>
        <v>1.7999910000449999</v>
      </c>
      <c r="E11" s="27">
        <v>49.22</v>
      </c>
      <c r="F11" s="28">
        <f t="shared" si="2"/>
        <v>24.38033319788704</v>
      </c>
      <c r="G11" s="28">
        <f t="shared" si="0"/>
        <v>9.0671771667246777</v>
      </c>
    </row>
    <row r="12" spans="1:13" ht="16.2" thickBot="1">
      <c r="A12" s="23" t="s">
        <v>8</v>
      </c>
      <c r="B12" s="24">
        <v>15</v>
      </c>
      <c r="C12" s="25">
        <v>1071.43</v>
      </c>
      <c r="D12" s="26">
        <f t="shared" si="1"/>
        <v>1.399998133335822</v>
      </c>
      <c r="E12" s="27">
        <v>75.260000000000005</v>
      </c>
      <c r="F12" s="28">
        <f t="shared" si="2"/>
        <v>19.930906191868189</v>
      </c>
      <c r="G12" s="28">
        <f t="shared" si="0"/>
        <v>9.7494814105632681</v>
      </c>
    </row>
    <row r="13" spans="1:13" ht="21" customHeight="1" thickBot="1">
      <c r="A13" s="23" t="s">
        <v>9</v>
      </c>
      <c r="B13" s="24">
        <v>20</v>
      </c>
      <c r="C13" s="29">
        <v>1494.54</v>
      </c>
      <c r="D13" s="26">
        <f>B13/C13*100</f>
        <v>1.3382043973396496</v>
      </c>
      <c r="E13" s="27">
        <v>92.78</v>
      </c>
      <c r="F13" s="28">
        <f t="shared" si="2"/>
        <v>21.556369907307609</v>
      </c>
      <c r="G13" s="28">
        <f t="shared" si="0"/>
        <v>26.708345449258502</v>
      </c>
    </row>
    <row r="14" spans="1:13">
      <c r="B14" s="30"/>
      <c r="C14" s="30"/>
      <c r="D14" s="30"/>
      <c r="E14" s="30"/>
      <c r="F14" s="30"/>
      <c r="G14" s="30"/>
      <c r="J14" s="30"/>
      <c r="K14" s="30"/>
      <c r="L14" s="30"/>
      <c r="M14" s="30"/>
    </row>
    <row r="15" spans="1:13">
      <c r="C15" s="32"/>
      <c r="D15" s="32"/>
      <c r="E15" s="32"/>
      <c r="F15" s="32"/>
      <c r="G15" s="132">
        <f>AVERAGE(F4:F13)</f>
        <v>23.577880776834437</v>
      </c>
      <c r="J15" s="32"/>
      <c r="K15" s="32"/>
      <c r="L15" s="30"/>
      <c r="M15" s="30"/>
    </row>
    <row r="16" spans="1:13" ht="14.4" thickBot="1"/>
    <row r="17" spans="1:8" ht="57" customHeight="1" thickBot="1">
      <c r="A17" s="31" t="s">
        <v>0</v>
      </c>
      <c r="B17" s="109" t="s">
        <v>17</v>
      </c>
      <c r="D17" s="161" t="s">
        <v>97</v>
      </c>
      <c r="E17" s="162"/>
      <c r="F17" s="162"/>
      <c r="G17" s="162"/>
      <c r="H17" s="163"/>
    </row>
    <row r="18" spans="1:8" ht="33" customHeight="1" thickBot="1">
      <c r="A18" s="33">
        <v>2010</v>
      </c>
      <c r="B18" s="33">
        <v>1077</v>
      </c>
      <c r="D18" s="164" t="s">
        <v>0</v>
      </c>
      <c r="E18" s="165" t="s">
        <v>98</v>
      </c>
      <c r="F18" s="165" t="s">
        <v>99</v>
      </c>
      <c r="G18" s="165" t="s">
        <v>100</v>
      </c>
      <c r="H18" s="165" t="s">
        <v>101</v>
      </c>
    </row>
    <row r="19" spans="1:8" ht="14.4" thickBot="1">
      <c r="A19" s="33">
        <v>2011</v>
      </c>
      <c r="B19" s="33">
        <v>2316</v>
      </c>
      <c r="D19" s="164"/>
      <c r="E19" s="165"/>
      <c r="F19" s="165"/>
      <c r="G19" s="165"/>
      <c r="H19" s="165"/>
    </row>
    <row r="20" spans="1:8" ht="18.600000000000001" thickBot="1">
      <c r="A20" s="33">
        <v>2012</v>
      </c>
      <c r="B20" s="33">
        <v>4549</v>
      </c>
      <c r="D20" s="105">
        <v>2012</v>
      </c>
      <c r="E20" s="106">
        <v>-8708.81</v>
      </c>
      <c r="F20" s="107">
        <v>-188.42</v>
      </c>
      <c r="G20" s="106">
        <v>8329.48</v>
      </c>
      <c r="H20" s="108">
        <f t="shared" ref="H20:H29" si="3">E20-F20+G20</f>
        <v>-190.90999999999985</v>
      </c>
    </row>
    <row r="21" spans="1:8" ht="18.600000000000001" thickBot="1">
      <c r="A21" s="33">
        <v>2013</v>
      </c>
      <c r="B21" s="33">
        <v>5387</v>
      </c>
      <c r="D21" s="105">
        <v>2013</v>
      </c>
      <c r="E21" s="106">
        <v>-3952.44</v>
      </c>
      <c r="F21" s="107">
        <v>-33.44</v>
      </c>
      <c r="G21" s="106">
        <v>4794.8999999999996</v>
      </c>
      <c r="H21" s="108">
        <f t="shared" si="3"/>
        <v>875.89999999999964</v>
      </c>
    </row>
    <row r="22" spans="1:8" ht="18.600000000000001" thickBot="1">
      <c r="A22" s="33">
        <v>2014</v>
      </c>
      <c r="B22" s="33">
        <v>4947</v>
      </c>
      <c r="D22" s="105">
        <v>2014</v>
      </c>
      <c r="E22" s="106">
        <v>5726.19</v>
      </c>
      <c r="F22" s="107">
        <v>-2.58</v>
      </c>
      <c r="G22" s="106">
        <v>-5106.59</v>
      </c>
      <c r="H22" s="108">
        <f t="shared" si="3"/>
        <v>622.17999999999938</v>
      </c>
    </row>
    <row r="23" spans="1:8" ht="18.600000000000001" thickBot="1">
      <c r="A23" s="33">
        <v>2015</v>
      </c>
      <c r="B23" s="33">
        <v>4325</v>
      </c>
      <c r="D23" s="105">
        <v>2015</v>
      </c>
      <c r="E23" s="107">
        <v>-460.29</v>
      </c>
      <c r="F23" s="107">
        <v>-16.23</v>
      </c>
      <c r="G23" s="107">
        <v>254.19</v>
      </c>
      <c r="H23" s="108">
        <f t="shared" si="3"/>
        <v>-189.87</v>
      </c>
    </row>
    <row r="24" spans="1:8" ht="18.600000000000001" thickBot="1">
      <c r="A24" s="33">
        <v>2016</v>
      </c>
      <c r="B24" s="33">
        <v>4875</v>
      </c>
      <c r="D24" s="105">
        <v>2016</v>
      </c>
      <c r="E24" s="107">
        <v>213.99</v>
      </c>
      <c r="F24" s="107">
        <v>-67.12</v>
      </c>
      <c r="G24" s="106">
        <v>-1204.43</v>
      </c>
      <c r="H24" s="108">
        <f t="shared" si="3"/>
        <v>-923.32</v>
      </c>
    </row>
    <row r="25" spans="1:8" ht="18.600000000000001" thickBot="1">
      <c r="A25" s="33">
        <v>2017</v>
      </c>
      <c r="B25" s="33">
        <v>5746</v>
      </c>
      <c r="D25" s="105">
        <v>2017</v>
      </c>
      <c r="E25" s="106">
        <v>-1709.78</v>
      </c>
      <c r="F25" s="107">
        <v>-134.35</v>
      </c>
      <c r="G25" s="106">
        <v>2457.23</v>
      </c>
      <c r="H25" s="108">
        <f t="shared" si="3"/>
        <v>881.8</v>
      </c>
    </row>
    <row r="26" spans="1:8" ht="18.600000000000001" thickBot="1">
      <c r="A26" s="33">
        <v>2018</v>
      </c>
      <c r="B26" s="33">
        <v>6267</v>
      </c>
      <c r="D26" s="105">
        <v>2018</v>
      </c>
      <c r="E26" s="107">
        <v>-86.89</v>
      </c>
      <c r="F26" s="107">
        <v>-193.89</v>
      </c>
      <c r="G26" s="107">
        <v>-553.58000000000004</v>
      </c>
      <c r="H26" s="108">
        <f t="shared" si="3"/>
        <v>-446.58000000000004</v>
      </c>
    </row>
    <row r="27" spans="1:8" ht="18.600000000000001" thickBot="1">
      <c r="A27" s="33">
        <v>2019</v>
      </c>
      <c r="B27" s="33">
        <v>6878</v>
      </c>
      <c r="D27" s="105">
        <v>2019</v>
      </c>
      <c r="E27" s="106">
        <v>-3858.07</v>
      </c>
      <c r="F27" s="107">
        <v>-584.88</v>
      </c>
      <c r="G27" s="106">
        <v>5701.24</v>
      </c>
      <c r="H27" s="108">
        <f t="shared" si="3"/>
        <v>2428.0499999999997</v>
      </c>
    </row>
    <row r="28" spans="1:8" ht="18.600000000000001" thickBot="1">
      <c r="A28" s="33">
        <v>2020</v>
      </c>
      <c r="B28" s="33">
        <v>8715</v>
      </c>
      <c r="D28" s="105">
        <v>2020</v>
      </c>
      <c r="E28" s="106">
        <v>-4458.0200000000004</v>
      </c>
      <c r="F28" s="107">
        <v>-428.87</v>
      </c>
      <c r="G28" s="106">
        <v>8677.98</v>
      </c>
      <c r="H28" s="108">
        <f t="shared" si="3"/>
        <v>4648.829999999999</v>
      </c>
    </row>
    <row r="29" spans="1:8" ht="18.600000000000001" thickBot="1">
      <c r="A29" s="33">
        <v>2021</v>
      </c>
      <c r="B29" s="33">
        <v>10557</v>
      </c>
      <c r="D29" s="105">
        <v>2021</v>
      </c>
      <c r="E29" s="106">
        <v>-7476.52</v>
      </c>
      <c r="F29" s="107">
        <v>47.57</v>
      </c>
      <c r="G29" s="106">
        <v>9041.08</v>
      </c>
      <c r="H29" s="108">
        <f t="shared" si="3"/>
        <v>1516.9899999999998</v>
      </c>
    </row>
  </sheetData>
  <mergeCells count="7">
    <mergeCell ref="A1:G2"/>
    <mergeCell ref="D17:H17"/>
    <mergeCell ref="D18:D19"/>
    <mergeCell ref="E18:E19"/>
    <mergeCell ref="F18:F19"/>
    <mergeCell ref="G18:G19"/>
    <mergeCell ref="H18:H1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7437-9099-477C-8392-A682DFF94921}">
  <sheetPr>
    <tabColor theme="5" tint="0.39997558519241921"/>
  </sheetPr>
  <dimension ref="A1:F14"/>
  <sheetViews>
    <sheetView workbookViewId="0">
      <selection sqref="A1:F2"/>
    </sheetView>
  </sheetViews>
  <sheetFormatPr defaultColWidth="8.88671875" defaultRowHeight="13.8"/>
  <cols>
    <col min="1" max="1" width="13.33203125" style="20" customWidth="1"/>
    <col min="2" max="2" width="23.5546875" style="20" customWidth="1"/>
    <col min="3" max="3" width="27.5546875" style="20" customWidth="1"/>
    <col min="4" max="4" width="30.88671875" style="20" customWidth="1"/>
    <col min="5" max="5" width="33.88671875" style="20" customWidth="1"/>
    <col min="6" max="6" width="14.6640625" style="20" customWidth="1"/>
    <col min="7" max="16384" width="8.88671875" style="20"/>
  </cols>
  <sheetData>
    <row r="1" spans="1:6" ht="14.4" customHeight="1">
      <c r="A1" s="154" t="s">
        <v>84</v>
      </c>
      <c r="B1" s="154"/>
      <c r="C1" s="154"/>
      <c r="D1" s="154"/>
      <c r="E1" s="154"/>
      <c r="F1" s="154"/>
    </row>
    <row r="2" spans="1:6" ht="22.35" customHeight="1">
      <c r="A2" s="166"/>
      <c r="B2" s="166"/>
      <c r="C2" s="166"/>
      <c r="D2" s="166"/>
      <c r="E2" s="166"/>
      <c r="F2" s="166"/>
    </row>
    <row r="3" spans="1:6" ht="15.6">
      <c r="A3" s="46" t="s">
        <v>32</v>
      </c>
      <c r="B3" s="46" t="s">
        <v>34</v>
      </c>
      <c r="C3" s="46" t="s">
        <v>73</v>
      </c>
      <c r="D3" s="46" t="s">
        <v>82</v>
      </c>
      <c r="E3" s="46" t="s">
        <v>37</v>
      </c>
      <c r="F3" s="46" t="s">
        <v>20</v>
      </c>
    </row>
    <row r="4" spans="1:6" ht="15.6">
      <c r="A4" s="47" t="s">
        <v>83</v>
      </c>
      <c r="B4" s="45">
        <v>2.7754648903691368E-2</v>
      </c>
      <c r="C4" s="48">
        <v>0.13333333333333333</v>
      </c>
      <c r="D4" s="48">
        <v>2.1636961515938628E-2</v>
      </c>
      <c r="E4" s="47" t="s">
        <v>21</v>
      </c>
      <c r="F4" s="47">
        <v>-113.63999999999999</v>
      </c>
    </row>
    <row r="5" spans="1:6" ht="15.6">
      <c r="A5" s="49" t="s">
        <v>1</v>
      </c>
      <c r="B5" s="45">
        <v>2.2762227007074746E-2</v>
      </c>
      <c r="C5" s="48">
        <v>0.15711252653927812</v>
      </c>
      <c r="D5" s="48">
        <v>-0.19378306878306883</v>
      </c>
      <c r="E5" s="47" t="s">
        <v>21</v>
      </c>
      <c r="F5" s="47">
        <v>-25.240000000000066</v>
      </c>
    </row>
    <row r="6" spans="1:6" ht="15.6">
      <c r="A6" s="49" t="s">
        <v>2</v>
      </c>
      <c r="B6" s="45">
        <v>5.0220563284696304E-2</v>
      </c>
      <c r="C6" s="48">
        <v>0.16052060737527113</v>
      </c>
      <c r="D6" s="48">
        <v>-0.23687904475435229</v>
      </c>
      <c r="E6" s="47" t="s">
        <v>21</v>
      </c>
      <c r="F6" s="47">
        <v>281.25</v>
      </c>
    </row>
    <row r="7" spans="1:6" ht="15.6">
      <c r="A7" s="49" t="s">
        <v>3</v>
      </c>
      <c r="B7" s="45">
        <v>3.8967877830437078E-2</v>
      </c>
      <c r="C7" s="48">
        <v>0.15761448349307772</v>
      </c>
      <c r="D7" s="48">
        <v>-0.7881799288120207</v>
      </c>
      <c r="E7" s="47" t="s">
        <v>21</v>
      </c>
      <c r="F7" s="47">
        <v>-803.45999999999992</v>
      </c>
    </row>
    <row r="8" spans="1:6" ht="15.6">
      <c r="A8" s="49" t="s">
        <v>4</v>
      </c>
      <c r="B8" s="45">
        <v>1.7086123297160007E-2</v>
      </c>
      <c r="C8" s="48">
        <v>0.10263522884882108</v>
      </c>
      <c r="D8" s="48">
        <v>0.1487538062478854</v>
      </c>
      <c r="E8" s="47" t="s">
        <v>21</v>
      </c>
      <c r="F8" s="47">
        <v>265.25</v>
      </c>
    </row>
    <row r="9" spans="1:6" ht="15.6">
      <c r="A9" s="49" t="s">
        <v>5</v>
      </c>
      <c r="B9" s="45">
        <v>2.0806499554146436E-2</v>
      </c>
      <c r="C9" s="48">
        <v>0.13003095975232201</v>
      </c>
      <c r="D9" s="48">
        <v>0.95552719418810128</v>
      </c>
      <c r="E9" s="47" t="s">
        <v>21</v>
      </c>
      <c r="F9" s="47">
        <v>43.109999999999985</v>
      </c>
    </row>
    <row r="10" spans="1:6" ht="15.6">
      <c r="A10" s="49" t="s">
        <v>10</v>
      </c>
      <c r="B10" s="45">
        <v>1.1340996168582376E-2</v>
      </c>
      <c r="C10" s="48">
        <v>0.10287303058387398</v>
      </c>
      <c r="D10" s="48">
        <v>-0.28405040413675375</v>
      </c>
      <c r="E10" s="47" t="s">
        <v>21</v>
      </c>
      <c r="F10" s="47">
        <v>-204.35000000000002</v>
      </c>
    </row>
    <row r="11" spans="1:6" ht="15.6">
      <c r="A11" s="49" t="s">
        <v>6</v>
      </c>
      <c r="B11" s="45">
        <v>7.0720162290093536E-3</v>
      </c>
      <c r="C11" s="48">
        <v>0.10076274588518666</v>
      </c>
      <c r="D11" s="48">
        <v>0.72680737676179763</v>
      </c>
      <c r="E11" s="47" t="s">
        <v>21</v>
      </c>
      <c r="F11" s="47">
        <v>-338.57</v>
      </c>
    </row>
    <row r="12" spans="1:6" ht="15.6">
      <c r="A12" s="49" t="s">
        <v>40</v>
      </c>
      <c r="B12" s="45">
        <v>1.1633296255098256E-2</v>
      </c>
      <c r="C12" s="48">
        <v>0.10084371233427078</v>
      </c>
      <c r="D12" s="48">
        <v>10.9927718671323</v>
      </c>
      <c r="E12" s="47" t="s">
        <v>21</v>
      </c>
      <c r="F12" s="47">
        <v>-157.2199999999998</v>
      </c>
    </row>
    <row r="13" spans="1:6" ht="15.6">
      <c r="A13" s="49" t="s">
        <v>8</v>
      </c>
      <c r="B13" s="45">
        <v>3.0323450134770887E-2</v>
      </c>
      <c r="C13" s="48">
        <v>0.16968325791855204</v>
      </c>
      <c r="D13" s="48">
        <v>-0.11683043604867707</v>
      </c>
      <c r="E13" s="47" t="s">
        <v>21</v>
      </c>
      <c r="F13" s="47">
        <v>1636.02</v>
      </c>
    </row>
    <row r="14" spans="1:6" ht="15.6">
      <c r="A14" s="49" t="s">
        <v>41</v>
      </c>
      <c r="B14" s="45">
        <v>1.0643959552953698E-2</v>
      </c>
      <c r="C14" s="48">
        <v>0.14955134596211367</v>
      </c>
      <c r="D14" s="48">
        <v>0.30248437679714746</v>
      </c>
      <c r="E14" s="47" t="s">
        <v>21</v>
      </c>
      <c r="F14" s="47">
        <v>529.24</v>
      </c>
    </row>
  </sheetData>
  <mergeCells count="1">
    <mergeCell ref="A1: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FA0D-88ED-4427-B4BC-96F3BDD63BAC}">
  <sheetPr>
    <tabColor theme="5" tint="0.39997558519241921"/>
  </sheetPr>
  <dimension ref="A1:T33"/>
  <sheetViews>
    <sheetView zoomScaleNormal="100" workbookViewId="0">
      <selection activeCell="H34" sqref="H34"/>
    </sheetView>
  </sheetViews>
  <sheetFormatPr defaultRowHeight="14.4"/>
  <cols>
    <col min="2" max="2" width="13.5546875" customWidth="1"/>
    <col min="3" max="3" width="20.44140625" customWidth="1"/>
    <col min="4" max="4" width="12.5546875" customWidth="1"/>
    <col min="5" max="5" width="13.88671875" customWidth="1"/>
    <col min="6" max="6" width="20.44140625" customWidth="1"/>
    <col min="7" max="7" width="22.44140625" customWidth="1"/>
    <col min="8" max="8" width="13.88671875" customWidth="1"/>
    <col min="9" max="9" width="9.5546875" customWidth="1"/>
    <col min="11" max="11" width="15" customWidth="1"/>
    <col min="12" max="12" width="16.44140625" customWidth="1"/>
    <col min="13" max="13" width="10" customWidth="1"/>
    <col min="14" max="14" width="14.44140625" customWidth="1"/>
    <col min="15" max="15" width="27" customWidth="1"/>
    <col min="16" max="16" width="27.5546875" customWidth="1"/>
    <col min="17" max="17" width="9.5546875" customWidth="1"/>
  </cols>
  <sheetData>
    <row r="1" spans="1:20" ht="15" thickBot="1"/>
    <row r="2" spans="1:20">
      <c r="A2" s="170" t="s">
        <v>86</v>
      </c>
      <c r="B2" s="171"/>
      <c r="C2" s="171"/>
      <c r="D2" s="172"/>
      <c r="E2" s="50"/>
      <c r="F2" s="176" t="s">
        <v>87</v>
      </c>
      <c r="G2" s="177"/>
      <c r="H2" s="178"/>
    </row>
    <row r="3" spans="1:20" ht="15" thickBot="1">
      <c r="A3" s="173"/>
      <c r="B3" s="174"/>
      <c r="C3" s="174"/>
      <c r="D3" s="175"/>
      <c r="E3" s="50"/>
      <c r="F3" s="179"/>
      <c r="G3" s="180"/>
      <c r="H3" s="181"/>
    </row>
    <row r="4" spans="1:20" ht="27.6">
      <c r="A4" s="60" t="s">
        <v>85</v>
      </c>
      <c r="B4" s="60" t="s">
        <v>28</v>
      </c>
      <c r="C4" s="60" t="s">
        <v>27</v>
      </c>
      <c r="D4" s="83" t="s">
        <v>15</v>
      </c>
      <c r="E4" s="50"/>
      <c r="F4" s="60" t="s">
        <v>85</v>
      </c>
      <c r="G4" s="60" t="s">
        <v>26</v>
      </c>
      <c r="H4" s="60" t="s">
        <v>25</v>
      </c>
    </row>
    <row r="5" spans="1:20">
      <c r="A5" s="51">
        <v>40603</v>
      </c>
      <c r="B5" s="52">
        <v>36.03</v>
      </c>
      <c r="C5" s="53">
        <v>1</v>
      </c>
      <c r="D5" s="45">
        <f t="shared" ref="D5:D15" si="0">C5/B5</f>
        <v>2.7754648903691368E-2</v>
      </c>
      <c r="E5" s="50"/>
      <c r="F5" s="51">
        <v>40603</v>
      </c>
      <c r="G5" s="54">
        <v>7.5</v>
      </c>
      <c r="H5" s="45">
        <f t="shared" ref="H5:H15" si="1">C5/G5</f>
        <v>0.13333333333333333</v>
      </c>
    </row>
    <row r="6" spans="1:20">
      <c r="A6" s="51">
        <v>40969</v>
      </c>
      <c r="B6" s="52">
        <v>32.51</v>
      </c>
      <c r="C6" s="53">
        <v>0.74</v>
      </c>
      <c r="D6" s="45">
        <f t="shared" si="0"/>
        <v>2.2762227007074746E-2</v>
      </c>
      <c r="E6" s="50"/>
      <c r="F6" s="51">
        <v>40969</v>
      </c>
      <c r="G6" s="55">
        <v>4.71</v>
      </c>
      <c r="H6" s="45">
        <f t="shared" si="1"/>
        <v>0.15711252653927812</v>
      </c>
    </row>
    <row r="7" spans="1:20">
      <c r="A7" s="51">
        <v>41334</v>
      </c>
      <c r="B7" s="52">
        <v>29.47</v>
      </c>
      <c r="C7" s="53">
        <v>1.48</v>
      </c>
      <c r="D7" s="45">
        <f t="shared" si="0"/>
        <v>5.0220563284696304E-2</v>
      </c>
      <c r="E7" s="50"/>
      <c r="F7" s="51">
        <v>41334</v>
      </c>
      <c r="G7" s="55">
        <v>9.2200000000000006</v>
      </c>
      <c r="H7" s="45">
        <f t="shared" si="1"/>
        <v>0.16052060737527113</v>
      </c>
      <c r="K7" s="61"/>
      <c r="L7" s="61"/>
      <c r="M7" s="61"/>
      <c r="N7" s="61"/>
      <c r="O7" s="61"/>
      <c r="P7" s="61"/>
      <c r="Q7" s="61"/>
      <c r="R7" s="19"/>
      <c r="S7" s="19"/>
      <c r="T7" s="19"/>
    </row>
    <row r="8" spans="1:20">
      <c r="A8" s="51">
        <v>41699</v>
      </c>
      <c r="B8" s="52">
        <v>37.979999999999997</v>
      </c>
      <c r="C8" s="53">
        <v>1.48</v>
      </c>
      <c r="D8" s="45">
        <f t="shared" si="0"/>
        <v>3.8967877830437078E-2</v>
      </c>
      <c r="E8" s="50"/>
      <c r="F8" s="51">
        <v>41699</v>
      </c>
      <c r="G8" s="55">
        <v>9.39</v>
      </c>
      <c r="H8" s="45">
        <f t="shared" si="1"/>
        <v>0.15761448349307772</v>
      </c>
      <c r="K8" s="62"/>
      <c r="L8" s="62"/>
      <c r="M8" s="62"/>
      <c r="N8" s="62"/>
      <c r="O8" s="62"/>
      <c r="P8" s="62"/>
      <c r="Q8" s="62"/>
      <c r="R8" s="19"/>
      <c r="S8" s="19"/>
      <c r="T8" s="19"/>
    </row>
    <row r="9" spans="1:20">
      <c r="A9" s="51">
        <v>42064</v>
      </c>
      <c r="B9" s="52">
        <v>86.62</v>
      </c>
      <c r="C9" s="44">
        <v>1.48</v>
      </c>
      <c r="D9" s="45">
        <f t="shared" si="0"/>
        <v>1.7086123297160007E-2</v>
      </c>
      <c r="E9" s="50"/>
      <c r="F9" s="51">
        <v>42064</v>
      </c>
      <c r="G9" s="55">
        <v>14.42</v>
      </c>
      <c r="H9" s="45">
        <f t="shared" si="1"/>
        <v>0.10263522884882108</v>
      </c>
      <c r="K9" s="62"/>
      <c r="L9" s="62"/>
      <c r="M9" s="62"/>
      <c r="N9" s="62"/>
      <c r="O9" s="62"/>
      <c r="P9" s="62"/>
      <c r="Q9" s="62"/>
      <c r="R9" s="19"/>
      <c r="S9" s="19"/>
      <c r="T9" s="19"/>
    </row>
    <row r="10" spans="1:20">
      <c r="A10" s="51">
        <v>42430</v>
      </c>
      <c r="B10" s="52">
        <v>100.93</v>
      </c>
      <c r="C10" s="53">
        <v>2.1</v>
      </c>
      <c r="D10" s="45">
        <f t="shared" si="0"/>
        <v>2.0806499554146436E-2</v>
      </c>
      <c r="E10" s="50"/>
      <c r="F10" s="51">
        <v>42430</v>
      </c>
      <c r="G10" s="55">
        <v>16.149999999999999</v>
      </c>
      <c r="H10" s="45">
        <f t="shared" si="1"/>
        <v>0.13003095975232201</v>
      </c>
      <c r="K10" s="62"/>
      <c r="L10" s="62"/>
      <c r="M10" s="62"/>
      <c r="N10" s="62"/>
      <c r="O10" s="62"/>
      <c r="P10" s="62"/>
      <c r="Q10" s="62"/>
      <c r="R10" s="19"/>
      <c r="S10" s="19"/>
      <c r="T10" s="19"/>
    </row>
    <row r="11" spans="1:20">
      <c r="A11" s="51">
        <v>42795</v>
      </c>
      <c r="B11" s="52">
        <v>195.75</v>
      </c>
      <c r="C11" s="53">
        <v>2.2200000000000002</v>
      </c>
      <c r="D11" s="45">
        <f t="shared" si="0"/>
        <v>1.1340996168582376E-2</v>
      </c>
      <c r="E11" s="50"/>
      <c r="F11" s="51">
        <v>42795</v>
      </c>
      <c r="G11" s="55">
        <v>21.58</v>
      </c>
      <c r="H11" s="45">
        <f t="shared" si="1"/>
        <v>0.10287303058387398</v>
      </c>
      <c r="K11" s="63"/>
      <c r="L11" s="63"/>
      <c r="M11" s="63"/>
      <c r="N11" s="63"/>
      <c r="O11" s="63"/>
      <c r="P11" s="63"/>
      <c r="Q11" s="63"/>
      <c r="R11" s="19"/>
      <c r="S11" s="19"/>
      <c r="T11" s="19"/>
    </row>
    <row r="12" spans="1:20">
      <c r="A12" s="51">
        <v>43160</v>
      </c>
      <c r="B12" s="52">
        <v>354.92</v>
      </c>
      <c r="C12" s="53">
        <v>2.5099999999999998</v>
      </c>
      <c r="D12" s="45">
        <f t="shared" si="0"/>
        <v>7.0720162290093536E-3</v>
      </c>
      <c r="E12" s="50"/>
      <c r="F12" s="51">
        <v>43160</v>
      </c>
      <c r="G12" s="55">
        <v>24.91</v>
      </c>
      <c r="H12" s="45">
        <f t="shared" si="1"/>
        <v>0.10076274588518666</v>
      </c>
    </row>
    <row r="13" spans="1:20">
      <c r="A13" s="51">
        <v>43525</v>
      </c>
      <c r="B13" s="52">
        <v>215.76</v>
      </c>
      <c r="C13" s="53">
        <v>2.5099999999999998</v>
      </c>
      <c r="D13" s="45">
        <f t="shared" si="0"/>
        <v>1.1633296255098256E-2</v>
      </c>
      <c r="E13" s="50"/>
      <c r="F13" s="51">
        <v>43525</v>
      </c>
      <c r="G13" s="55">
        <v>24.89</v>
      </c>
      <c r="H13" s="45">
        <f t="shared" si="1"/>
        <v>0.10084371233427078</v>
      </c>
    </row>
    <row r="14" spans="1:20">
      <c r="A14" s="51">
        <v>43891</v>
      </c>
      <c r="B14" s="52">
        <v>74.2</v>
      </c>
      <c r="C14" s="53">
        <v>2.25</v>
      </c>
      <c r="D14" s="45">
        <f t="shared" si="0"/>
        <v>3.0323450134770887E-2</v>
      </c>
      <c r="E14" s="50"/>
      <c r="F14" s="51">
        <v>43891</v>
      </c>
      <c r="G14" s="55">
        <v>13.26</v>
      </c>
      <c r="H14" s="45">
        <f t="shared" si="1"/>
        <v>0.16968325791855204</v>
      </c>
    </row>
    <row r="15" spans="1:20">
      <c r="A15" s="51">
        <v>44256</v>
      </c>
      <c r="B15" s="52">
        <v>281.85000000000002</v>
      </c>
      <c r="C15" s="53">
        <v>3</v>
      </c>
      <c r="D15" s="45">
        <f t="shared" si="0"/>
        <v>1.0643959552953698E-2</v>
      </c>
      <c r="E15" s="50"/>
      <c r="F15" s="51">
        <v>44256</v>
      </c>
      <c r="G15" s="55">
        <v>20.059999999999999</v>
      </c>
      <c r="H15" s="45">
        <f t="shared" si="1"/>
        <v>0.14955134596211367</v>
      </c>
    </row>
    <row r="16" spans="1:20" ht="15" thickBot="1">
      <c r="A16" s="50"/>
      <c r="B16" s="50"/>
      <c r="C16" s="50"/>
      <c r="D16" s="50"/>
      <c r="E16" s="50"/>
      <c r="F16" s="50"/>
      <c r="G16" s="50"/>
      <c r="H16" s="50"/>
    </row>
    <row r="17" spans="1:8" ht="15" thickBot="1">
      <c r="A17" s="176" t="s">
        <v>88</v>
      </c>
      <c r="B17" s="177"/>
      <c r="C17" s="178"/>
      <c r="D17" s="50"/>
      <c r="E17" s="167" t="s">
        <v>24</v>
      </c>
      <c r="F17" s="168"/>
      <c r="G17" s="168"/>
      <c r="H17" s="169"/>
    </row>
    <row r="18" spans="1:8" ht="32.4" customHeight="1" thickBot="1">
      <c r="A18" s="179"/>
      <c r="B18" s="180"/>
      <c r="C18" s="181"/>
      <c r="D18" s="50"/>
      <c r="E18" s="83" t="s">
        <v>23</v>
      </c>
      <c r="F18" s="83" t="s">
        <v>22</v>
      </c>
      <c r="G18" s="83" t="s">
        <v>89</v>
      </c>
      <c r="H18" s="60" t="s">
        <v>20</v>
      </c>
    </row>
    <row r="19" spans="1:8">
      <c r="A19" s="60" t="s">
        <v>85</v>
      </c>
      <c r="B19" s="60" t="s">
        <v>30</v>
      </c>
      <c r="C19" s="60" t="s">
        <v>29</v>
      </c>
      <c r="D19" s="50"/>
      <c r="E19" s="56">
        <v>235.96</v>
      </c>
      <c r="F19" s="56">
        <v>89.29</v>
      </c>
      <c r="G19" s="56">
        <v>-260.31</v>
      </c>
      <c r="H19" s="44">
        <f t="shared" ref="H19:H24" si="2">E19-F19+G19</f>
        <v>-113.63999999999999</v>
      </c>
    </row>
    <row r="20" spans="1:8">
      <c r="A20" s="51">
        <v>40238</v>
      </c>
      <c r="B20" s="57">
        <v>665.99</v>
      </c>
      <c r="C20" s="44"/>
      <c r="D20" s="50"/>
      <c r="E20" s="56">
        <v>429.34</v>
      </c>
      <c r="F20" s="56">
        <v>-71.86</v>
      </c>
      <c r="G20" s="56">
        <v>-526.44000000000005</v>
      </c>
      <c r="H20" s="44">
        <f t="shared" si="2"/>
        <v>-25.240000000000066</v>
      </c>
    </row>
    <row r="21" spans="1:8">
      <c r="A21" s="51">
        <v>40603</v>
      </c>
      <c r="B21" s="57">
        <v>680.4</v>
      </c>
      <c r="C21" s="45">
        <f t="shared" ref="C21:C31" si="3">(B21-B20)/B20</f>
        <v>2.1636961515938628E-2</v>
      </c>
      <c r="D21" s="50"/>
      <c r="E21" s="56">
        <v>206.22</v>
      </c>
      <c r="F21" s="56">
        <v>-162.76</v>
      </c>
      <c r="G21" s="56">
        <v>-87.73</v>
      </c>
      <c r="H21" s="44">
        <f t="shared" si="2"/>
        <v>281.25</v>
      </c>
    </row>
    <row r="22" spans="1:8">
      <c r="A22" s="51">
        <v>40969</v>
      </c>
      <c r="B22" s="57">
        <v>548.54999999999995</v>
      </c>
      <c r="C22" s="45">
        <f t="shared" si="3"/>
        <v>-0.19378306878306883</v>
      </c>
      <c r="D22" s="50"/>
      <c r="E22" s="56">
        <v>-380.57</v>
      </c>
      <c r="F22" s="56">
        <v>338.59</v>
      </c>
      <c r="G22" s="56">
        <v>-84.3</v>
      </c>
      <c r="H22" s="44">
        <f t="shared" si="2"/>
        <v>-803.45999999999992</v>
      </c>
    </row>
    <row r="23" spans="1:8">
      <c r="A23" s="51">
        <v>41334</v>
      </c>
      <c r="B23" s="57">
        <v>418.61</v>
      </c>
      <c r="C23" s="45">
        <f t="shared" si="3"/>
        <v>-0.23687904475435229</v>
      </c>
      <c r="D23" s="50"/>
      <c r="E23" s="56">
        <v>124.65</v>
      </c>
      <c r="F23" s="56">
        <v>-112.26</v>
      </c>
      <c r="G23" s="56">
        <v>28.34</v>
      </c>
      <c r="H23" s="44">
        <f t="shared" si="2"/>
        <v>265.25</v>
      </c>
    </row>
    <row r="24" spans="1:8">
      <c r="A24" s="51">
        <v>41699</v>
      </c>
      <c r="B24" s="57">
        <v>88.67</v>
      </c>
      <c r="C24" s="45">
        <f t="shared" si="3"/>
        <v>-0.7881799288120207</v>
      </c>
      <c r="D24" s="50"/>
      <c r="E24" s="56">
        <v>98.62</v>
      </c>
      <c r="F24" s="56">
        <v>-40.64</v>
      </c>
      <c r="G24" s="56">
        <v>-96.15</v>
      </c>
      <c r="H24" s="44">
        <f t="shared" si="2"/>
        <v>43.109999999999985</v>
      </c>
    </row>
    <row r="25" spans="1:8">
      <c r="A25" s="51">
        <v>42064</v>
      </c>
      <c r="B25" s="57">
        <v>101.86</v>
      </c>
      <c r="C25" s="45">
        <f t="shared" si="3"/>
        <v>0.1487538062478854</v>
      </c>
      <c r="D25" s="50"/>
      <c r="E25" s="56">
        <v>0.25</v>
      </c>
      <c r="F25" s="56">
        <v>104.59</v>
      </c>
      <c r="G25" s="56">
        <v>-100.01</v>
      </c>
      <c r="H25" s="44">
        <f>E25-F25+G25</f>
        <v>-204.35000000000002</v>
      </c>
    </row>
    <row r="26" spans="1:8">
      <c r="A26" s="51">
        <v>42430</v>
      </c>
      <c r="B26" s="57">
        <v>199.19</v>
      </c>
      <c r="C26" s="45">
        <f t="shared" si="3"/>
        <v>0.95552719418810128</v>
      </c>
      <c r="D26" s="50"/>
      <c r="E26" s="56">
        <v>55.08</v>
      </c>
      <c r="F26" s="56">
        <v>176.58</v>
      </c>
      <c r="G26" s="56">
        <v>-217.07</v>
      </c>
      <c r="H26" s="44">
        <f>E26-F26+G26</f>
        <v>-338.57</v>
      </c>
    </row>
    <row r="27" spans="1:8">
      <c r="A27" s="51">
        <v>42795</v>
      </c>
      <c r="B27" s="57">
        <v>142.61000000000001</v>
      </c>
      <c r="C27" s="45">
        <f t="shared" si="3"/>
        <v>-0.28405040413675375</v>
      </c>
      <c r="D27" s="50"/>
      <c r="E27" s="58">
        <v>2539.38</v>
      </c>
      <c r="F27" s="56">
        <v>208.68</v>
      </c>
      <c r="G27" s="58">
        <v>-2487.92</v>
      </c>
      <c r="H27" s="44">
        <f>E27-F27+G27</f>
        <v>-157.2199999999998</v>
      </c>
    </row>
    <row r="28" spans="1:8">
      <c r="A28" s="51">
        <v>43160</v>
      </c>
      <c r="B28" s="57">
        <v>246.26</v>
      </c>
      <c r="C28" s="45">
        <f t="shared" si="3"/>
        <v>0.72680737676179763</v>
      </c>
      <c r="D28" s="50"/>
      <c r="E28" s="56">
        <v>108.67</v>
      </c>
      <c r="F28" s="56">
        <v>-722.24</v>
      </c>
      <c r="G28" s="56">
        <v>805.11</v>
      </c>
      <c r="H28" s="44">
        <f>E28-F28+G28</f>
        <v>1636.02</v>
      </c>
    </row>
    <row r="29" spans="1:8">
      <c r="A29" s="51">
        <v>43525</v>
      </c>
      <c r="B29" s="59">
        <v>2953.34</v>
      </c>
      <c r="C29" s="45">
        <f t="shared" si="3"/>
        <v>10.9927718671323</v>
      </c>
      <c r="D29" s="50"/>
      <c r="E29" s="56">
        <v>-794.33</v>
      </c>
      <c r="F29" s="56">
        <v>458.18</v>
      </c>
      <c r="G29" s="58">
        <v>1781.75</v>
      </c>
      <c r="H29" s="44">
        <f>E29-F29+G29</f>
        <v>529.24</v>
      </c>
    </row>
    <row r="30" spans="1:8">
      <c r="A30" s="51">
        <v>43891</v>
      </c>
      <c r="B30" s="59">
        <v>2608.3000000000002</v>
      </c>
      <c r="C30" s="45">
        <f t="shared" si="3"/>
        <v>-0.11683043604867707</v>
      </c>
      <c r="D30" s="50"/>
      <c r="E30" s="50"/>
      <c r="F30" s="50"/>
      <c r="G30" s="50"/>
      <c r="H30" s="50"/>
    </row>
    <row r="31" spans="1:8">
      <c r="A31" s="51">
        <v>44256</v>
      </c>
      <c r="B31" s="59">
        <v>3397.27</v>
      </c>
      <c r="C31" s="45">
        <f t="shared" si="3"/>
        <v>0.30248437679714746</v>
      </c>
      <c r="D31" s="50"/>
      <c r="E31" s="50"/>
      <c r="F31" s="50"/>
      <c r="G31" s="50"/>
      <c r="H31" s="50"/>
    </row>
    <row r="33" spans="8:8">
      <c r="H33" s="131">
        <f>AVERAGE(H5:H15)</f>
        <v>0.1331782938205546</v>
      </c>
    </row>
  </sheetData>
  <mergeCells count="4">
    <mergeCell ref="E17:H17"/>
    <mergeCell ref="A2:D3"/>
    <mergeCell ref="F2:H3"/>
    <mergeCell ref="A17:C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CD212-B9E5-41C4-847E-2EC7A0EFA0B1}">
  <sheetPr>
    <tabColor rgb="FF3BCDB8"/>
  </sheetPr>
  <dimension ref="A1:F23"/>
  <sheetViews>
    <sheetView workbookViewId="0">
      <selection sqref="A1:F3"/>
    </sheetView>
  </sheetViews>
  <sheetFormatPr defaultColWidth="8.88671875" defaultRowHeight="13.8"/>
  <cols>
    <col min="1" max="1" width="30.88671875" style="20" customWidth="1"/>
    <col min="2" max="2" width="28.44140625" style="20" customWidth="1"/>
    <col min="3" max="3" width="34.109375" style="20" customWidth="1"/>
    <col min="4" max="4" width="35.5546875" style="20" customWidth="1"/>
    <col min="5" max="5" width="29.44140625" style="20" customWidth="1"/>
    <col min="6" max="6" width="18.88671875" style="20" customWidth="1"/>
    <col min="7" max="16384" width="8.88671875" style="20"/>
  </cols>
  <sheetData>
    <row r="1" spans="1:6" ht="14.4" customHeight="1">
      <c r="A1" s="182" t="s">
        <v>119</v>
      </c>
      <c r="B1" s="182"/>
      <c r="C1" s="182"/>
      <c r="D1" s="182"/>
      <c r="E1" s="182"/>
      <c r="F1" s="182"/>
    </row>
    <row r="2" spans="1:6" ht="14.4" customHeight="1">
      <c r="A2" s="182"/>
      <c r="B2" s="182"/>
      <c r="C2" s="182"/>
      <c r="D2" s="182"/>
      <c r="E2" s="182"/>
      <c r="F2" s="182"/>
    </row>
    <row r="3" spans="1:6">
      <c r="A3" s="183"/>
      <c r="B3" s="183"/>
      <c r="C3" s="183"/>
      <c r="D3" s="183"/>
      <c r="E3" s="183"/>
      <c r="F3" s="183"/>
    </row>
    <row r="4" spans="1:6" ht="15.6">
      <c r="A4" s="130" t="s">
        <v>118</v>
      </c>
      <c r="B4" s="130" t="s">
        <v>91</v>
      </c>
      <c r="C4" s="130" t="s">
        <v>94</v>
      </c>
      <c r="D4" s="130" t="s">
        <v>95</v>
      </c>
      <c r="E4" s="130" t="s">
        <v>56</v>
      </c>
      <c r="F4" s="130" t="s">
        <v>20</v>
      </c>
    </row>
    <row r="5" spans="1:6" ht="15.6">
      <c r="A5" s="47" t="s">
        <v>117</v>
      </c>
      <c r="B5" s="47">
        <v>1.2474790527475723</v>
      </c>
      <c r="C5" s="47">
        <v>19.607843137254903</v>
      </c>
      <c r="D5" s="113">
        <v>46.992503099440022</v>
      </c>
      <c r="E5" s="112" t="s">
        <v>21</v>
      </c>
      <c r="F5" s="111">
        <v>-139.42000000000053</v>
      </c>
    </row>
    <row r="6" spans="1:6" ht="15.6">
      <c r="A6" s="47" t="s">
        <v>116</v>
      </c>
      <c r="B6" s="47">
        <v>1.3817380290493972</v>
      </c>
      <c r="C6" s="47">
        <v>15.695067264573989</v>
      </c>
      <c r="D6" s="113">
        <v>44.66659119212045</v>
      </c>
      <c r="E6" s="112" t="s">
        <v>21</v>
      </c>
      <c r="F6" s="111">
        <v>19699.61</v>
      </c>
    </row>
    <row r="7" spans="1:6" ht="15.6">
      <c r="A7" s="47" t="s">
        <v>115</v>
      </c>
      <c r="B7" s="47">
        <v>0.93713393205779005</v>
      </c>
      <c r="C7" s="47">
        <v>13.618677042801556</v>
      </c>
      <c r="D7" s="113">
        <v>27.670130845802305</v>
      </c>
      <c r="E7" s="112" t="s">
        <v>21</v>
      </c>
      <c r="F7" s="111">
        <v>13287.83</v>
      </c>
    </row>
    <row r="8" spans="1:6" ht="15.6">
      <c r="A8" s="47" t="s">
        <v>114</v>
      </c>
      <c r="B8" s="47">
        <v>0.57132752030253142</v>
      </c>
      <c r="C8" s="47">
        <v>11.308562197092083</v>
      </c>
      <c r="D8" s="113">
        <v>13.128133773032079</v>
      </c>
      <c r="E8" s="112" t="s">
        <v>21</v>
      </c>
      <c r="F8" s="111">
        <v>-908.36000000000058</v>
      </c>
    </row>
    <row r="9" spans="1:6" ht="15.6">
      <c r="A9" s="47" t="s">
        <v>113</v>
      </c>
      <c r="B9" s="47">
        <v>0.48073499038530021</v>
      </c>
      <c r="C9" s="47">
        <v>11.74934725848564</v>
      </c>
      <c r="D9" s="113">
        <v>13.614037749343707</v>
      </c>
      <c r="E9" s="112" t="s">
        <v>21</v>
      </c>
      <c r="F9" s="111">
        <v>5124.2000000000007</v>
      </c>
    </row>
    <row r="10" spans="1:6" ht="15.6">
      <c r="A10" s="47" t="s">
        <v>112</v>
      </c>
      <c r="B10" s="47">
        <v>0.49201408949438097</v>
      </c>
      <c r="C10" s="47">
        <v>11.956521739130437</v>
      </c>
      <c r="D10" s="113">
        <v>11.127140407896597</v>
      </c>
      <c r="E10" s="112" t="s">
        <v>21</v>
      </c>
      <c r="F10" s="111">
        <v>22212.93</v>
      </c>
    </row>
    <row r="11" spans="1:6" ht="15.6">
      <c r="A11" s="47" t="s">
        <v>111</v>
      </c>
      <c r="B11" s="47">
        <v>0.46134873528341891</v>
      </c>
      <c r="C11" s="47">
        <v>11.063829787234043</v>
      </c>
      <c r="D11" s="113">
        <v>17.58043923739632</v>
      </c>
      <c r="E11" s="112" t="s">
        <v>21</v>
      </c>
      <c r="F11" s="111">
        <v>162.97000000000025</v>
      </c>
    </row>
    <row r="12" spans="1:6" ht="15.6">
      <c r="A12" s="47" t="s">
        <v>110</v>
      </c>
      <c r="B12" s="47">
        <v>0.45883567506198703</v>
      </c>
      <c r="C12" s="47">
        <v>8.4911822338340954</v>
      </c>
      <c r="D12" s="113">
        <v>27.610837168729457</v>
      </c>
      <c r="E12" s="112" t="s">
        <v>21</v>
      </c>
      <c r="F12" s="111">
        <v>552.0600000000004</v>
      </c>
    </row>
    <row r="13" spans="1:6" ht="15.6">
      <c r="A13" s="47" t="s">
        <v>109</v>
      </c>
      <c r="B13" s="47">
        <v>0.7128561898408462</v>
      </c>
      <c r="C13" s="47">
        <v>12.927756653992395</v>
      </c>
      <c r="D13" s="113">
        <v>23.742821023247284</v>
      </c>
      <c r="E13" s="112" t="s">
        <v>21</v>
      </c>
      <c r="F13" s="111">
        <v>469.30999999999995</v>
      </c>
    </row>
    <row r="14" spans="1:6" ht="15.6">
      <c r="A14" s="47" t="s">
        <v>108</v>
      </c>
      <c r="B14" s="47">
        <v>0.37561330610136867</v>
      </c>
      <c r="C14" s="47">
        <v>10.787486515641856</v>
      </c>
      <c r="D14" s="113">
        <v>10.016653395570744</v>
      </c>
      <c r="E14" s="112" t="s">
        <v>21</v>
      </c>
      <c r="F14" s="111">
        <v>-710.02000000000044</v>
      </c>
    </row>
    <row r="17" spans="1:5" ht="14.4" thickBot="1"/>
    <row r="18" spans="1:5" ht="30">
      <c r="A18" s="190" t="s">
        <v>107</v>
      </c>
      <c r="B18" s="191"/>
      <c r="C18" s="191"/>
      <c r="D18" s="191"/>
      <c r="E18" s="192"/>
    </row>
    <row r="19" spans="1:5">
      <c r="A19" s="184" t="s">
        <v>106</v>
      </c>
      <c r="B19" s="185"/>
      <c r="C19" s="185"/>
      <c r="D19" s="185"/>
      <c r="E19" s="186"/>
    </row>
    <row r="20" spans="1:5">
      <c r="A20" s="184" t="s">
        <v>105</v>
      </c>
      <c r="B20" s="185"/>
      <c r="C20" s="185"/>
      <c r="D20" s="185"/>
      <c r="E20" s="186"/>
    </row>
    <row r="21" spans="1:5">
      <c r="A21" s="184" t="s">
        <v>104</v>
      </c>
      <c r="B21" s="185"/>
      <c r="C21" s="185"/>
      <c r="D21" s="185"/>
      <c r="E21" s="186"/>
    </row>
    <row r="22" spans="1:5">
      <c r="A22" s="184" t="s">
        <v>103</v>
      </c>
      <c r="B22" s="185"/>
      <c r="C22" s="185"/>
      <c r="D22" s="185"/>
      <c r="E22" s="186"/>
    </row>
    <row r="23" spans="1:5" ht="14.4" thickBot="1">
      <c r="A23" s="187" t="s">
        <v>102</v>
      </c>
      <c r="B23" s="188"/>
      <c r="C23" s="188"/>
      <c r="D23" s="188"/>
      <c r="E23" s="189"/>
    </row>
  </sheetData>
  <mergeCells count="7">
    <mergeCell ref="A1:F3"/>
    <mergeCell ref="A22:E22"/>
    <mergeCell ref="A23:E23"/>
    <mergeCell ref="A18:E18"/>
    <mergeCell ref="A19:E19"/>
    <mergeCell ref="A20:E20"/>
    <mergeCell ref="A21:E21"/>
  </mergeCells>
  <hyperlinks>
    <hyperlink ref="A21" r:id="rId1" display="https://www.moneycontrol.com/india/stockpricequote/finance-leasinghire-purchase/cholamandalaminvestmentfinancecompany/CDB" xr:uid="{627E08A1-C9CF-4F7D-9D33-38C87B9438D6}"/>
    <hyperlink ref="A20" r:id="rId2" display="https://stocks.zerodha.com/stocks/cholamandalam-investment-and-finance-company-CHLA/financials?checklist=basic&amp;statement=income&amp;view=normal&amp;period=annual" xr:uid="{B0DCA483-385B-4893-9E33-EBB7FB3B913C}"/>
    <hyperlink ref="A19" r:id="rId3" display="https://in.investing.com/equities/cholamandalam-inv.-and-finance-historical-data?end_date=1641061800&amp;interval_sec=monthly&amp;st_date=1293906600" xr:uid="{B578C5BC-EBCC-4783-A71A-FC30622D8C73}"/>
    <hyperlink ref="A22" r:id="rId4" location="cdb" xr:uid="{D8940A56-9183-4215-BCF1-E2A735682073}"/>
    <hyperlink ref="A23" r:id="rId5" location="CDB" xr:uid="{49E56185-F2C8-40C2-B894-7B6D38F775CB}"/>
  </hyperlinks>
  <pageMargins left="0.7" right="0.7" top="0.75" bottom="0.75" header="0.3" footer="0.3"/>
  <pageSetup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D988-5102-42BF-9221-26C09C5498AD}">
  <sheetPr>
    <tabColor rgb="FF3BCDB8"/>
  </sheetPr>
  <dimension ref="A1:I109"/>
  <sheetViews>
    <sheetView zoomScaleNormal="100" workbookViewId="0">
      <selection activeCell="E141" sqref="E141"/>
    </sheetView>
  </sheetViews>
  <sheetFormatPr defaultColWidth="8.88671875" defaultRowHeight="15.6"/>
  <cols>
    <col min="1" max="1" width="11.44140625" style="114" customWidth="1"/>
    <col min="2" max="2" width="16.5546875" style="114" customWidth="1"/>
    <col min="3" max="3" width="21.5546875" style="114" customWidth="1"/>
    <col min="4" max="4" width="26.5546875" style="114" customWidth="1"/>
    <col min="5" max="5" width="27" style="114" customWidth="1"/>
    <col min="6" max="6" width="13.5546875" style="114" customWidth="1"/>
    <col min="7" max="7" width="23.5546875" style="114" customWidth="1"/>
    <col min="8" max="8" width="11.88671875" style="114" customWidth="1"/>
    <col min="9" max="9" width="7.44140625" style="114" customWidth="1"/>
    <col min="10" max="10" width="43.44140625" style="114" customWidth="1"/>
    <col min="11" max="11" width="37" style="114" customWidth="1"/>
    <col min="12" max="12" width="22.88671875" style="114" customWidth="1"/>
    <col min="13" max="13" width="50.88671875" style="114" customWidth="1"/>
    <col min="14" max="14" width="55.109375" style="114" customWidth="1"/>
    <col min="15" max="15" width="21" style="114" customWidth="1"/>
    <col min="16" max="16" width="33.109375" style="114" customWidth="1"/>
    <col min="17" max="17" width="58.5546875" style="114" customWidth="1"/>
    <col min="18" max="16384" width="8.88671875" style="114"/>
  </cols>
  <sheetData>
    <row r="1" spans="1:7" ht="45" customHeight="1">
      <c r="A1" s="194" t="s">
        <v>124</v>
      </c>
      <c r="B1" s="194"/>
      <c r="C1" s="194"/>
      <c r="D1" s="194"/>
      <c r="E1" s="194"/>
      <c r="F1" s="194"/>
      <c r="G1" s="129"/>
    </row>
    <row r="2" spans="1:7" ht="73.349999999999994" customHeight="1">
      <c r="A2" s="193" t="s">
        <v>127</v>
      </c>
      <c r="B2" s="193"/>
      <c r="C2" s="193"/>
      <c r="D2" s="193"/>
      <c r="E2" s="193"/>
      <c r="F2" s="193"/>
      <c r="G2" s="193"/>
    </row>
    <row r="3" spans="1:7" ht="2.25" customHeight="1" thickBot="1">
      <c r="A3" s="195"/>
      <c r="B3" s="195"/>
      <c r="C3" s="195"/>
      <c r="D3" s="195"/>
      <c r="E3" s="195"/>
      <c r="F3" s="195"/>
    </row>
    <row r="4" spans="1:7" ht="38.4" customHeight="1" thickBot="1">
      <c r="B4" s="196" t="s">
        <v>77</v>
      </c>
      <c r="C4" s="197"/>
      <c r="D4" s="197"/>
      <c r="E4" s="198"/>
    </row>
    <row r="5" spans="1:7" ht="72.75" customHeight="1" thickBot="1">
      <c r="B5" s="125" t="s">
        <v>118</v>
      </c>
      <c r="C5" s="125" t="s">
        <v>93</v>
      </c>
      <c r="D5" s="125" t="s">
        <v>92</v>
      </c>
      <c r="E5" s="126" t="s">
        <v>91</v>
      </c>
    </row>
    <row r="6" spans="1:7" ht="16.2" thickBot="1">
      <c r="B6" s="127" t="s">
        <v>117</v>
      </c>
      <c r="C6" s="127">
        <v>0.5</v>
      </c>
      <c r="D6" s="128">
        <v>40.080833333333338</v>
      </c>
      <c r="E6" s="128">
        <f t="shared" ref="E6:E15" si="0">(C6/D6)*100</f>
        <v>1.2474790527475723</v>
      </c>
    </row>
    <row r="7" spans="1:7" ht="16.2" thickBot="1">
      <c r="B7" s="127" t="s">
        <v>116</v>
      </c>
      <c r="C7" s="128">
        <v>0.7</v>
      </c>
      <c r="D7" s="128">
        <v>50.660833333333329</v>
      </c>
      <c r="E7" s="128">
        <f t="shared" si="0"/>
        <v>1.3817380290493972</v>
      </c>
    </row>
    <row r="8" spans="1:7" ht="16.2" thickBot="1">
      <c r="B8" s="127" t="s">
        <v>115</v>
      </c>
      <c r="C8" s="128">
        <v>0.7</v>
      </c>
      <c r="D8" s="128">
        <v>74.695833333333326</v>
      </c>
      <c r="E8" s="128">
        <f t="shared" si="0"/>
        <v>0.93713393205779005</v>
      </c>
    </row>
    <row r="9" spans="1:7" ht="16.2" thickBot="1">
      <c r="B9" s="127" t="s">
        <v>114</v>
      </c>
      <c r="C9" s="127">
        <v>0.7</v>
      </c>
      <c r="D9" s="128">
        <v>122.52166666666669</v>
      </c>
      <c r="E9" s="128">
        <f t="shared" si="0"/>
        <v>0.57132752030253142</v>
      </c>
    </row>
    <row r="10" spans="1:7" ht="16.2" thickBot="1">
      <c r="B10" s="127" t="s">
        <v>113</v>
      </c>
      <c r="C10" s="128">
        <v>0.9</v>
      </c>
      <c r="D10" s="128">
        <v>187.21333333333334</v>
      </c>
      <c r="E10" s="128">
        <f t="shared" si="0"/>
        <v>0.48073499038530021</v>
      </c>
    </row>
    <row r="11" spans="1:7" ht="16.2" thickBot="1">
      <c r="B11" s="128" t="s">
        <v>112</v>
      </c>
      <c r="C11" s="127">
        <v>1.1000000000000001</v>
      </c>
      <c r="D11" s="128">
        <v>223.57083333333333</v>
      </c>
      <c r="E11" s="128">
        <f t="shared" si="0"/>
        <v>0.49201408949438097</v>
      </c>
    </row>
    <row r="12" spans="1:7" ht="16.2" thickBot="1">
      <c r="B12" s="128" t="s">
        <v>111</v>
      </c>
      <c r="C12" s="127">
        <v>1.3</v>
      </c>
      <c r="D12" s="128">
        <v>281.78250000000003</v>
      </c>
      <c r="E12" s="128">
        <f t="shared" si="0"/>
        <v>0.46134873528341891</v>
      </c>
    </row>
    <row r="13" spans="1:7" ht="16.2" thickBot="1">
      <c r="B13" s="128" t="s">
        <v>110</v>
      </c>
      <c r="C13" s="127">
        <v>1.3</v>
      </c>
      <c r="D13" s="128">
        <v>283.32583333333332</v>
      </c>
      <c r="E13" s="128">
        <f t="shared" si="0"/>
        <v>0.45883567506198703</v>
      </c>
    </row>
    <row r="14" spans="1:7" ht="24" customHeight="1" thickBot="1">
      <c r="B14" s="128" t="s">
        <v>109</v>
      </c>
      <c r="C14" s="127">
        <v>1.7</v>
      </c>
      <c r="D14" s="128">
        <v>238.47727272727272</v>
      </c>
      <c r="E14" s="128">
        <f t="shared" si="0"/>
        <v>0.7128561898408462</v>
      </c>
    </row>
    <row r="15" spans="1:7" ht="26.25" customHeight="1" thickBot="1">
      <c r="B15" s="128" t="s">
        <v>108</v>
      </c>
      <c r="C15" s="127">
        <v>2</v>
      </c>
      <c r="D15" s="128">
        <v>532.46249999999998</v>
      </c>
      <c r="E15" s="128">
        <f t="shared" si="0"/>
        <v>0.37561330610136867</v>
      </c>
    </row>
    <row r="20" spans="1:7" ht="75" customHeight="1"/>
    <row r="27" spans="1:7" ht="115.5" customHeight="1"/>
    <row r="28" spans="1:7" ht="42.75" customHeight="1">
      <c r="A28" s="194" t="s">
        <v>128</v>
      </c>
      <c r="B28" s="194"/>
      <c r="C28" s="194"/>
      <c r="D28" s="194"/>
      <c r="E28" s="194"/>
      <c r="F28" s="194"/>
      <c r="G28" s="129"/>
    </row>
    <row r="29" spans="1:7" ht="63.6" customHeight="1">
      <c r="A29" s="193" t="s">
        <v>120</v>
      </c>
      <c r="B29" s="193"/>
      <c r="C29" s="193"/>
      <c r="D29" s="193"/>
      <c r="E29" s="193"/>
      <c r="F29" s="193"/>
      <c r="G29" s="193"/>
    </row>
    <row r="30" spans="1:7" ht="16.2" thickBot="1"/>
    <row r="31" spans="1:7" ht="16.8" thickBot="1">
      <c r="B31" s="202" t="s">
        <v>76</v>
      </c>
      <c r="C31" s="203"/>
      <c r="D31" s="203"/>
      <c r="E31" s="204"/>
    </row>
    <row r="32" spans="1:7" ht="39.6" customHeight="1" thickBot="1">
      <c r="B32" s="115" t="s">
        <v>118</v>
      </c>
      <c r="C32" s="115" t="s">
        <v>75</v>
      </c>
      <c r="D32" s="115" t="s">
        <v>74</v>
      </c>
      <c r="E32" s="115" t="s">
        <v>94</v>
      </c>
    </row>
    <row r="33" spans="2:5" ht="48" customHeight="1" thickBot="1">
      <c r="B33" s="116" t="s">
        <v>117</v>
      </c>
      <c r="C33" s="116">
        <v>0.5</v>
      </c>
      <c r="D33" s="117">
        <v>2.5499999999999998</v>
      </c>
      <c r="E33" s="117">
        <f t="shared" ref="E33:E42" si="1">(C33/D33)*100</f>
        <v>19.607843137254903</v>
      </c>
    </row>
    <row r="34" spans="2:5" ht="16.2" thickBot="1">
      <c r="B34" s="116" t="s">
        <v>116</v>
      </c>
      <c r="C34" s="117">
        <v>0.7</v>
      </c>
      <c r="D34" s="117">
        <v>4.46</v>
      </c>
      <c r="E34" s="117">
        <f t="shared" si="1"/>
        <v>15.695067264573989</v>
      </c>
    </row>
    <row r="35" spans="2:5" ht="16.2" thickBot="1">
      <c r="B35" s="116" t="s">
        <v>115</v>
      </c>
      <c r="C35" s="117">
        <v>0.7</v>
      </c>
      <c r="D35" s="117">
        <v>5.14</v>
      </c>
      <c r="E35" s="117">
        <f t="shared" si="1"/>
        <v>13.618677042801556</v>
      </c>
    </row>
    <row r="36" spans="2:5" ht="16.2" thickBot="1">
      <c r="B36" s="116" t="s">
        <v>114</v>
      </c>
      <c r="C36" s="116">
        <v>0.7</v>
      </c>
      <c r="D36" s="117">
        <v>6.19</v>
      </c>
      <c r="E36" s="117">
        <f t="shared" si="1"/>
        <v>11.308562197092083</v>
      </c>
    </row>
    <row r="37" spans="2:5" ht="16.2" thickBot="1">
      <c r="B37" s="116" t="s">
        <v>113</v>
      </c>
      <c r="C37" s="117">
        <v>0.9</v>
      </c>
      <c r="D37" s="117">
        <v>7.66</v>
      </c>
      <c r="E37" s="117">
        <f t="shared" si="1"/>
        <v>11.74934725848564</v>
      </c>
    </row>
    <row r="38" spans="2:5" ht="16.2" thickBot="1">
      <c r="B38" s="117" t="s">
        <v>112</v>
      </c>
      <c r="C38" s="116">
        <v>1.1000000000000001</v>
      </c>
      <c r="D38" s="117">
        <v>9.1999999999999993</v>
      </c>
      <c r="E38" s="117">
        <f t="shared" si="1"/>
        <v>11.956521739130437</v>
      </c>
    </row>
    <row r="39" spans="2:5" ht="16.2" thickBot="1">
      <c r="B39" s="117" t="s">
        <v>111</v>
      </c>
      <c r="C39" s="116">
        <v>1.3</v>
      </c>
      <c r="D39" s="117">
        <v>11.75</v>
      </c>
      <c r="E39" s="117">
        <f t="shared" si="1"/>
        <v>11.063829787234043</v>
      </c>
    </row>
    <row r="40" spans="2:5" ht="30.75" customHeight="1" thickBot="1">
      <c r="B40" s="117" t="s">
        <v>110</v>
      </c>
      <c r="C40" s="116">
        <v>1.3</v>
      </c>
      <c r="D40" s="117">
        <v>15.31</v>
      </c>
      <c r="E40" s="117">
        <f t="shared" si="1"/>
        <v>8.4911822338340954</v>
      </c>
    </row>
    <row r="41" spans="2:5" ht="16.2" thickBot="1">
      <c r="B41" s="117" t="s">
        <v>109</v>
      </c>
      <c r="C41" s="116">
        <v>1.7</v>
      </c>
      <c r="D41" s="117">
        <v>13.15</v>
      </c>
      <c r="E41" s="117">
        <f t="shared" si="1"/>
        <v>12.927756653992395</v>
      </c>
    </row>
    <row r="42" spans="2:5" ht="16.2" thickBot="1">
      <c r="B42" s="117" t="s">
        <v>108</v>
      </c>
      <c r="C42" s="116">
        <v>2</v>
      </c>
      <c r="D42" s="117">
        <v>18.54</v>
      </c>
      <c r="E42" s="117">
        <f t="shared" si="1"/>
        <v>10.787486515641856</v>
      </c>
    </row>
    <row r="63" spans="1:8" ht="66" customHeight="1"/>
    <row r="64" spans="1:8" ht="47.4" customHeight="1">
      <c r="A64" s="194" t="s">
        <v>129</v>
      </c>
      <c r="B64" s="194"/>
      <c r="C64" s="194"/>
      <c r="D64" s="194"/>
      <c r="E64" s="194"/>
      <c r="F64" s="194"/>
      <c r="G64" s="64"/>
      <c r="H64" s="64"/>
    </row>
    <row r="65" spans="1:8" ht="96" customHeight="1" thickBot="1">
      <c r="A65" s="193" t="s">
        <v>130</v>
      </c>
      <c r="B65" s="193"/>
      <c r="C65" s="193"/>
      <c r="D65" s="193"/>
      <c r="E65" s="193"/>
      <c r="F65" s="193"/>
      <c r="G65" s="193"/>
      <c r="H65" s="193"/>
    </row>
    <row r="66" spans="1:8" ht="16.8" thickBot="1">
      <c r="B66" s="202" t="s">
        <v>72</v>
      </c>
      <c r="C66" s="203"/>
      <c r="D66" s="203"/>
      <c r="E66" s="204"/>
    </row>
    <row r="67" spans="1:8" ht="30.6" thickBot="1">
      <c r="B67" s="115" t="s">
        <v>118</v>
      </c>
      <c r="C67" s="115" t="s">
        <v>71</v>
      </c>
      <c r="D67" s="115" t="s">
        <v>70</v>
      </c>
      <c r="E67" s="115" t="s">
        <v>95</v>
      </c>
    </row>
    <row r="68" spans="1:8" ht="16.2" thickBot="1">
      <c r="B68" s="116" t="s">
        <v>117</v>
      </c>
      <c r="C68" s="116">
        <v>1201.83</v>
      </c>
      <c r="D68" s="117">
        <v>1766.6</v>
      </c>
      <c r="E68" s="117">
        <f t="shared" ref="E68:E77" si="2">((D68-C68)/C68)*100</f>
        <v>46.992503099440022</v>
      </c>
    </row>
    <row r="69" spans="1:8" ht="16.2" thickBot="1">
      <c r="B69" s="116" t="s">
        <v>116</v>
      </c>
      <c r="C69" s="117">
        <v>1766.6</v>
      </c>
      <c r="D69" s="117">
        <v>2555.6799999999998</v>
      </c>
      <c r="E69" s="117">
        <f t="shared" si="2"/>
        <v>44.66659119212045</v>
      </c>
    </row>
    <row r="70" spans="1:8" ht="16.2" thickBot="1">
      <c r="B70" s="116" t="s">
        <v>115</v>
      </c>
      <c r="C70" s="117">
        <v>2555.6799999999998</v>
      </c>
      <c r="D70" s="117">
        <v>3262.84</v>
      </c>
      <c r="E70" s="117">
        <f t="shared" si="2"/>
        <v>27.670130845802305</v>
      </c>
      <c r="F70" s="118"/>
    </row>
    <row r="71" spans="1:8" ht="16.2" thickBot="1">
      <c r="B71" s="116" t="s">
        <v>114</v>
      </c>
      <c r="C71" s="116">
        <v>3262.84</v>
      </c>
      <c r="D71" s="117">
        <v>3691.19</v>
      </c>
      <c r="E71" s="117">
        <f t="shared" si="2"/>
        <v>13.128133773032079</v>
      </c>
    </row>
    <row r="72" spans="1:8" ht="16.2" thickBot="1">
      <c r="B72" s="116" t="s">
        <v>113</v>
      </c>
      <c r="C72" s="117">
        <v>3691.19</v>
      </c>
      <c r="D72" s="117">
        <v>4193.71</v>
      </c>
      <c r="E72" s="117">
        <f t="shared" si="2"/>
        <v>13.614037749343707</v>
      </c>
    </row>
    <row r="73" spans="1:8" ht="16.2" thickBot="1">
      <c r="B73" s="117" t="s">
        <v>112</v>
      </c>
      <c r="C73" s="116">
        <v>4193.71</v>
      </c>
      <c r="D73" s="117">
        <v>4660.3500000000004</v>
      </c>
      <c r="E73" s="117">
        <f t="shared" si="2"/>
        <v>11.127140407896597</v>
      </c>
    </row>
    <row r="74" spans="1:8" ht="16.2" thickBot="1">
      <c r="B74" s="117" t="s">
        <v>111</v>
      </c>
      <c r="C74" s="116">
        <v>4660.3500000000004</v>
      </c>
      <c r="D74" s="117">
        <v>5479.66</v>
      </c>
      <c r="E74" s="117">
        <f t="shared" si="2"/>
        <v>17.58043923739632</v>
      </c>
    </row>
    <row r="75" spans="1:8" ht="16.2" thickBot="1">
      <c r="B75" s="117" t="s">
        <v>110</v>
      </c>
      <c r="C75" s="116">
        <v>5479.66</v>
      </c>
      <c r="D75" s="117">
        <v>6992.64</v>
      </c>
      <c r="E75" s="117">
        <f t="shared" si="2"/>
        <v>27.610837168729457</v>
      </c>
    </row>
    <row r="76" spans="1:8" ht="16.2" thickBot="1">
      <c r="B76" s="117" t="s">
        <v>109</v>
      </c>
      <c r="C76" s="116">
        <v>6992.64</v>
      </c>
      <c r="D76" s="117">
        <v>8652.89</v>
      </c>
      <c r="E76" s="117">
        <f t="shared" si="2"/>
        <v>23.742821023247284</v>
      </c>
    </row>
    <row r="77" spans="1:8" ht="16.2" thickBot="1">
      <c r="B77" s="117" t="s">
        <v>108</v>
      </c>
      <c r="C77" s="116">
        <v>8652.89</v>
      </c>
      <c r="D77" s="117">
        <v>9519.6200000000008</v>
      </c>
      <c r="E77" s="117">
        <f t="shared" si="2"/>
        <v>10.016653395570744</v>
      </c>
    </row>
    <row r="93" spans="1:9" ht="58.5" customHeight="1"/>
    <row r="96" spans="1:9" ht="28.65" customHeight="1">
      <c r="A96" s="205" t="s">
        <v>131</v>
      </c>
      <c r="B96" s="205"/>
      <c r="C96" s="205"/>
      <c r="D96" s="205"/>
      <c r="E96" s="205"/>
      <c r="F96" s="205"/>
      <c r="G96" s="205"/>
      <c r="H96" s="205"/>
      <c r="I96" s="64"/>
    </row>
    <row r="97" spans="1:9" ht="85.65" customHeight="1" thickBot="1">
      <c r="A97" s="193" t="s">
        <v>126</v>
      </c>
      <c r="B97" s="193"/>
      <c r="C97" s="193"/>
      <c r="D97" s="193"/>
      <c r="E97" s="193"/>
      <c r="F97" s="193"/>
      <c r="G97" s="193"/>
      <c r="H97" s="193"/>
      <c r="I97" s="193"/>
    </row>
    <row r="98" spans="1:9" ht="16.8" thickBot="1">
      <c r="B98" s="199" t="s">
        <v>125</v>
      </c>
      <c r="C98" s="200"/>
      <c r="D98" s="200"/>
      <c r="E98" s="200"/>
      <c r="F98" s="201"/>
      <c r="G98" s="119"/>
    </row>
    <row r="99" spans="1:9" ht="45.6" thickBot="1">
      <c r="B99" s="115" t="s">
        <v>118</v>
      </c>
      <c r="C99" s="115" t="s">
        <v>121</v>
      </c>
      <c r="D99" s="115" t="s">
        <v>122</v>
      </c>
      <c r="E99" s="120" t="s">
        <v>123</v>
      </c>
      <c r="F99" s="121" t="s">
        <v>20</v>
      </c>
    </row>
    <row r="100" spans="1:9" ht="16.2" thickBot="1">
      <c r="B100" s="116" t="s">
        <v>117</v>
      </c>
      <c r="C100" s="116">
        <v>4312.28</v>
      </c>
      <c r="D100" s="117">
        <v>424.26</v>
      </c>
      <c r="E100" s="122">
        <v>-4027.44</v>
      </c>
      <c r="F100" s="123">
        <f t="shared" ref="F100:F109" si="3">C100-D100+E100</f>
        <v>-139.42000000000053</v>
      </c>
    </row>
    <row r="101" spans="1:9" ht="16.2" thickBot="1">
      <c r="B101" s="116" t="s">
        <v>116</v>
      </c>
      <c r="C101" s="117">
        <v>-14110.33</v>
      </c>
      <c r="D101" s="117">
        <v>-9632.5400000000009</v>
      </c>
      <c r="E101" s="117">
        <v>24177.4</v>
      </c>
      <c r="F101" s="124">
        <f t="shared" si="3"/>
        <v>19699.61</v>
      </c>
    </row>
    <row r="102" spans="1:9" ht="16.2" thickBot="1">
      <c r="B102" s="116" t="s">
        <v>115</v>
      </c>
      <c r="C102" s="117">
        <v>-15775.7</v>
      </c>
      <c r="D102" s="117">
        <v>-6637.58</v>
      </c>
      <c r="E102" s="117">
        <v>22425.95</v>
      </c>
      <c r="F102" s="116">
        <f t="shared" si="3"/>
        <v>13287.83</v>
      </c>
    </row>
    <row r="103" spans="1:9" ht="16.2" thickBot="1">
      <c r="B103" s="116" t="s">
        <v>114</v>
      </c>
      <c r="C103" s="116">
        <v>-17091.82</v>
      </c>
      <c r="D103" s="117">
        <v>405.49</v>
      </c>
      <c r="E103" s="117">
        <v>16588.95</v>
      </c>
      <c r="F103" s="116">
        <f t="shared" si="3"/>
        <v>-908.36000000000058</v>
      </c>
    </row>
    <row r="104" spans="1:9" ht="16.2" thickBot="1">
      <c r="B104" s="116" t="s">
        <v>113</v>
      </c>
      <c r="C104" s="117">
        <v>-10439.98</v>
      </c>
      <c r="D104" s="117">
        <v>-3048.24</v>
      </c>
      <c r="E104" s="117">
        <v>12515.94</v>
      </c>
      <c r="F104" s="116">
        <f t="shared" si="3"/>
        <v>5124.2000000000007</v>
      </c>
    </row>
    <row r="105" spans="1:9" ht="16.2" thickBot="1">
      <c r="B105" s="117" t="s">
        <v>112</v>
      </c>
      <c r="C105" s="116">
        <v>9793.16</v>
      </c>
      <c r="D105" s="117">
        <v>-763.57</v>
      </c>
      <c r="E105" s="117">
        <v>11656.2</v>
      </c>
      <c r="F105" s="117">
        <f t="shared" si="3"/>
        <v>22212.93</v>
      </c>
    </row>
    <row r="106" spans="1:9" ht="16.2" thickBot="1">
      <c r="B106" s="117" t="s">
        <v>111</v>
      </c>
      <c r="C106" s="116">
        <v>-7064.17</v>
      </c>
      <c r="D106" s="117">
        <v>-360.06</v>
      </c>
      <c r="E106" s="117">
        <v>6867.08</v>
      </c>
      <c r="F106" s="117">
        <f t="shared" si="3"/>
        <v>162.97000000000025</v>
      </c>
    </row>
    <row r="107" spans="1:9" ht="16.2" thickBot="1">
      <c r="B107" s="117" t="s">
        <v>110</v>
      </c>
      <c r="C107" s="116">
        <v>-6086.57</v>
      </c>
      <c r="D107" s="117">
        <v>-95.81</v>
      </c>
      <c r="E107" s="117">
        <v>6542.82</v>
      </c>
      <c r="F107" s="117">
        <f t="shared" si="3"/>
        <v>552.0600000000004</v>
      </c>
    </row>
    <row r="108" spans="1:9" ht="16.2" thickBot="1">
      <c r="B108" s="117" t="s">
        <v>109</v>
      </c>
      <c r="C108" s="116">
        <v>-3265.85</v>
      </c>
      <c r="D108" s="117">
        <v>-56.37</v>
      </c>
      <c r="E108" s="117">
        <v>3678.79</v>
      </c>
      <c r="F108" s="117">
        <f t="shared" si="3"/>
        <v>469.30999999999995</v>
      </c>
    </row>
    <row r="109" spans="1:9" ht="16.2" thickBot="1">
      <c r="B109" s="117" t="s">
        <v>108</v>
      </c>
      <c r="C109" s="116">
        <v>-4568.0600000000004</v>
      </c>
      <c r="D109" s="117">
        <v>-50.91</v>
      </c>
      <c r="E109" s="117">
        <v>3807.13</v>
      </c>
      <c r="F109" s="117">
        <f t="shared" si="3"/>
        <v>-710.02000000000044</v>
      </c>
    </row>
  </sheetData>
  <mergeCells count="13">
    <mergeCell ref="B98:F98"/>
    <mergeCell ref="B31:E31"/>
    <mergeCell ref="A64:F64"/>
    <mergeCell ref="A65:H65"/>
    <mergeCell ref="B66:E66"/>
    <mergeCell ref="A96:H96"/>
    <mergeCell ref="A97:I97"/>
    <mergeCell ref="A29:G29"/>
    <mergeCell ref="A1:F1"/>
    <mergeCell ref="A2:G2"/>
    <mergeCell ref="A3:F3"/>
    <mergeCell ref="B4:E4"/>
    <mergeCell ref="A28:F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BF Project </vt:lpstr>
      <vt:lpstr>Final Values-Tisha</vt:lpstr>
      <vt:lpstr>Cal-Tisha</vt:lpstr>
      <vt:lpstr>Final Values-Suhani</vt:lpstr>
      <vt:lpstr>Cal-Suhani</vt:lpstr>
      <vt:lpstr>Final Values-Sarthak</vt:lpstr>
      <vt:lpstr>Cal-Sarthak</vt:lpstr>
      <vt:lpstr>Final Values-Sahil</vt:lpstr>
      <vt:lpstr>Cal-Sahil</vt:lpstr>
      <vt:lpstr>Final Values-Amalu</vt:lpstr>
      <vt:lpstr>Cal-Amalu</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Kunal</dc:creator>
  <cp:lastModifiedBy>Amalu</cp:lastModifiedBy>
  <dcterms:created xsi:type="dcterms:W3CDTF">2021-12-26T09:34:32Z</dcterms:created>
  <dcterms:modified xsi:type="dcterms:W3CDTF">2022-01-02T13:50:40Z</dcterms:modified>
</cp:coreProperties>
</file>