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3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1.xml" ContentType="application/vnd.openxmlformats-officedocument.themeOverrid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4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https://d.docs.live.net/ce92a9781ec40b7c/Desktop/"/>
    </mc:Choice>
  </mc:AlternateContent>
  <xr:revisionPtr revIDLastSave="200" documentId="13_ncr:1_{3F272197-F05D-440A-84F2-ED1146EAF3BB}" xr6:coauthVersionLast="47" xr6:coauthVersionMax="47" xr10:uidLastSave="{C67BC28D-37F0-4309-9D8A-0A10D0BE03E8}"/>
  <bookViews>
    <workbookView xWindow="-108" yWindow="-108" windowWidth="23256" windowHeight="12456" xr2:uid="{00000000-000D-0000-FFFF-FFFF00000000}"/>
  </bookViews>
  <sheets>
    <sheet name="Intro" sheetId="4" r:id="rId1"/>
    <sheet name="Reliance" sheetId="6" r:id="rId2"/>
    <sheet name="L&amp;T" sheetId="3" r:id="rId3"/>
    <sheet name="NCC" sheetId="1" r:id="rId4"/>
    <sheet name="ACC" sheetId="2" r:id="rId5"/>
    <sheet name="NBCC" sheetId="5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19" i="6" l="1"/>
  <c r="E19" i="6"/>
  <c r="F19" i="6"/>
  <c r="G19" i="6"/>
  <c r="H19" i="6"/>
  <c r="I19" i="6"/>
  <c r="J19" i="6"/>
  <c r="K19" i="6"/>
  <c r="L19" i="6"/>
  <c r="M19" i="6"/>
  <c r="D20" i="6"/>
  <c r="E20" i="6"/>
  <c r="F20" i="6"/>
  <c r="G20" i="6"/>
  <c r="H20" i="6"/>
  <c r="I20" i="6"/>
  <c r="J20" i="6"/>
  <c r="K20" i="6"/>
  <c r="L20" i="6"/>
  <c r="M20" i="6"/>
  <c r="D46" i="6"/>
  <c r="E46" i="6"/>
  <c r="F46" i="6"/>
  <c r="G46" i="6"/>
  <c r="H46" i="6"/>
  <c r="I46" i="6"/>
  <c r="J46" i="6"/>
  <c r="K46" i="6"/>
  <c r="L46" i="6"/>
  <c r="M46" i="6"/>
  <c r="D47" i="6"/>
  <c r="E47" i="6"/>
  <c r="F47" i="6"/>
  <c r="G47" i="6"/>
  <c r="H47" i="6"/>
  <c r="I47" i="6"/>
  <c r="J47" i="6"/>
  <c r="K47" i="6"/>
  <c r="L47" i="6"/>
  <c r="M47" i="6"/>
  <c r="D48" i="6"/>
  <c r="E48" i="6"/>
  <c r="F48" i="6"/>
  <c r="G48" i="6"/>
  <c r="H48" i="6"/>
  <c r="I48" i="6"/>
  <c r="J48" i="6"/>
  <c r="K48" i="6"/>
  <c r="L48" i="6"/>
  <c r="M48" i="6"/>
  <c r="D49" i="6"/>
  <c r="E49" i="6"/>
  <c r="F49" i="6"/>
  <c r="G49" i="6"/>
  <c r="H49" i="6"/>
  <c r="I49" i="6"/>
  <c r="J49" i="6"/>
  <c r="K49" i="6"/>
  <c r="L49" i="6"/>
  <c r="M49" i="6"/>
  <c r="D93" i="6"/>
  <c r="E93" i="6"/>
  <c r="F93" i="6"/>
  <c r="G93" i="6"/>
  <c r="H93" i="6"/>
  <c r="I93" i="6"/>
  <c r="J93" i="6"/>
  <c r="K93" i="6"/>
  <c r="L93" i="6"/>
  <c r="L101" i="6" s="1"/>
  <c r="M93" i="6"/>
  <c r="D96" i="6"/>
  <c r="E96" i="6"/>
  <c r="F96" i="6"/>
  <c r="G96" i="6"/>
  <c r="H96" i="6"/>
  <c r="I96" i="6"/>
  <c r="J96" i="6"/>
  <c r="K96" i="6"/>
  <c r="K101" i="6" s="1"/>
  <c r="L96" i="6"/>
  <c r="M96" i="6"/>
  <c r="D98" i="6"/>
  <c r="E98" i="6"/>
  <c r="F98" i="6"/>
  <c r="G98" i="6"/>
  <c r="H98" i="6"/>
  <c r="I98" i="6"/>
  <c r="J98" i="6"/>
  <c r="K98" i="6"/>
  <c r="L98" i="6"/>
  <c r="M98" i="6"/>
  <c r="D100" i="6"/>
  <c r="E100" i="6"/>
  <c r="F100" i="6"/>
  <c r="G100" i="6"/>
  <c r="H100" i="6"/>
  <c r="I100" i="6"/>
  <c r="J100" i="6"/>
  <c r="K100" i="6"/>
  <c r="L100" i="6"/>
  <c r="M100" i="6"/>
  <c r="H101" i="6"/>
  <c r="J101" i="6"/>
  <c r="D137" i="6"/>
  <c r="D142" i="6" s="1"/>
  <c r="E137" i="6"/>
  <c r="F137" i="6"/>
  <c r="G137" i="6"/>
  <c r="G142" i="6" s="1"/>
  <c r="H137" i="6"/>
  <c r="I137" i="6"/>
  <c r="J137" i="6"/>
  <c r="J142" i="6" s="1"/>
  <c r="K137" i="6"/>
  <c r="K142" i="6" s="1"/>
  <c r="L137" i="6"/>
  <c r="L142" i="6" s="1"/>
  <c r="M137" i="6"/>
  <c r="E142" i="6"/>
  <c r="F142" i="6"/>
  <c r="H142" i="6"/>
  <c r="I142" i="6"/>
  <c r="M142" i="6"/>
  <c r="D143" i="6"/>
  <c r="E143" i="6"/>
  <c r="F143" i="6"/>
  <c r="G143" i="6"/>
  <c r="H143" i="6"/>
  <c r="I143" i="6"/>
  <c r="J143" i="6"/>
  <c r="K143" i="6"/>
  <c r="L143" i="6"/>
  <c r="M143" i="6"/>
  <c r="D144" i="6"/>
  <c r="E144" i="6"/>
  <c r="F144" i="6"/>
  <c r="G144" i="6"/>
  <c r="H144" i="6"/>
  <c r="I144" i="6"/>
  <c r="J144" i="6"/>
  <c r="K144" i="6"/>
  <c r="L144" i="6"/>
  <c r="M144" i="6"/>
  <c r="D171" i="6"/>
  <c r="D175" i="6" s="1"/>
  <c r="E171" i="6"/>
  <c r="E175" i="6" s="1"/>
  <c r="F171" i="6"/>
  <c r="G171" i="6"/>
  <c r="H171" i="6"/>
  <c r="I171" i="6"/>
  <c r="J171" i="6"/>
  <c r="K171" i="6"/>
  <c r="L171" i="6"/>
  <c r="M171" i="6"/>
  <c r="D172" i="6"/>
  <c r="E172" i="6"/>
  <c r="F172" i="6"/>
  <c r="G172" i="6"/>
  <c r="H172" i="6"/>
  <c r="I172" i="6"/>
  <c r="J172" i="6"/>
  <c r="K172" i="6"/>
  <c r="L172" i="6"/>
  <c r="M172" i="6"/>
  <c r="D173" i="6"/>
  <c r="E173" i="6"/>
  <c r="F173" i="6"/>
  <c r="G173" i="6"/>
  <c r="H173" i="6"/>
  <c r="I173" i="6"/>
  <c r="J173" i="6"/>
  <c r="K173" i="6"/>
  <c r="L173" i="6"/>
  <c r="M173" i="6"/>
  <c r="M175" i="6" l="1"/>
  <c r="M101" i="6"/>
  <c r="L175" i="6"/>
  <c r="G175" i="6"/>
  <c r="K175" i="6"/>
  <c r="F175" i="6"/>
  <c r="H175" i="6"/>
  <c r="J175" i="6"/>
  <c r="I175" i="6"/>
  <c r="C11" i="5"/>
  <c r="D11" i="5"/>
  <c r="E11" i="5"/>
  <c r="F11" i="5"/>
  <c r="G11" i="5"/>
  <c r="H11" i="5"/>
  <c r="I11" i="5"/>
  <c r="J11" i="5"/>
  <c r="K11" i="5"/>
  <c r="L11" i="5"/>
  <c r="C12" i="5"/>
  <c r="D12" i="5"/>
  <c r="E12" i="5"/>
  <c r="F12" i="5"/>
  <c r="G12" i="5"/>
  <c r="H12" i="5"/>
  <c r="I12" i="5"/>
  <c r="J12" i="5"/>
  <c r="K12" i="5"/>
  <c r="L12" i="5"/>
  <c r="C35" i="5"/>
  <c r="D35" i="5"/>
  <c r="E35" i="5"/>
  <c r="F35" i="5"/>
  <c r="F43" i="5" s="1"/>
  <c r="G35" i="5"/>
  <c r="H35" i="5"/>
  <c r="I35" i="5"/>
  <c r="I45" i="5" s="1"/>
  <c r="J35" i="5"/>
  <c r="K35" i="5"/>
  <c r="L35" i="5"/>
  <c r="C37" i="5"/>
  <c r="C46" i="5" s="1"/>
  <c r="D37" i="5"/>
  <c r="D46" i="5" s="1"/>
  <c r="E37" i="5"/>
  <c r="F37" i="5"/>
  <c r="G37" i="5"/>
  <c r="H37" i="5"/>
  <c r="I37" i="5"/>
  <c r="J37" i="5"/>
  <c r="K37" i="5"/>
  <c r="K46" i="5" s="1"/>
  <c r="L37" i="5"/>
  <c r="L46" i="5" s="1"/>
  <c r="C42" i="5"/>
  <c r="C44" i="5" s="1"/>
  <c r="D42" i="5"/>
  <c r="E42" i="5"/>
  <c r="F42" i="5"/>
  <c r="G42" i="5"/>
  <c r="H42" i="5"/>
  <c r="H44" i="5" s="1"/>
  <c r="I42" i="5"/>
  <c r="I46" i="5" s="1"/>
  <c r="J42" i="5"/>
  <c r="J44" i="5" s="1"/>
  <c r="K42" i="5"/>
  <c r="K44" i="5" s="1"/>
  <c r="L42" i="5"/>
  <c r="D44" i="5"/>
  <c r="F44" i="5"/>
  <c r="G44" i="5"/>
  <c r="L44" i="5"/>
  <c r="C45" i="5"/>
  <c r="E45" i="5"/>
  <c r="G45" i="5"/>
  <c r="H45" i="5"/>
  <c r="J45" i="5"/>
  <c r="K45" i="5"/>
  <c r="E46" i="5"/>
  <c r="F46" i="5"/>
  <c r="H46" i="5"/>
  <c r="C89" i="5"/>
  <c r="D89" i="5"/>
  <c r="E89" i="5"/>
  <c r="F89" i="5"/>
  <c r="G89" i="5"/>
  <c r="H89" i="5"/>
  <c r="I89" i="5"/>
  <c r="J89" i="5"/>
  <c r="K89" i="5"/>
  <c r="L89" i="5"/>
  <c r="C90" i="5"/>
  <c r="D90" i="5"/>
  <c r="E90" i="5"/>
  <c r="F90" i="5"/>
  <c r="G90" i="5"/>
  <c r="H90" i="5"/>
  <c r="I90" i="5"/>
  <c r="J90" i="5"/>
  <c r="K90" i="5"/>
  <c r="L90" i="5"/>
  <c r="C112" i="5"/>
  <c r="C115" i="5" s="1"/>
  <c r="D112" i="5"/>
  <c r="D114" i="5" s="1"/>
  <c r="E112" i="5"/>
  <c r="E114" i="5" s="1"/>
  <c r="F112" i="5"/>
  <c r="F114" i="5" s="1"/>
  <c r="G112" i="5"/>
  <c r="G114" i="5" s="1"/>
  <c r="H112" i="5"/>
  <c r="I112" i="5"/>
  <c r="I115" i="5" s="1"/>
  <c r="J112" i="5"/>
  <c r="J114" i="5" s="1"/>
  <c r="K112" i="5"/>
  <c r="K114" i="5" s="1"/>
  <c r="L112" i="5"/>
  <c r="L114" i="5" s="1"/>
  <c r="C113" i="5"/>
  <c r="D113" i="5"/>
  <c r="E113" i="5"/>
  <c r="F113" i="5"/>
  <c r="G113" i="5"/>
  <c r="H113" i="5"/>
  <c r="I113" i="5"/>
  <c r="J113" i="5"/>
  <c r="K113" i="5"/>
  <c r="L113" i="5"/>
  <c r="H114" i="5"/>
  <c r="I114" i="5"/>
  <c r="D115" i="5"/>
  <c r="H115" i="5"/>
  <c r="L115" i="5"/>
  <c r="C154" i="5"/>
  <c r="D154" i="5"/>
  <c r="E154" i="5"/>
  <c r="F154" i="5"/>
  <c r="G154" i="5"/>
  <c r="H154" i="5"/>
  <c r="I154" i="5"/>
  <c r="J154" i="5"/>
  <c r="J158" i="5" s="1"/>
  <c r="K154" i="5"/>
  <c r="L154" i="5"/>
  <c r="C157" i="5"/>
  <c r="C158" i="5" s="1"/>
  <c r="D157" i="5"/>
  <c r="E157" i="5"/>
  <c r="F157" i="5"/>
  <c r="G157" i="5"/>
  <c r="H157" i="5"/>
  <c r="I157" i="5"/>
  <c r="J157" i="5"/>
  <c r="K157" i="5"/>
  <c r="K158" i="5" s="1"/>
  <c r="L157" i="5"/>
  <c r="D158" i="5"/>
  <c r="F158" i="5"/>
  <c r="L158" i="5"/>
  <c r="B14" i="3"/>
  <c r="C14" i="3"/>
  <c r="D14" i="3"/>
  <c r="E14" i="3"/>
  <c r="F14" i="3"/>
  <c r="G14" i="3"/>
  <c r="H14" i="3"/>
  <c r="I14" i="3"/>
  <c r="J14" i="3"/>
  <c r="K14" i="3"/>
  <c r="B15" i="3"/>
  <c r="C15" i="3"/>
  <c r="D15" i="3"/>
  <c r="E15" i="3"/>
  <c r="F15" i="3"/>
  <c r="G15" i="3"/>
  <c r="H15" i="3"/>
  <c r="I15" i="3"/>
  <c r="J15" i="3"/>
  <c r="K15" i="3"/>
  <c r="B43" i="3"/>
  <c r="C43" i="3"/>
  <c r="D43" i="3"/>
  <c r="E43" i="3"/>
  <c r="F43" i="3"/>
  <c r="G43" i="3"/>
  <c r="H43" i="3"/>
  <c r="I43" i="3"/>
  <c r="J43" i="3"/>
  <c r="K43" i="3"/>
  <c r="B44" i="3"/>
  <c r="C44" i="3"/>
  <c r="D44" i="3"/>
  <c r="E44" i="3"/>
  <c r="F44" i="3"/>
  <c r="G44" i="3"/>
  <c r="H44" i="3"/>
  <c r="I44" i="3"/>
  <c r="J44" i="3"/>
  <c r="K44" i="3"/>
  <c r="B45" i="3"/>
  <c r="C45" i="3"/>
  <c r="D45" i="3"/>
  <c r="E45" i="3"/>
  <c r="F45" i="3"/>
  <c r="G45" i="3"/>
  <c r="H45" i="3"/>
  <c r="I45" i="3"/>
  <c r="J45" i="3"/>
  <c r="K45" i="3"/>
  <c r="B46" i="3"/>
  <c r="C46" i="3"/>
  <c r="D46" i="3"/>
  <c r="E46" i="3"/>
  <c r="F46" i="3"/>
  <c r="G46" i="3"/>
  <c r="H46" i="3"/>
  <c r="I46" i="3"/>
  <c r="J46" i="3"/>
  <c r="K46" i="3"/>
  <c r="B70" i="3"/>
  <c r="C70" i="3"/>
  <c r="D70" i="3"/>
  <c r="E70" i="3"/>
  <c r="F70" i="3"/>
  <c r="G70" i="3"/>
  <c r="H70" i="3"/>
  <c r="I70" i="3"/>
  <c r="J70" i="3"/>
  <c r="K70" i="3"/>
  <c r="B71" i="3"/>
  <c r="C71" i="3"/>
  <c r="D71" i="3"/>
  <c r="E71" i="3"/>
  <c r="F71" i="3"/>
  <c r="G71" i="3"/>
  <c r="H71" i="3"/>
  <c r="I71" i="3"/>
  <c r="J71" i="3"/>
  <c r="K71" i="3"/>
  <c r="B94" i="3"/>
  <c r="C94" i="3"/>
  <c r="D94" i="3"/>
  <c r="E94" i="3"/>
  <c r="F94" i="3"/>
  <c r="G94" i="3"/>
  <c r="H94" i="3"/>
  <c r="I94" i="3"/>
  <c r="J94" i="3"/>
  <c r="K94" i="3"/>
  <c r="B95" i="3"/>
  <c r="C95" i="3"/>
  <c r="D95" i="3"/>
  <c r="E95" i="3"/>
  <c r="F95" i="3"/>
  <c r="G95" i="3"/>
  <c r="H95" i="3"/>
  <c r="I95" i="3"/>
  <c r="J95" i="3"/>
  <c r="K95" i="3"/>
  <c r="B96" i="3"/>
  <c r="C96" i="3"/>
  <c r="D96" i="3"/>
  <c r="E96" i="3"/>
  <c r="F96" i="3"/>
  <c r="G96" i="3"/>
  <c r="H96" i="3"/>
  <c r="I96" i="3"/>
  <c r="J96" i="3"/>
  <c r="K96" i="3"/>
  <c r="B131" i="3"/>
  <c r="C131" i="3"/>
  <c r="C135" i="3" s="1"/>
  <c r="C136" i="3" s="1"/>
  <c r="D131" i="3"/>
  <c r="D135" i="3" s="1"/>
  <c r="D136" i="3" s="1"/>
  <c r="E131" i="3"/>
  <c r="E135" i="3" s="1"/>
  <c r="E136" i="3" s="1"/>
  <c r="F131" i="3"/>
  <c r="F135" i="3" s="1"/>
  <c r="F136" i="3" s="1"/>
  <c r="G131" i="3"/>
  <c r="H131" i="3"/>
  <c r="I131" i="3"/>
  <c r="J131" i="3"/>
  <c r="K131" i="3"/>
  <c r="K135" i="3" s="1"/>
  <c r="K136" i="3" s="1"/>
  <c r="B132" i="3"/>
  <c r="B135" i="3" s="1"/>
  <c r="B136" i="3" s="1"/>
  <c r="C132" i="3"/>
  <c r="D132" i="3"/>
  <c r="E132" i="3"/>
  <c r="F132" i="3"/>
  <c r="G132" i="3"/>
  <c r="H132" i="3"/>
  <c r="I132" i="3"/>
  <c r="I135" i="3" s="1"/>
  <c r="I136" i="3" s="1"/>
  <c r="J132" i="3"/>
  <c r="J135" i="3" s="1"/>
  <c r="J136" i="3" s="1"/>
  <c r="K132" i="3"/>
  <c r="B133" i="3"/>
  <c r="C133" i="3"/>
  <c r="D133" i="3"/>
  <c r="E133" i="3"/>
  <c r="F133" i="3"/>
  <c r="G133" i="3"/>
  <c r="H133" i="3"/>
  <c r="I133" i="3"/>
  <c r="J133" i="3"/>
  <c r="K133" i="3"/>
  <c r="G135" i="3"/>
  <c r="G136" i="3" s="1"/>
  <c r="H135" i="3"/>
  <c r="H136" i="3" s="1"/>
  <c r="G20" i="2"/>
  <c r="G21" i="2"/>
  <c r="G22" i="2"/>
  <c r="G23" i="2"/>
  <c r="G24" i="2"/>
  <c r="G25" i="2"/>
  <c r="G26" i="2"/>
  <c r="G27" i="2"/>
  <c r="G28" i="2"/>
  <c r="G29" i="2"/>
  <c r="H35" i="2"/>
  <c r="H36" i="2"/>
  <c r="H37" i="2"/>
  <c r="H38" i="2"/>
  <c r="H39" i="2"/>
  <c r="H40" i="2"/>
  <c r="H41" i="2"/>
  <c r="H42" i="2"/>
  <c r="H43" i="2"/>
  <c r="H44" i="2"/>
  <c r="I52" i="2"/>
  <c r="I53" i="2"/>
  <c r="I54" i="2"/>
  <c r="I55" i="2"/>
  <c r="I56" i="2"/>
  <c r="I57" i="2"/>
  <c r="I58" i="2"/>
  <c r="I59" i="2"/>
  <c r="I60" i="2"/>
  <c r="I61" i="2"/>
  <c r="G66" i="2"/>
  <c r="G67" i="2"/>
  <c r="G68" i="2"/>
  <c r="G69" i="2"/>
  <c r="G70" i="2"/>
  <c r="G71" i="2"/>
  <c r="G72" i="2"/>
  <c r="G73" i="2"/>
  <c r="G74" i="2"/>
  <c r="G75" i="2"/>
  <c r="I80" i="2"/>
  <c r="I81" i="2"/>
  <c r="I82" i="2"/>
  <c r="I83" i="2"/>
  <c r="I84" i="2"/>
  <c r="I85" i="2"/>
  <c r="I86" i="2"/>
  <c r="I87" i="2"/>
  <c r="I88" i="2"/>
  <c r="I89" i="2"/>
  <c r="H94" i="2"/>
  <c r="H95" i="2"/>
  <c r="H96" i="2"/>
  <c r="H97" i="2"/>
  <c r="H98" i="2"/>
  <c r="H99" i="2"/>
  <c r="H100" i="2"/>
  <c r="H101" i="2"/>
  <c r="H102" i="2"/>
  <c r="H103" i="2"/>
  <c r="G110" i="2"/>
  <c r="G111" i="2"/>
  <c r="G112" i="2"/>
  <c r="G113" i="2"/>
  <c r="G114" i="2"/>
  <c r="G115" i="2"/>
  <c r="G116" i="2"/>
  <c r="G117" i="2"/>
  <c r="G118" i="2"/>
  <c r="G119" i="2"/>
  <c r="G124" i="2"/>
  <c r="G125" i="2"/>
  <c r="G126" i="2"/>
  <c r="G127" i="2"/>
  <c r="G128" i="2"/>
  <c r="G129" i="2"/>
  <c r="G130" i="2"/>
  <c r="G131" i="2"/>
  <c r="G132" i="2"/>
  <c r="G133" i="2"/>
  <c r="G138" i="2"/>
  <c r="G139" i="2"/>
  <c r="G140" i="2"/>
  <c r="G141" i="2"/>
  <c r="G142" i="2"/>
  <c r="G143" i="2"/>
  <c r="G144" i="2"/>
  <c r="G145" i="2"/>
  <c r="G146" i="2"/>
  <c r="G147" i="2"/>
  <c r="G152" i="2"/>
  <c r="G153" i="2"/>
  <c r="G154" i="2"/>
  <c r="G155" i="2"/>
  <c r="G156" i="2"/>
  <c r="G157" i="2"/>
  <c r="G158" i="2"/>
  <c r="G159" i="2"/>
  <c r="G160" i="2"/>
  <c r="G161" i="2"/>
  <c r="G166" i="2"/>
  <c r="I166" i="2"/>
  <c r="K166" i="2"/>
  <c r="L166" i="2"/>
  <c r="G167" i="2"/>
  <c r="I167" i="2"/>
  <c r="K167" i="2"/>
  <c r="L167" i="2"/>
  <c r="G168" i="2"/>
  <c r="I168" i="2"/>
  <c r="K168" i="2"/>
  <c r="L168" i="2"/>
  <c r="G169" i="2"/>
  <c r="I169" i="2"/>
  <c r="K169" i="2"/>
  <c r="L169" i="2"/>
  <c r="G170" i="2"/>
  <c r="I170" i="2"/>
  <c r="K170" i="2"/>
  <c r="L170" i="2"/>
  <c r="G171" i="2"/>
  <c r="I171" i="2"/>
  <c r="K171" i="2"/>
  <c r="L171" i="2"/>
  <c r="G172" i="2"/>
  <c r="I172" i="2"/>
  <c r="K172" i="2"/>
  <c r="L172" i="2"/>
  <c r="G173" i="2"/>
  <c r="I173" i="2"/>
  <c r="K173" i="2"/>
  <c r="L173" i="2"/>
  <c r="G174" i="2"/>
  <c r="I174" i="2"/>
  <c r="K174" i="2"/>
  <c r="L174" i="2"/>
  <c r="G175" i="2"/>
  <c r="I175" i="2"/>
  <c r="K175" i="2"/>
  <c r="L175" i="2"/>
  <c r="L43" i="5" l="1"/>
  <c r="I158" i="5"/>
  <c r="K43" i="5"/>
  <c r="F115" i="5"/>
  <c r="D43" i="5"/>
  <c r="G46" i="5"/>
  <c r="F45" i="5"/>
  <c r="G158" i="5"/>
  <c r="J46" i="5"/>
  <c r="J43" i="5"/>
  <c r="K115" i="5"/>
  <c r="E158" i="5"/>
  <c r="C114" i="5"/>
  <c r="C43" i="5"/>
  <c r="E43" i="5"/>
  <c r="I44" i="5"/>
  <c r="H158" i="5"/>
  <c r="G43" i="5"/>
  <c r="L45" i="5"/>
  <c r="D45" i="5"/>
  <c r="H43" i="5"/>
  <c r="G115" i="5"/>
  <c r="I43" i="5"/>
  <c r="E115" i="5"/>
  <c r="E44" i="5"/>
  <c r="J115" i="5"/>
  <c r="H55" i="1"/>
  <c r="H56" i="1"/>
  <c r="F291" i="1"/>
  <c r="F292" i="1"/>
  <c r="F293" i="1"/>
  <c r="F294" i="1"/>
  <c r="F295" i="1"/>
  <c r="F296" i="1"/>
  <c r="F297" i="1"/>
  <c r="F298" i="1"/>
  <c r="F299" i="1"/>
  <c r="F290" i="1"/>
  <c r="F276" i="1"/>
  <c r="F277" i="1"/>
  <c r="F278" i="1"/>
  <c r="F279" i="1"/>
  <c r="F280" i="1"/>
  <c r="F281" i="1"/>
  <c r="F282" i="1"/>
  <c r="F283" i="1"/>
  <c r="F284" i="1"/>
  <c r="F275" i="1"/>
  <c r="E261" i="1"/>
  <c r="E262" i="1"/>
  <c r="E263" i="1"/>
  <c r="E264" i="1"/>
  <c r="E265" i="1"/>
  <c r="E266" i="1"/>
  <c r="E267" i="1"/>
  <c r="E268" i="1"/>
  <c r="E269" i="1"/>
  <c r="E260" i="1"/>
  <c r="E246" i="1"/>
  <c r="E247" i="1"/>
  <c r="E248" i="1"/>
  <c r="E249" i="1"/>
  <c r="E250" i="1"/>
  <c r="E251" i="1"/>
  <c r="E252" i="1"/>
  <c r="E253" i="1"/>
  <c r="E254" i="1"/>
  <c r="E245" i="1"/>
  <c r="G219" i="1"/>
  <c r="G220" i="1"/>
  <c r="G221" i="1"/>
  <c r="G222" i="1"/>
  <c r="G223" i="1"/>
  <c r="G224" i="1"/>
  <c r="G225" i="1"/>
  <c r="G226" i="1"/>
  <c r="G227" i="1"/>
  <c r="G218" i="1"/>
  <c r="E204" i="1"/>
  <c r="E205" i="1"/>
  <c r="E206" i="1"/>
  <c r="E207" i="1"/>
  <c r="E208" i="1"/>
  <c r="E209" i="1"/>
  <c r="E210" i="1"/>
  <c r="E211" i="1"/>
  <c r="E212" i="1"/>
  <c r="E203" i="1"/>
  <c r="E190" i="1"/>
  <c r="E191" i="1"/>
  <c r="E192" i="1"/>
  <c r="E193" i="1"/>
  <c r="E194" i="1"/>
  <c r="E195" i="1"/>
  <c r="E196" i="1"/>
  <c r="E197" i="1"/>
  <c r="E198" i="1"/>
  <c r="E189" i="1"/>
  <c r="E176" i="1"/>
  <c r="E177" i="1"/>
  <c r="E178" i="1"/>
  <c r="E179" i="1"/>
  <c r="E180" i="1"/>
  <c r="E181" i="1"/>
  <c r="E182" i="1"/>
  <c r="E183" i="1"/>
  <c r="E184" i="1"/>
  <c r="E175" i="1"/>
  <c r="E162" i="1"/>
  <c r="E163" i="1"/>
  <c r="E164" i="1"/>
  <c r="E165" i="1"/>
  <c r="E166" i="1"/>
  <c r="E167" i="1"/>
  <c r="E168" i="1"/>
  <c r="E169" i="1"/>
  <c r="E170" i="1"/>
  <c r="E161" i="1"/>
  <c r="E148" i="1"/>
  <c r="E149" i="1"/>
  <c r="E150" i="1"/>
  <c r="E151" i="1"/>
  <c r="E152" i="1"/>
  <c r="E153" i="1"/>
  <c r="E154" i="1"/>
  <c r="E155" i="1"/>
  <c r="E156" i="1"/>
  <c r="E147" i="1"/>
  <c r="E130" i="1"/>
  <c r="E131" i="1"/>
  <c r="E132" i="1"/>
  <c r="E133" i="1"/>
  <c r="E134" i="1"/>
  <c r="E135" i="1"/>
  <c r="E136" i="1"/>
  <c r="E137" i="1"/>
  <c r="E138" i="1"/>
  <c r="E139" i="1"/>
  <c r="G117" i="1"/>
  <c r="G118" i="1"/>
  <c r="G119" i="1"/>
  <c r="G120" i="1"/>
  <c r="G121" i="1"/>
  <c r="G122" i="1"/>
  <c r="G123" i="1"/>
  <c r="G124" i="1"/>
  <c r="G125" i="1"/>
  <c r="G116" i="1"/>
  <c r="F38" i="1"/>
  <c r="E100" i="1"/>
  <c r="E101" i="1"/>
  <c r="E102" i="1"/>
  <c r="E103" i="1"/>
  <c r="E104" i="1"/>
  <c r="E105" i="1"/>
  <c r="E106" i="1"/>
  <c r="E107" i="1"/>
  <c r="E108" i="1"/>
  <c r="E99" i="1"/>
  <c r="F86" i="1"/>
  <c r="F87" i="1"/>
  <c r="F88" i="1"/>
  <c r="F89" i="1"/>
  <c r="F90" i="1"/>
  <c r="F91" i="1"/>
  <c r="F92" i="1"/>
  <c r="F93" i="1"/>
  <c r="F94" i="1"/>
  <c r="F85" i="1"/>
  <c r="G71" i="1"/>
  <c r="G72" i="1"/>
  <c r="G73" i="1"/>
  <c r="G74" i="1"/>
  <c r="G75" i="1"/>
  <c r="G76" i="1"/>
  <c r="G77" i="1"/>
  <c r="G78" i="1"/>
  <c r="G79" i="1"/>
  <c r="G70" i="1"/>
  <c r="H57" i="1"/>
  <c r="H58" i="1"/>
  <c r="H59" i="1"/>
  <c r="H60" i="1"/>
  <c r="H61" i="1"/>
  <c r="H62" i="1"/>
  <c r="H63" i="1"/>
  <c r="H64" i="1"/>
  <c r="F39" i="1"/>
  <c r="F40" i="1"/>
  <c r="F41" i="1"/>
  <c r="F42" i="1"/>
  <c r="F43" i="1"/>
  <c r="F44" i="1"/>
  <c r="F45" i="1"/>
  <c r="F46" i="1"/>
  <c r="F47" i="1"/>
  <c r="E26" i="1"/>
  <c r="E27" i="1"/>
  <c r="E28" i="1"/>
  <c r="E29" i="1"/>
  <c r="E30" i="1"/>
  <c r="E31" i="1"/>
  <c r="E32" i="1"/>
  <c r="E33" i="1"/>
  <c r="E34" i="1"/>
  <c r="E2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10</author>
  </authors>
  <commentList>
    <comment ref="B4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Share Capital + Reserves + Long Term Debts</t>
        </r>
      </text>
    </comment>
  </commentList>
</comments>
</file>

<file path=xl/sharedStrings.xml><?xml version="1.0" encoding="utf-8"?>
<sst xmlns="http://schemas.openxmlformats.org/spreadsheetml/2006/main" count="373" uniqueCount="239">
  <si>
    <t>Liquidity Ratios</t>
  </si>
  <si>
    <t>Year</t>
  </si>
  <si>
    <t>1. Current Ratio</t>
  </si>
  <si>
    <t>Current Assets</t>
  </si>
  <si>
    <t>Current Liabilities</t>
  </si>
  <si>
    <t>2. Quick Ratio</t>
  </si>
  <si>
    <t>Current Ratio = Current Assets / Current Liabilities</t>
  </si>
  <si>
    <t>Inventories</t>
  </si>
  <si>
    <t>Quick Ratio = (Current Assets - Inventories) / Current Liabilities</t>
  </si>
  <si>
    <t>Profitability Ratios</t>
  </si>
  <si>
    <t>1. Return on Capital Employed</t>
  </si>
  <si>
    <t>Share Capital</t>
  </si>
  <si>
    <t>Reserves</t>
  </si>
  <si>
    <t>Long term debt</t>
  </si>
  <si>
    <t>ROCE = PBIT / (Share capital + Reserves + Long term Debt)</t>
  </si>
  <si>
    <t>Profit before tax</t>
  </si>
  <si>
    <t>Interest</t>
  </si>
  <si>
    <t>2. Asset Utilisation Ratio</t>
  </si>
  <si>
    <t>Revenue</t>
  </si>
  <si>
    <t>Asset Utlisation Ratio = Revenue / (Share capital + Reserves + Long term Debt)</t>
  </si>
  <si>
    <t>3. Profit Margin</t>
  </si>
  <si>
    <t>Profit Margin = PBIT / Revenue</t>
  </si>
  <si>
    <t>4. Gross Profit Margin</t>
  </si>
  <si>
    <t>Gross Profit</t>
  </si>
  <si>
    <t>Gross Profit Margin = Gross Profit / Revenue</t>
  </si>
  <si>
    <t>Gearing Ratios</t>
  </si>
  <si>
    <t>1. Asset Gearing</t>
  </si>
  <si>
    <t>Borrowings</t>
  </si>
  <si>
    <t>Asset Gearing = Borrowing / Equity</t>
  </si>
  <si>
    <t>2. Income Gearing</t>
  </si>
  <si>
    <t>Intangible Assets</t>
  </si>
  <si>
    <t>Interest on Borrowings</t>
  </si>
  <si>
    <t>Income Gearing = Interest on Borrowings / PBIT</t>
  </si>
  <si>
    <t>Investors Ratios</t>
  </si>
  <si>
    <t>1. Earnings Per Share</t>
  </si>
  <si>
    <t>Earnings on ordinary activities</t>
  </si>
  <si>
    <t>No. of Shares</t>
  </si>
  <si>
    <t>Earnings Per Share (In Rs.)</t>
  </si>
  <si>
    <t>2. Price Earnings Ratio</t>
  </si>
  <si>
    <t>Price Earnings Ratio = Market Price of Share / Earnings Per Share</t>
  </si>
  <si>
    <t>Market Price of Share</t>
  </si>
  <si>
    <t>3. Dividend Yield</t>
  </si>
  <si>
    <t>Dividend Per Share</t>
  </si>
  <si>
    <t>Dividend Yield = Dividend Per Share / Market Price of Share</t>
  </si>
  <si>
    <t>4. Dividend Cover</t>
  </si>
  <si>
    <t>Dividend Cover = Earnings Per Share / Dividend Per Share</t>
  </si>
  <si>
    <t>5. Dividend Payout</t>
  </si>
  <si>
    <t>Dividend Payout = Dividend Per Share / Earnings Per Share</t>
  </si>
  <si>
    <t>Dividend Per Share (In Rs.)</t>
  </si>
  <si>
    <t>6. Net Asset Value Per Share</t>
  </si>
  <si>
    <t>Net Asset Value Per Share (In Rs.)</t>
  </si>
  <si>
    <t>Name</t>
  </si>
  <si>
    <t>Roll No.</t>
  </si>
  <si>
    <t>Section</t>
  </si>
  <si>
    <t>Priyansh Gupta</t>
  </si>
  <si>
    <t>A</t>
  </si>
  <si>
    <t>Student Details</t>
  </si>
  <si>
    <t>Dupont Analysis of ROE</t>
  </si>
  <si>
    <t>a. Net Profit Margin</t>
  </si>
  <si>
    <t>Net Profit</t>
  </si>
  <si>
    <t>Net Profit Margin = Net Profit / Revenue</t>
  </si>
  <si>
    <t>b. Asset Turnover Ratio</t>
  </si>
  <si>
    <t>Sales</t>
  </si>
  <si>
    <t>Total Assets</t>
  </si>
  <si>
    <t>Asset Turnover Ratio = Sales / Total Assets</t>
  </si>
  <si>
    <r>
      <t>Note</t>
    </r>
    <r>
      <rPr>
        <b/>
        <sz val="18"/>
        <color theme="1"/>
        <rFont val="Calibri"/>
        <family val="2"/>
        <scheme val="minor"/>
      </rPr>
      <t>: All figures are in Crores unless stated otherwise.</t>
    </r>
  </si>
  <si>
    <t>c. Financial Leverage</t>
  </si>
  <si>
    <t>Financial Leverage = Total Assets / Total Equity</t>
  </si>
  <si>
    <t>Return on Equity</t>
  </si>
  <si>
    <t>Ratios Summary</t>
  </si>
  <si>
    <t>1. Liquidity Ratios</t>
  </si>
  <si>
    <t>2. Profitability Ratios</t>
  </si>
  <si>
    <t>3. Gearing Ratios</t>
  </si>
  <si>
    <t>4. Investors Ratios</t>
  </si>
  <si>
    <t>5. Return on Equity</t>
  </si>
  <si>
    <t>DUPONT ANALYSIS</t>
  </si>
  <si>
    <t>LEVERAGE = AVG TA/AV S EQ</t>
  </si>
  <si>
    <t>AV S.EQ</t>
  </si>
  <si>
    <t>ASSET TURNOVER = REV/AVG TA</t>
  </si>
  <si>
    <t>AVERAGE TOTAL ASSETS</t>
  </si>
  <si>
    <t>NPM = NI/REV</t>
  </si>
  <si>
    <t>REVENUE</t>
  </si>
  <si>
    <t>NET INCOME</t>
  </si>
  <si>
    <t>YEAR</t>
  </si>
  <si>
    <t>DUPONT ANALYSIS = NET PROFIT MARGIN * ASSET TURNOVER * LEVERAGE</t>
  </si>
  <si>
    <t xml:space="preserve">DIVIDEND PAYOUT   </t>
  </si>
  <si>
    <t>EPS</t>
  </si>
  <si>
    <t>DPS</t>
  </si>
  <si>
    <t>DIVIDEND PAYOUT = DPS/EPS</t>
  </si>
  <si>
    <t>DIVIDEND YIELD</t>
  </si>
  <si>
    <t>CMP</t>
  </si>
  <si>
    <t>DIV YIELD = DPS/CMP*100</t>
  </si>
  <si>
    <t>PE RATIO</t>
  </si>
  <si>
    <t>PRICE - EARNING RATIO = CMP / EPS</t>
  </si>
  <si>
    <t xml:space="preserve">EPS </t>
  </si>
  <si>
    <t>TOTAL NO OF SHARES</t>
  </si>
  <si>
    <t>EBITDA</t>
  </si>
  <si>
    <t>EPS = EBITDA / NO. OF SHARES</t>
  </si>
  <si>
    <t>INVESTORS RATIO</t>
  </si>
  <si>
    <t>GEARING</t>
  </si>
  <si>
    <t>DEBT</t>
  </si>
  <si>
    <t xml:space="preserve">GEARING = DEBT / EQUITY </t>
  </si>
  <si>
    <t>ASSET UTILIZATION RATIO</t>
  </si>
  <si>
    <t>Long Term Debt</t>
  </si>
  <si>
    <t xml:space="preserve">ASSET UTILIZATION RATIO = RESERVES / SHARE CAPITAL + RESERVES + BORROWED FUNDS   </t>
  </si>
  <si>
    <t>PROFIT MARGIN</t>
  </si>
  <si>
    <t>SALES</t>
  </si>
  <si>
    <t>EBIT</t>
  </si>
  <si>
    <t>PROFIT MARGIN = EBIT/SALES</t>
  </si>
  <si>
    <t xml:space="preserve">ROCE </t>
  </si>
  <si>
    <t>RETURN ON CAPITAL EMPLOYED = EBIT/(SC + RESERVES + BF)</t>
  </si>
  <si>
    <t>PROFITABILITY RATIOS -</t>
  </si>
  <si>
    <t>Quick Ratio</t>
  </si>
  <si>
    <t>QUICK RATIO = (CURRENT ASSET - INVENTORIES ) / CURRENT LIABILITY</t>
  </si>
  <si>
    <t>Current Ratio</t>
  </si>
  <si>
    <t>Current Assets(IN CR)</t>
  </si>
  <si>
    <t>CURRENT RATIO = CURRENT ASSET / CURRENT LIABILITY</t>
  </si>
  <si>
    <t xml:space="preserve">LIQUIDITY RATIOS </t>
  </si>
  <si>
    <t>ACC LTD.</t>
  </si>
  <si>
    <t>BY - TARUSH GUPTA</t>
  </si>
  <si>
    <t xml:space="preserve">BUSSINESS FINANCE - PROJECT </t>
  </si>
  <si>
    <t xml:space="preserve">Does Dupont Analysis Hold true?
</t>
  </si>
  <si>
    <t xml:space="preserve">ROE=PROFIT MARGIN*ASSET T/O RATIO* FINANCIAL LEVERAGE
</t>
  </si>
  <si>
    <t>Financial leverage</t>
  </si>
  <si>
    <t>Asset T/o ratio</t>
  </si>
  <si>
    <t>Profit Margin</t>
  </si>
  <si>
    <t>Div cover=EPS/DPS</t>
  </si>
  <si>
    <t>Div yield=DPS/MP of sh</t>
  </si>
  <si>
    <t>P/E Ratio= MP of sh/EPS</t>
  </si>
  <si>
    <t>MP of share</t>
  </si>
  <si>
    <t>INVESTORS RATIOS</t>
  </si>
  <si>
    <t>Income gearing=interest/pbit</t>
  </si>
  <si>
    <t>Asset Gearing=borrowing/borrowing+equity</t>
  </si>
  <si>
    <t>PBIT</t>
  </si>
  <si>
    <t>Equity</t>
  </si>
  <si>
    <t>GEARING RATIOS</t>
  </si>
  <si>
    <t>ROE=(PAT/SH. CAP+RESERVES)*100</t>
  </si>
  <si>
    <t>Profit Margin=PBIT/REV</t>
  </si>
  <si>
    <t>Asset util ratio=revenue/(sh.capital+reserves+long term debt)</t>
  </si>
  <si>
    <t>ROCE=(PBIT/SH. CAPITAL+RESERVES+LONG TERM DEBT)*100</t>
  </si>
  <si>
    <t>LONG TERM DEBT</t>
  </si>
  <si>
    <t>RESERVES</t>
  </si>
  <si>
    <t>SH. CAPITAL</t>
  </si>
  <si>
    <t>PAT</t>
  </si>
  <si>
    <t>PBT</t>
  </si>
  <si>
    <t>PROFITABILITY RATIOS</t>
  </si>
  <si>
    <t>Quick Ratio=(CA-Inv)/CL</t>
  </si>
  <si>
    <t>Current Ratio= CA/CL</t>
  </si>
  <si>
    <t>LIQUIDITY RATIOS</t>
  </si>
  <si>
    <t>Larsen &amp; Toubro</t>
  </si>
  <si>
    <t>Company:</t>
  </si>
  <si>
    <t>Construction</t>
  </si>
  <si>
    <t>Sector:</t>
  </si>
  <si>
    <t xml:space="preserve">Roll No: </t>
  </si>
  <si>
    <t>Kunal Gupta</t>
  </si>
  <si>
    <t>Name:</t>
  </si>
  <si>
    <t>BUSINESS FINANCE-2 PROJECT</t>
  </si>
  <si>
    <t>CONSTRUCTION</t>
  </si>
  <si>
    <t>Company</t>
  </si>
  <si>
    <t>Tarush Gupta</t>
  </si>
  <si>
    <t>Harsh Gupta</t>
  </si>
  <si>
    <t>Devin Gupta</t>
  </si>
  <si>
    <t>NCC</t>
  </si>
  <si>
    <t>ACC</t>
  </si>
  <si>
    <t>L&amp;T</t>
  </si>
  <si>
    <t>NBCC</t>
  </si>
  <si>
    <t>Dupont analysis</t>
  </si>
  <si>
    <t>Financial Leverage</t>
  </si>
  <si>
    <t>Shareholders equity</t>
  </si>
  <si>
    <t>Asset turnover ratio</t>
  </si>
  <si>
    <t>Total asset</t>
  </si>
  <si>
    <t>Profit margin</t>
  </si>
  <si>
    <t>Dividend cover</t>
  </si>
  <si>
    <t>Diviidend yeild</t>
  </si>
  <si>
    <t>P/E ratio</t>
  </si>
  <si>
    <t>Dividend payout ratio</t>
  </si>
  <si>
    <t>Current market price</t>
  </si>
  <si>
    <t>Income gearing</t>
  </si>
  <si>
    <t>Asset gearing</t>
  </si>
  <si>
    <t>Borrowing</t>
  </si>
  <si>
    <t>s</t>
  </si>
  <si>
    <t>ROE</t>
  </si>
  <si>
    <t>Asset utilization ratio</t>
  </si>
  <si>
    <t>ROCE</t>
  </si>
  <si>
    <t>Capital employed
(Share Capital + Reservices + Long Term Debt)</t>
  </si>
  <si>
    <t>Tax</t>
  </si>
  <si>
    <t>Share capital</t>
  </si>
  <si>
    <t>Quick ratio</t>
  </si>
  <si>
    <t>Current ratio</t>
  </si>
  <si>
    <t>current liablities</t>
  </si>
  <si>
    <t>inventories</t>
  </si>
  <si>
    <t>Current asset</t>
  </si>
  <si>
    <t>NBCC LTD.</t>
  </si>
  <si>
    <t>By Harsh Gupta</t>
  </si>
  <si>
    <t>DuPoint Analysis</t>
  </si>
  <si>
    <t>Equity Multiplier</t>
  </si>
  <si>
    <t>Asset Turnover</t>
  </si>
  <si>
    <t>Net Profit Margin</t>
  </si>
  <si>
    <t>Total Current Assets</t>
  </si>
  <si>
    <t>Total Revenue</t>
  </si>
  <si>
    <t>Total Share Capital</t>
  </si>
  <si>
    <t>Profit/Loss Before Tax</t>
  </si>
  <si>
    <t>Mar 22</t>
  </si>
  <si>
    <t>------------------- in Rs. Cr. -------------------</t>
  </si>
  <si>
    <t>Reliance Infrastructure</t>
  </si>
  <si>
    <t>Asset turnover x Equity Multiplier x Net Profit Margin</t>
  </si>
  <si>
    <t>=</t>
  </si>
  <si>
    <t>Dupoint Analysis</t>
  </si>
  <si>
    <t>Sharfeholders equity</t>
  </si>
  <si>
    <t>Profit/Loss Before Exceptional, ExtraOrdinary Items And Tax</t>
  </si>
  <si>
    <t>Finance Costs</t>
  </si>
  <si>
    <t>Borowings</t>
  </si>
  <si>
    <t>Current liability</t>
  </si>
  <si>
    <t>Total Assest</t>
  </si>
  <si>
    <t>Intangiles</t>
  </si>
  <si>
    <t>Shareholdrs Equity</t>
  </si>
  <si>
    <t>Gearing</t>
  </si>
  <si>
    <t>No div given</t>
  </si>
  <si>
    <t xml:space="preserve">No dividend was given out by relinace </t>
  </si>
  <si>
    <t>Net asset value per share</t>
  </si>
  <si>
    <t>Dividend yiled</t>
  </si>
  <si>
    <t>P/E</t>
  </si>
  <si>
    <t>Payout</t>
  </si>
  <si>
    <t>Market price of ordinary shares</t>
  </si>
  <si>
    <t>Dividend per share</t>
  </si>
  <si>
    <t>Equity Share Capital</t>
  </si>
  <si>
    <t>Equity Share Dividend</t>
  </si>
  <si>
    <t>Number if shares issued (Volume)</t>
  </si>
  <si>
    <t>Profit/Loss For The Period</t>
  </si>
  <si>
    <t>Investor Ratio</t>
  </si>
  <si>
    <t>Asset utilization</t>
  </si>
  <si>
    <t>Gross profit</t>
  </si>
  <si>
    <t>Return on capital employed</t>
  </si>
  <si>
    <t>Total Expenses</t>
  </si>
  <si>
    <t>Long term Debt</t>
  </si>
  <si>
    <t>Profit before tax and interest</t>
  </si>
  <si>
    <t>Profitabillity Ratios</t>
  </si>
  <si>
    <t>Total Current Liabilities</t>
  </si>
  <si>
    <t>By Devin Gupta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</si>
</sst>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_ * #,##0_ ;_ * \-#,##0_ ;_ * &quot;-&quot;??_ ;_ @_ "/>
    <numFmt numFmtId="165" formatCode="_(* #,##0.00_);_(* \(#,##0.00\);_(* &quot;-&quot;??_);_(@_)"/>
    <numFmt numFmtId="166" formatCode="_(* #,##0_);_(* \(#,##0\);_(* &quot;-&quot;??_);_(@_)"/>
    <numFmt numFmtId="167" formatCode="0.0000"/>
    <numFmt numFmtId="168" formatCode="0.00000"/>
  </numFmts>
  <fonts count="7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22222F"/>
      <name val="Arial"/>
      <family val="2"/>
    </font>
    <font>
      <sz val="16"/>
      <color theme="1"/>
      <name val="Gabriola"/>
      <family val="5"/>
    </font>
    <font>
      <sz val="16"/>
      <color rgb="FF22222F"/>
      <name val="Gabriola"/>
      <family val="5"/>
    </font>
    <font>
      <b/>
      <sz val="28"/>
      <color rgb="FF7030A0"/>
      <name val="Lucida Calligraphy"/>
      <family val="4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4"/>
      <color rgb="FFC00000"/>
      <name val="Lucida Calligraphy"/>
      <family val="4"/>
    </font>
    <font>
      <b/>
      <sz val="24"/>
      <color rgb="FF002060"/>
      <name val="Lucida Calligraphy"/>
      <family val="4"/>
    </font>
    <font>
      <b/>
      <sz val="24"/>
      <color theme="7" tint="-0.499984740745262"/>
      <name val="Lucida Calligraphy"/>
      <family val="4"/>
    </font>
    <font>
      <sz val="14"/>
      <color theme="1"/>
      <name val="Calibri"/>
      <family val="2"/>
      <scheme val="minor"/>
    </font>
    <font>
      <b/>
      <sz val="22"/>
      <color rgb="FFFF0000"/>
      <name val="Lucida Calligraphy"/>
      <family val="4"/>
    </font>
    <font>
      <sz val="16"/>
      <color rgb="FF000000"/>
      <name val="Gabriola"/>
      <family val="5"/>
    </font>
    <font>
      <b/>
      <sz val="36"/>
      <color rgb="FF7030A0"/>
      <name val="Lucida Calligraphy"/>
      <family val="4"/>
    </font>
    <font>
      <b/>
      <u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2"/>
      <color rgb="FF7030A0"/>
      <name val="Lucida Calligraphy"/>
      <family val="4"/>
    </font>
    <font>
      <b/>
      <sz val="20"/>
      <color theme="1"/>
      <name val="Calibri"/>
      <family val="2"/>
      <scheme val="minor"/>
    </font>
    <font>
      <b/>
      <sz val="28"/>
      <color rgb="FFC00000"/>
      <name val="Lucida Calligraphy"/>
      <family val="4"/>
    </font>
    <font>
      <b/>
      <sz val="28"/>
      <color rgb="FF002060"/>
      <name val="Gabriola"/>
      <family val="5"/>
    </font>
    <font>
      <b/>
      <sz val="28"/>
      <color theme="1" tint="0.14999847407452621"/>
      <name val="Gabriola"/>
      <family val="5"/>
    </font>
    <font>
      <b/>
      <sz val="28"/>
      <color rgb="FF0070C0"/>
      <name val="Gabriola"/>
      <family val="5"/>
    </font>
    <font>
      <b/>
      <sz val="28"/>
      <color theme="5" tint="-0.249977111117893"/>
      <name val="Gabriola"/>
      <family val="5"/>
    </font>
    <font>
      <b/>
      <sz val="28"/>
      <color theme="9" tint="-0.249977111117893"/>
      <name val="Gabriola"/>
      <family val="5"/>
    </font>
    <font>
      <sz val="16"/>
      <color theme="1"/>
      <name val="Calibri"/>
      <family val="2"/>
      <scheme val="minor"/>
    </font>
    <font>
      <sz val="16"/>
      <color theme="1"/>
      <name val="Lucida Calligraphy Italic"/>
    </font>
    <font>
      <sz val="16"/>
      <color rgb="FF000000"/>
      <name val="Lucida Calligraphy Italic"/>
    </font>
    <font>
      <sz val="16"/>
      <color rgb="FF22222F"/>
      <name val="Lucida Calligraphy Italic"/>
    </font>
    <font>
      <b/>
      <sz val="16"/>
      <color theme="1"/>
      <name val="Lucida Calligraphy Italic"/>
    </font>
    <font>
      <sz val="14"/>
      <color rgb="FF22222F"/>
      <name val="Lucida Calligraphy Italic"/>
    </font>
    <font>
      <sz val="13"/>
      <color theme="1"/>
      <name val="Lucida Calligraphy Italic"/>
    </font>
    <font>
      <sz val="14"/>
      <color theme="1"/>
      <name val="Lucida Calligraphy Italic"/>
    </font>
    <font>
      <b/>
      <sz val="16"/>
      <color rgb="FF22222F"/>
      <name val="Lucida Calligraphy Italic"/>
    </font>
    <font>
      <b/>
      <sz val="14"/>
      <color rgb="FF22222F"/>
      <name val="Lucida Calligraphy Italic"/>
    </font>
    <font>
      <i/>
      <sz val="16"/>
      <color theme="1"/>
      <name val="Lucida Calligraphy Italic"/>
    </font>
    <font>
      <b/>
      <i/>
      <sz val="16"/>
      <color theme="1"/>
      <name val="Lucida Calligraphy Italic"/>
    </font>
    <font>
      <sz val="24"/>
      <color theme="1"/>
      <name val="Lucida Calligraphy Italic"/>
    </font>
    <font>
      <b/>
      <u/>
      <sz val="48"/>
      <color rgb="FF7030A0"/>
      <name val="Lucida Calligraphy Italic"/>
    </font>
    <font>
      <sz val="36"/>
      <color theme="1"/>
      <name val="Lucida Calligraphy Italic"/>
    </font>
    <font>
      <sz val="11"/>
      <color rgb="FF000000"/>
      <name val="Calibri"/>
      <family val="2"/>
    </font>
    <font>
      <sz val="22"/>
      <color theme="1"/>
      <name val="Calibri"/>
      <family val="2"/>
      <scheme val="minor"/>
    </font>
    <font>
      <sz val="10"/>
      <color rgb="FF000000"/>
      <name val="Calibri"/>
      <family val="2"/>
    </font>
    <font>
      <sz val="9"/>
      <color rgb="FF000000"/>
      <name val="Calibri"/>
      <family val="2"/>
    </font>
    <font>
      <b/>
      <i/>
      <u/>
      <sz val="22"/>
      <color theme="1"/>
      <name val="Calibri"/>
      <family val="2"/>
      <scheme val="minor"/>
    </font>
    <font>
      <sz val="11"/>
      <color rgb="FF22222F"/>
      <name val="Calibri"/>
      <family val="2"/>
    </font>
    <font>
      <b/>
      <sz val="22"/>
      <color theme="1"/>
      <name val="Calibri"/>
      <family val="2"/>
      <scheme val="minor"/>
    </font>
    <font>
      <sz val="36"/>
      <color theme="4" tint="-0.249977111117893"/>
      <name val="Lucida Calligraphy"/>
      <family val="4"/>
    </font>
    <font>
      <b/>
      <sz val="14"/>
      <color theme="1"/>
      <name val="Lucida Calligraphy"/>
      <family val="4"/>
    </font>
    <font>
      <sz val="18"/>
      <color theme="1"/>
      <name val="Gabriola"/>
      <family val="5"/>
    </font>
    <font>
      <b/>
      <sz val="36"/>
      <color rgb="FF7030A0"/>
      <name val="Gabriola"/>
      <family val="5"/>
    </font>
    <font>
      <sz val="11"/>
      <name val="Calibri"/>
      <family val="2"/>
    </font>
    <font>
      <sz val="11"/>
      <color rgb="FF0C0C0C"/>
      <name val="Calibri"/>
      <family val="2"/>
    </font>
    <font>
      <sz val="11"/>
      <color rgb="FF0C0C0C"/>
      <name val="Arial"/>
      <family val="2"/>
    </font>
    <font>
      <sz val="12"/>
      <color rgb="FF0C0C0C"/>
      <name val="Calibri"/>
      <family val="2"/>
    </font>
    <font>
      <sz val="12"/>
      <color rgb="FF0C0C0C"/>
      <name val="Arial"/>
      <family val="2"/>
    </font>
    <font>
      <sz val="12"/>
      <color rgb="FF0C0C0C"/>
      <name val="Segoe UI"/>
      <family val="2"/>
    </font>
    <font>
      <sz val="12"/>
      <name val="Calibri"/>
      <family val="2"/>
    </font>
    <font>
      <b/>
      <sz val="11"/>
      <name val="Calibri"/>
      <family val="2"/>
    </font>
    <font>
      <b/>
      <sz val="48"/>
      <color rgb="FF00B050"/>
      <name val="Bell MT"/>
      <family val="1"/>
    </font>
    <font>
      <b/>
      <sz val="9"/>
      <color indexed="81"/>
      <name val="Tahoma"/>
      <family val="2"/>
    </font>
    <font>
      <sz val="22"/>
      <color theme="4" tint="-0.499984740745262"/>
      <name val="Baskerville Old Face"/>
      <family val="1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36"/>
      <color theme="1"/>
      <name val="Calibri"/>
      <family val="2"/>
      <scheme val="minor"/>
    </font>
    <font>
      <sz val="48"/>
      <color theme="1"/>
      <name val="Calibri"/>
      <family val="2"/>
      <scheme val="minor"/>
    </font>
    <font>
      <sz val="24"/>
      <color rgb="FF404040"/>
      <name val="Calibri"/>
      <family val="2"/>
      <scheme val="minor"/>
    </font>
    <font>
      <sz val="16"/>
      <color rgb="FF202124"/>
      <name val="Arial"/>
      <family val="2"/>
    </font>
    <font>
      <b/>
      <sz val="48"/>
      <color theme="1"/>
      <name val="Harrington"/>
      <family val="5"/>
    </font>
    <font>
      <sz val="22"/>
      <color theme="1"/>
      <name val="Algerian"/>
      <family val="5"/>
    </font>
  </fonts>
  <fills count="1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9C3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7" fillId="0" borderId="0"/>
    <xf numFmtId="165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53" fillId="0" borderId="0">
      <alignment vertical="center"/>
    </xf>
    <xf numFmtId="9" fontId="42" fillId="0" borderId="0">
      <protection locked="0"/>
    </xf>
    <xf numFmtId="0" fontId="64" fillId="0" borderId="0"/>
  </cellStyleXfs>
  <cellXfs count="267">
    <xf numFmtId="0" fontId="0" fillId="0" borderId="0" xfId="0"/>
    <xf numFmtId="0" fontId="2" fillId="0" borderId="0" xfId="0" applyFont="1" applyAlignment="1">
      <alignment horizontal="left"/>
    </xf>
    <xf numFmtId="3" fontId="3" fillId="2" borderId="0" xfId="0" applyNumberFormat="1" applyFont="1" applyFill="1" applyAlignment="1">
      <alignment horizontal="right" vertical="center" wrapText="1"/>
    </xf>
    <xf numFmtId="0" fontId="4" fillId="0" borderId="1" xfId="0" applyFont="1" applyBorder="1" applyAlignment="1">
      <alignment horizontal="center"/>
    </xf>
    <xf numFmtId="3" fontId="5" fillId="2" borderId="1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3" fontId="5" fillId="2" borderId="0" xfId="0" applyNumberFormat="1" applyFont="1" applyFill="1" applyBorder="1" applyAlignment="1">
      <alignment horizontal="center" vertical="center" wrapText="1"/>
    </xf>
    <xf numFmtId="3" fontId="0" fillId="0" borderId="0" xfId="0" applyNumberFormat="1"/>
    <xf numFmtId="3" fontId="4" fillId="0" borderId="1" xfId="0" applyNumberFormat="1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10" fontId="0" fillId="0" borderId="0" xfId="1" applyNumberFormat="1" applyFont="1"/>
    <xf numFmtId="0" fontId="8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/>
    </xf>
    <xf numFmtId="0" fontId="8" fillId="0" borderId="0" xfId="0" applyFont="1" applyFill="1" applyBorder="1" applyAlignment="1"/>
    <xf numFmtId="2" fontId="4" fillId="0" borderId="0" xfId="0" applyNumberFormat="1" applyFont="1" applyFill="1" applyBorder="1" applyAlignment="1"/>
    <xf numFmtId="0" fontId="8" fillId="3" borderId="2" xfId="0" applyFont="1" applyFill="1" applyBorder="1" applyAlignment="1">
      <alignment horizontal="center"/>
    </xf>
    <xf numFmtId="2" fontId="0" fillId="0" borderId="0" xfId="0" applyNumberFormat="1" applyFill="1" applyBorder="1" applyAlignment="1"/>
    <xf numFmtId="10" fontId="4" fillId="0" borderId="0" xfId="1" applyNumberFormat="1" applyFont="1" applyFill="1" applyBorder="1" applyAlignment="1"/>
    <xf numFmtId="2" fontId="4" fillId="0" borderId="0" xfId="0" applyNumberFormat="1" applyFont="1" applyBorder="1" applyAlignment="1">
      <alignment horizontal="center"/>
    </xf>
    <xf numFmtId="0" fontId="9" fillId="0" borderId="0" xfId="0" applyFont="1" applyAlignment="1">
      <alignment horizontal="left"/>
    </xf>
    <xf numFmtId="2" fontId="0" fillId="0" borderId="0" xfId="0" applyNumberFormat="1" applyFill="1" applyBorder="1" applyAlignment="1">
      <alignment horizontal="center"/>
    </xf>
    <xf numFmtId="3" fontId="4" fillId="0" borderId="0" xfId="0" applyNumberFormat="1" applyFont="1" applyBorder="1" applyAlignment="1">
      <alignment horizontal="center"/>
    </xf>
    <xf numFmtId="10" fontId="4" fillId="0" borderId="0" xfId="1" applyNumberFormat="1" applyFont="1" applyBorder="1" applyAlignment="1">
      <alignment horizontal="center"/>
    </xf>
    <xf numFmtId="0" fontId="9" fillId="0" borderId="0" xfId="0" applyFont="1"/>
    <xf numFmtId="0" fontId="6" fillId="0" borderId="0" xfId="0" applyFont="1" applyAlignment="1"/>
    <xf numFmtId="0" fontId="12" fillId="0" borderId="0" xfId="0" applyFont="1"/>
    <xf numFmtId="0" fontId="2" fillId="0" borderId="0" xfId="0" applyFont="1"/>
    <xf numFmtId="0" fontId="8" fillId="0" borderId="3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14" fillId="0" borderId="0" xfId="0" applyFont="1"/>
    <xf numFmtId="164" fontId="15" fillId="2" borderId="1" xfId="2" applyNumberFormat="1" applyFont="1" applyFill="1" applyBorder="1" applyAlignment="1">
      <alignment horizontal="center" vertical="center" wrapText="1"/>
    </xf>
    <xf numFmtId="164" fontId="15" fillId="0" borderId="1" xfId="2" applyNumberFormat="1" applyFont="1" applyBorder="1" applyAlignment="1">
      <alignment horizontal="center" vertical="center"/>
    </xf>
    <xf numFmtId="43" fontId="4" fillId="0" borderId="1" xfId="0" applyNumberFormat="1" applyFont="1" applyBorder="1" applyAlignment="1">
      <alignment horizontal="center" vertical="center"/>
    </xf>
    <xf numFmtId="2" fontId="4" fillId="4" borderId="1" xfId="0" applyNumberFormat="1" applyFont="1" applyFill="1" applyBorder="1" applyAlignment="1">
      <alignment horizontal="center"/>
    </xf>
    <xf numFmtId="2" fontId="0" fillId="4" borderId="1" xfId="0" applyNumberFormat="1" applyFill="1" applyBorder="1" applyAlignment="1">
      <alignment horizontal="center"/>
    </xf>
    <xf numFmtId="10" fontId="4" fillId="4" borderId="1" xfId="1" applyNumberFormat="1" applyFont="1" applyFill="1" applyBorder="1" applyAlignment="1">
      <alignment horizontal="center"/>
    </xf>
    <xf numFmtId="10" fontId="4" fillId="4" borderId="1" xfId="1" applyNumberFormat="1" applyFont="1" applyFill="1" applyBorder="1" applyAlignment="1">
      <alignment horizontal="center" vertical="center"/>
    </xf>
    <xf numFmtId="4" fontId="4" fillId="4" borderId="1" xfId="0" applyNumberFormat="1" applyFont="1" applyFill="1" applyBorder="1" applyAlignment="1">
      <alignment horizontal="center" vertical="center"/>
    </xf>
    <xf numFmtId="43" fontId="4" fillId="4" borderId="1" xfId="0" applyNumberFormat="1" applyFont="1" applyFill="1" applyBorder="1" applyAlignment="1">
      <alignment horizontal="center" vertical="center"/>
    </xf>
    <xf numFmtId="0" fontId="7" fillId="0" borderId="1" xfId="0" applyFont="1" applyBorder="1"/>
    <xf numFmtId="0" fontId="13" fillId="5" borderId="1" xfId="0" applyFont="1" applyFill="1" applyBorder="1" applyAlignment="1">
      <alignment horizontal="center"/>
    </xf>
    <xf numFmtId="0" fontId="19" fillId="0" borderId="0" xfId="0" applyFont="1"/>
    <xf numFmtId="0" fontId="18" fillId="0" borderId="0" xfId="0" applyFont="1"/>
    <xf numFmtId="3" fontId="8" fillId="3" borderId="1" xfId="0" applyNumberFormat="1" applyFont="1" applyFill="1" applyBorder="1" applyAlignment="1">
      <alignment horizontal="center"/>
    </xf>
    <xf numFmtId="0" fontId="20" fillId="0" borderId="0" xfId="0" applyFont="1"/>
    <xf numFmtId="0" fontId="8" fillId="3" borderId="1" xfId="0" applyFont="1" applyFill="1" applyBorder="1"/>
    <xf numFmtId="10" fontId="0" fillId="0" borderId="1" xfId="1" applyNumberFormat="1" applyFont="1" applyBorder="1" applyAlignment="1">
      <alignment horizontal="center"/>
    </xf>
    <xf numFmtId="2" fontId="0" fillId="0" borderId="1" xfId="0" applyNumberFormat="1" applyBorder="1" applyAlignment="1">
      <alignment horizontal="center" vertical="center"/>
    </xf>
    <xf numFmtId="0" fontId="21" fillId="0" borderId="0" xfId="0" applyFont="1"/>
    <xf numFmtId="0" fontId="22" fillId="0" borderId="0" xfId="0" applyFont="1"/>
    <xf numFmtId="0" fontId="23" fillId="0" borderId="0" xfId="0" applyFont="1"/>
    <xf numFmtId="0" fontId="24" fillId="0" borderId="0" xfId="0" applyFont="1"/>
    <xf numFmtId="0" fontId="25" fillId="0" borderId="0" xfId="0" applyFont="1"/>
    <xf numFmtId="0" fontId="26" fillId="0" borderId="0" xfId="0" applyFont="1"/>
    <xf numFmtId="10" fontId="0" fillId="4" borderId="1" xfId="1" applyNumberFormat="1" applyFont="1" applyFill="1" applyBorder="1" applyAlignment="1">
      <alignment horizontal="center" vertical="center"/>
    </xf>
    <xf numFmtId="2" fontId="4" fillId="4" borderId="1" xfId="0" applyNumberFormat="1" applyFont="1" applyFill="1" applyBorder="1" applyAlignment="1">
      <alignment horizontal="center" vertical="center"/>
    </xf>
    <xf numFmtId="0" fontId="28" fillId="0" borderId="0" xfId="3" applyFont="1"/>
    <xf numFmtId="0" fontId="29" fillId="0" borderId="0" xfId="3" applyFont="1"/>
    <xf numFmtId="165" fontId="28" fillId="0" borderId="0" xfId="4" applyFont="1"/>
    <xf numFmtId="166" fontId="28" fillId="0" borderId="0" xfId="4" applyNumberFormat="1" applyFont="1"/>
    <xf numFmtId="165" fontId="30" fillId="0" borderId="0" xfId="4" applyFont="1"/>
    <xf numFmtId="166" fontId="30" fillId="0" borderId="0" xfId="4" applyNumberFormat="1" applyFont="1"/>
    <xf numFmtId="0" fontId="31" fillId="0" borderId="0" xfId="3" applyFont="1"/>
    <xf numFmtId="166" fontId="32" fillId="0" borderId="0" xfId="4" applyNumberFormat="1" applyFont="1"/>
    <xf numFmtId="0" fontId="31" fillId="6" borderId="0" xfId="3" applyFont="1" applyFill="1"/>
    <xf numFmtId="9" fontId="28" fillId="0" borderId="0" xfId="5" applyFont="1"/>
    <xf numFmtId="4" fontId="30" fillId="0" borderId="0" xfId="3" applyNumberFormat="1" applyFont="1"/>
    <xf numFmtId="0" fontId="33" fillId="0" borderId="0" xfId="3" applyFont="1"/>
    <xf numFmtId="10" fontId="28" fillId="0" borderId="0" xfId="5" applyNumberFormat="1" applyFont="1"/>
    <xf numFmtId="166" fontId="33" fillId="0" borderId="0" xfId="4" applyNumberFormat="1" applyFont="1"/>
    <xf numFmtId="2" fontId="28" fillId="0" borderId="0" xfId="3" applyNumberFormat="1" applyFont="1"/>
    <xf numFmtId="0" fontId="34" fillId="0" borderId="0" xfId="3" applyFont="1"/>
    <xf numFmtId="3" fontId="32" fillId="0" borderId="0" xfId="3" applyNumberFormat="1" applyFont="1"/>
    <xf numFmtId="3" fontId="30" fillId="0" borderId="0" xfId="3" applyNumberFormat="1" applyFont="1"/>
    <xf numFmtId="3" fontId="28" fillId="0" borderId="0" xfId="3" applyNumberFormat="1" applyFont="1"/>
    <xf numFmtId="0" fontId="32" fillId="0" borderId="0" xfId="3" applyFont="1"/>
    <xf numFmtId="0" fontId="30" fillId="0" borderId="0" xfId="3" applyFont="1"/>
    <xf numFmtId="9" fontId="30" fillId="0" borderId="0" xfId="5" applyFont="1"/>
    <xf numFmtId="9" fontId="35" fillId="0" borderId="0" xfId="5" applyFont="1"/>
    <xf numFmtId="0" fontId="35" fillId="0" borderId="0" xfId="3" applyFont="1"/>
    <xf numFmtId="0" fontId="36" fillId="0" borderId="0" xfId="3" applyFont="1"/>
    <xf numFmtId="9" fontId="31" fillId="0" borderId="0" xfId="5" applyFont="1"/>
    <xf numFmtId="3" fontId="36" fillId="0" borderId="0" xfId="3" applyNumberFormat="1" applyFont="1"/>
    <xf numFmtId="0" fontId="28" fillId="0" borderId="0" xfId="3" applyFont="1" applyAlignment="1">
      <alignment horizontal="center"/>
    </xf>
    <xf numFmtId="0" fontId="37" fillId="0" borderId="0" xfId="3" applyFont="1"/>
    <xf numFmtId="0" fontId="38" fillId="0" borderId="0" xfId="3" applyFont="1"/>
    <xf numFmtId="2" fontId="31" fillId="0" borderId="0" xfId="3" applyNumberFormat="1" applyFont="1"/>
    <xf numFmtId="1" fontId="31" fillId="0" borderId="0" xfId="3" applyNumberFormat="1" applyFont="1"/>
    <xf numFmtId="0" fontId="39" fillId="0" borderId="0" xfId="3" applyFont="1"/>
    <xf numFmtId="0" fontId="39" fillId="0" borderId="0" xfId="3" applyFont="1" applyAlignment="1">
      <alignment horizontal="center"/>
    </xf>
    <xf numFmtId="0" fontId="1" fillId="0" borderId="0" xfId="6">
      <alignment vertical="center"/>
    </xf>
    <xf numFmtId="0" fontId="1" fillId="0" borderId="1" xfId="6" applyBorder="1">
      <alignment vertical="center"/>
    </xf>
    <xf numFmtId="0" fontId="1" fillId="6" borderId="1" xfId="6" applyFill="1" applyBorder="1" applyAlignment="1">
      <alignment horizontal="center" vertical="center" wrapText="1"/>
    </xf>
    <xf numFmtId="0" fontId="1" fillId="6" borderId="1" xfId="6" applyFill="1" applyBorder="1">
      <alignment vertical="center"/>
    </xf>
    <xf numFmtId="0" fontId="42" fillId="6" borderId="1" xfId="6" applyFont="1" applyFill="1" applyBorder="1" applyAlignment="1"/>
    <xf numFmtId="0" fontId="42" fillId="0" borderId="1" xfId="6" applyFont="1" applyBorder="1" applyAlignment="1"/>
    <xf numFmtId="0" fontId="44" fillId="6" borderId="1" xfId="6" applyFont="1" applyFill="1" applyBorder="1" applyAlignment="1">
      <alignment horizontal="center" wrapText="1"/>
    </xf>
    <xf numFmtId="0" fontId="42" fillId="6" borderId="1" xfId="6" applyFont="1" applyFill="1" applyBorder="1" applyAlignment="1">
      <alignment horizontal="center" wrapText="1"/>
    </xf>
    <xf numFmtId="0" fontId="42" fillId="0" borderId="1" xfId="7" applyNumberFormat="1" applyFont="1" applyBorder="1" applyAlignment="1"/>
    <xf numFmtId="0" fontId="45" fillId="0" borderId="1" xfId="6" applyFont="1" applyBorder="1" applyAlignment="1"/>
    <xf numFmtId="0" fontId="47" fillId="0" borderId="1" xfId="6" applyFont="1" applyBorder="1" applyAlignment="1"/>
    <xf numFmtId="0" fontId="43" fillId="6" borderId="1" xfId="6" applyFont="1" applyFill="1" applyBorder="1" applyAlignment="1">
      <alignment horizontal="center" vertical="center"/>
    </xf>
    <xf numFmtId="0" fontId="48" fillId="6" borderId="1" xfId="6" applyFont="1" applyFill="1" applyBorder="1" applyAlignment="1">
      <alignment horizontal="left" vertical="center"/>
    </xf>
    <xf numFmtId="0" fontId="50" fillId="5" borderId="1" xfId="0" applyFont="1" applyFill="1" applyBorder="1" applyAlignment="1">
      <alignment horizontal="center"/>
    </xf>
    <xf numFmtId="0" fontId="51" fillId="4" borderId="1" xfId="0" applyFont="1" applyFill="1" applyBorder="1"/>
    <xf numFmtId="0" fontId="51" fillId="4" borderId="1" xfId="0" applyFont="1" applyFill="1" applyBorder="1" applyAlignment="1">
      <alignment horizontal="center"/>
    </xf>
    <xf numFmtId="0" fontId="53" fillId="0" borderId="0" xfId="8" applyAlignment="1"/>
    <xf numFmtId="0" fontId="53" fillId="10" borderId="1" xfId="8" applyFill="1" applyBorder="1" applyAlignment="1"/>
    <xf numFmtId="167" fontId="53" fillId="10" borderId="1" xfId="8" applyNumberFormat="1" applyFill="1" applyBorder="1" applyAlignment="1"/>
    <xf numFmtId="0" fontId="54" fillId="10" borderId="1" xfId="8" applyFont="1" applyFill="1" applyBorder="1" applyAlignment="1"/>
    <xf numFmtId="2" fontId="54" fillId="10" borderId="1" xfId="8" applyNumberFormat="1" applyFont="1" applyFill="1" applyBorder="1" applyAlignment="1"/>
    <xf numFmtId="0" fontId="54" fillId="10" borderId="1" xfId="8" applyFont="1" applyFill="1" applyBorder="1">
      <alignment vertical="center"/>
    </xf>
    <xf numFmtId="3" fontId="55" fillId="10" borderId="1" xfId="8" applyNumberFormat="1" applyFont="1" applyFill="1" applyBorder="1" applyAlignment="1">
      <alignment horizontal="right" vertical="center" wrapText="1"/>
    </xf>
    <xf numFmtId="0" fontId="54" fillId="10" borderId="1" xfId="9" applyNumberFormat="1" applyFont="1" applyFill="1" applyBorder="1" applyProtection="1"/>
    <xf numFmtId="10" fontId="54" fillId="10" borderId="1" xfId="9" applyNumberFormat="1" applyFont="1" applyFill="1" applyBorder="1" applyProtection="1"/>
    <xf numFmtId="167" fontId="56" fillId="10" borderId="1" xfId="8" applyNumberFormat="1" applyFont="1" applyFill="1" applyBorder="1" applyAlignment="1"/>
    <xf numFmtId="0" fontId="56" fillId="10" borderId="1" xfId="8" applyFont="1" applyFill="1" applyBorder="1" applyAlignment="1"/>
    <xf numFmtId="168" fontId="56" fillId="10" borderId="1" xfId="8" applyNumberFormat="1" applyFont="1" applyFill="1" applyBorder="1" applyAlignment="1"/>
    <xf numFmtId="2" fontId="56" fillId="10" borderId="1" xfId="8" applyNumberFormat="1" applyFont="1" applyFill="1" applyBorder="1" applyAlignment="1"/>
    <xf numFmtId="9" fontId="56" fillId="10" borderId="1" xfId="9" applyFont="1" applyFill="1" applyBorder="1" applyProtection="1"/>
    <xf numFmtId="0" fontId="57" fillId="10" borderId="1" xfId="8" applyFont="1" applyFill="1" applyBorder="1" applyAlignment="1"/>
    <xf numFmtId="0" fontId="57" fillId="10" borderId="1" xfId="8" applyFont="1" applyFill="1" applyBorder="1" applyAlignment="1">
      <alignment horizontal="right" vertical="center" wrapText="1"/>
    </xf>
    <xf numFmtId="2" fontId="57" fillId="10" borderId="1" xfId="8" applyNumberFormat="1" applyFont="1" applyFill="1" applyBorder="1" applyAlignment="1"/>
    <xf numFmtId="0" fontId="58" fillId="10" borderId="1" xfId="8" applyFont="1" applyFill="1" applyBorder="1" applyAlignment="1">
      <alignment horizontal="right" vertical="center" indent="1"/>
    </xf>
    <xf numFmtId="0" fontId="58" fillId="10" borderId="1" xfId="8" applyFont="1" applyFill="1" applyBorder="1" applyAlignment="1"/>
    <xf numFmtId="2" fontId="58" fillId="10" borderId="1" xfId="8" applyNumberFormat="1" applyFont="1" applyFill="1" applyBorder="1" applyAlignment="1"/>
    <xf numFmtId="3" fontId="3" fillId="2" borderId="0" xfId="8" applyNumberFormat="1" applyFont="1" applyFill="1" applyAlignment="1">
      <alignment horizontal="right" vertical="center" wrapText="1"/>
    </xf>
    <xf numFmtId="168" fontId="53" fillId="10" borderId="1" xfId="8" applyNumberFormat="1" applyFill="1" applyBorder="1" applyAlignment="1"/>
    <xf numFmtId="0" fontId="59" fillId="10" borderId="1" xfId="8" applyFont="1" applyFill="1" applyBorder="1" applyAlignment="1"/>
    <xf numFmtId="10" fontId="53" fillId="10" borderId="1" xfId="9" applyNumberFormat="1" applyFont="1" applyFill="1" applyBorder="1" applyAlignment="1" applyProtection="1">
      <alignment vertical="center"/>
    </xf>
    <xf numFmtId="0" fontId="53" fillId="10" borderId="1" xfId="8" applyFill="1" applyBorder="1">
      <alignment vertical="center"/>
    </xf>
    <xf numFmtId="167" fontId="53" fillId="10" borderId="1" xfId="8" applyNumberFormat="1" applyFill="1" applyBorder="1">
      <alignment vertical="center"/>
    </xf>
    <xf numFmtId="0" fontId="53" fillId="10" borderId="1" xfId="8" applyFill="1" applyBorder="1" applyAlignment="1">
      <alignment vertical="center" wrapText="1"/>
    </xf>
    <xf numFmtId="3" fontId="53" fillId="10" borderId="1" xfId="8" applyNumberFormat="1" applyFill="1" applyBorder="1">
      <alignment vertical="center"/>
    </xf>
    <xf numFmtId="9" fontId="53" fillId="10" borderId="1" xfId="9" applyFont="1" applyFill="1" applyBorder="1" applyAlignment="1" applyProtection="1">
      <alignment vertical="center"/>
    </xf>
    <xf numFmtId="9" fontId="53" fillId="10" borderId="1" xfId="9" applyFont="1" applyFill="1" applyBorder="1" applyAlignment="1" applyProtection="1">
      <alignment horizontal="right" vertical="center" wrapText="1"/>
    </xf>
    <xf numFmtId="3" fontId="53" fillId="10" borderId="1" xfId="8" applyNumberFormat="1" applyFill="1" applyBorder="1" applyAlignment="1">
      <alignment horizontal="right" vertical="center" wrapText="1"/>
    </xf>
    <xf numFmtId="1" fontId="53" fillId="10" borderId="1" xfId="8" applyNumberFormat="1" applyFill="1" applyBorder="1">
      <alignment vertical="center"/>
    </xf>
    <xf numFmtId="0" fontId="53" fillId="10" borderId="1" xfId="8" applyFill="1" applyBorder="1" applyAlignment="1">
      <alignment horizontal="right" vertical="center" wrapText="1"/>
    </xf>
    <xf numFmtId="0" fontId="53" fillId="0" borderId="0" xfId="8" applyAlignment="1">
      <alignment horizontal="center" vertical="center"/>
    </xf>
    <xf numFmtId="0" fontId="60" fillId="10" borderId="1" xfId="8" applyFont="1" applyFill="1" applyBorder="1" applyAlignment="1">
      <alignment horizontal="center" vertical="center"/>
    </xf>
    <xf numFmtId="0" fontId="53" fillId="10" borderId="1" xfId="8" applyFill="1" applyBorder="1" applyAlignment="1">
      <alignment horizontal="center" vertical="center"/>
    </xf>
    <xf numFmtId="0" fontId="61" fillId="0" borderId="0" xfId="8" applyFont="1" applyAlignment="1"/>
    <xf numFmtId="0" fontId="49" fillId="9" borderId="1" xfId="0" applyFont="1" applyFill="1" applyBorder="1" applyAlignment="1">
      <alignment horizontal="center"/>
    </xf>
    <xf numFmtId="0" fontId="52" fillId="0" borderId="0" xfId="0" applyFont="1" applyAlignment="1">
      <alignment horizontal="center"/>
    </xf>
    <xf numFmtId="0" fontId="43" fillId="7" borderId="0" xfId="6" applyFont="1" applyFill="1" applyAlignment="1">
      <alignment horizontal="center" vertical="center"/>
    </xf>
    <xf numFmtId="0" fontId="46" fillId="7" borderId="0" xfId="6" applyFont="1" applyFill="1" applyAlignment="1">
      <alignment horizontal="center" vertical="center"/>
    </xf>
    <xf numFmtId="0" fontId="11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17" fillId="0" borderId="0" xfId="0" applyFont="1" applyAlignment="1">
      <alignment horizontal="left"/>
    </xf>
    <xf numFmtId="0" fontId="18" fillId="4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left"/>
    </xf>
    <xf numFmtId="0" fontId="31" fillId="8" borderId="0" xfId="3" applyFont="1" applyFill="1" applyAlignment="1">
      <alignment horizontal="center"/>
    </xf>
    <xf numFmtId="0" fontId="31" fillId="7" borderId="0" xfId="3" applyFont="1" applyFill="1" applyAlignment="1">
      <alignment horizontal="center"/>
    </xf>
    <xf numFmtId="0" fontId="41" fillId="6" borderId="0" xfId="3" applyFont="1" applyFill="1" applyAlignment="1">
      <alignment horizontal="center"/>
    </xf>
    <xf numFmtId="0" fontId="39" fillId="7" borderId="0" xfId="3" applyFont="1" applyFill="1" applyAlignment="1">
      <alignment horizontal="center"/>
    </xf>
    <xf numFmtId="0" fontId="40" fillId="5" borderId="4" xfId="3" applyFont="1" applyFill="1" applyBorder="1" applyAlignment="1">
      <alignment horizontal="center" vertical="center"/>
    </xf>
    <xf numFmtId="0" fontId="40" fillId="5" borderId="5" xfId="3" applyFont="1" applyFill="1" applyBorder="1" applyAlignment="1">
      <alignment horizontal="center" vertical="center"/>
    </xf>
    <xf numFmtId="0" fontId="40" fillId="5" borderId="6" xfId="3" applyFont="1" applyFill="1" applyBorder="1" applyAlignment="1">
      <alignment horizontal="center" vertical="center"/>
    </xf>
    <xf numFmtId="0" fontId="63" fillId="0" borderId="0" xfId="8" applyFont="1" applyAlignment="1">
      <alignment horizontal="right"/>
    </xf>
    <xf numFmtId="0" fontId="64" fillId="0" borderId="0" xfId="10"/>
    <xf numFmtId="4" fontId="65" fillId="0" borderId="7" xfId="10" applyNumberFormat="1" applyFont="1" applyBorder="1"/>
    <xf numFmtId="4" fontId="65" fillId="0" borderId="8" xfId="10" applyNumberFormat="1" applyFont="1" applyBorder="1"/>
    <xf numFmtId="4" fontId="65" fillId="0" borderId="9" xfId="10" applyNumberFormat="1" applyFont="1" applyBorder="1"/>
    <xf numFmtId="0" fontId="66" fillId="0" borderId="7" xfId="10" applyFont="1" applyBorder="1" applyAlignment="1">
      <alignment horizontal="center"/>
    </xf>
    <xf numFmtId="0" fontId="66" fillId="0" borderId="8" xfId="10" applyFont="1" applyBorder="1" applyAlignment="1">
      <alignment horizontal="center"/>
    </xf>
    <xf numFmtId="0" fontId="66" fillId="0" borderId="9" xfId="10" applyFont="1" applyBorder="1" applyAlignment="1">
      <alignment horizontal="center"/>
    </xf>
    <xf numFmtId="4" fontId="65" fillId="0" borderId="10" xfId="10" applyNumberFormat="1" applyFont="1" applyBorder="1"/>
    <xf numFmtId="4" fontId="65" fillId="0" borderId="11" xfId="10" applyNumberFormat="1" applyFont="1" applyBorder="1"/>
    <xf numFmtId="0" fontId="64" fillId="0" borderId="11" xfId="10" applyBorder="1"/>
    <xf numFmtId="0" fontId="66" fillId="0" borderId="11" xfId="10" applyFont="1" applyBorder="1" applyAlignment="1">
      <alignment horizontal="center"/>
    </xf>
    <xf numFmtId="0" fontId="64" fillId="0" borderId="12" xfId="10" applyBorder="1"/>
    <xf numFmtId="4" fontId="65" fillId="0" borderId="13" xfId="10" applyNumberFormat="1" applyFont="1" applyBorder="1"/>
    <xf numFmtId="4" fontId="65" fillId="0" borderId="14" xfId="10" applyNumberFormat="1" applyFont="1" applyBorder="1"/>
    <xf numFmtId="4" fontId="65" fillId="0" borderId="15" xfId="10" applyNumberFormat="1" applyFont="1" applyBorder="1"/>
    <xf numFmtId="0" fontId="66" fillId="0" borderId="13" xfId="10" applyFont="1" applyBorder="1" applyAlignment="1">
      <alignment horizontal="center"/>
    </xf>
    <xf numFmtId="0" fontId="66" fillId="0" borderId="14" xfId="10" applyFont="1" applyBorder="1" applyAlignment="1">
      <alignment horizontal="center"/>
    </xf>
    <xf numFmtId="0" fontId="66" fillId="0" borderId="15" xfId="10" applyFont="1" applyBorder="1" applyAlignment="1">
      <alignment horizontal="center"/>
    </xf>
    <xf numFmtId="4" fontId="65" fillId="0" borderId="16" xfId="10" applyNumberFormat="1" applyFont="1" applyBorder="1"/>
    <xf numFmtId="4" fontId="65" fillId="0" borderId="1" xfId="10" applyNumberFormat="1" applyFont="1" applyBorder="1"/>
    <xf numFmtId="4" fontId="65" fillId="0" borderId="17" xfId="10" applyNumberFormat="1" applyFont="1" applyBorder="1"/>
    <xf numFmtId="0" fontId="66" fillId="0" borderId="16" xfId="10" applyFont="1" applyBorder="1" applyAlignment="1">
      <alignment horizontal="center"/>
    </xf>
    <xf numFmtId="0" fontId="66" fillId="0" borderId="1" xfId="10" applyFont="1" applyBorder="1" applyAlignment="1">
      <alignment horizontal="center"/>
    </xf>
    <xf numFmtId="0" fontId="66" fillId="0" borderId="17" xfId="10" applyFont="1" applyBorder="1" applyAlignment="1">
      <alignment horizontal="center"/>
    </xf>
    <xf numFmtId="4" fontId="65" fillId="0" borderId="18" xfId="10" applyNumberFormat="1" applyFont="1" applyBorder="1"/>
    <xf numFmtId="4" fontId="65" fillId="0" borderId="19" xfId="10" applyNumberFormat="1" applyFont="1" applyBorder="1"/>
    <xf numFmtId="4" fontId="65" fillId="0" borderId="20" xfId="10" applyNumberFormat="1" applyFont="1" applyBorder="1"/>
    <xf numFmtId="0" fontId="66" fillId="0" borderId="18" xfId="10" applyFont="1" applyBorder="1" applyAlignment="1">
      <alignment horizontal="center"/>
    </xf>
    <xf numFmtId="0" fontId="66" fillId="0" borderId="19" xfId="10" applyFont="1" applyBorder="1" applyAlignment="1">
      <alignment horizontal="center"/>
    </xf>
    <xf numFmtId="0" fontId="66" fillId="0" borderId="20" xfId="10" applyFont="1" applyBorder="1" applyAlignment="1">
      <alignment horizontal="center"/>
    </xf>
    <xf numFmtId="4" fontId="65" fillId="0" borderId="21" xfId="10" applyNumberFormat="1" applyFont="1" applyBorder="1"/>
    <xf numFmtId="4" fontId="65" fillId="0" borderId="22" xfId="10" applyNumberFormat="1" applyFont="1" applyBorder="1"/>
    <xf numFmtId="4" fontId="65" fillId="0" borderId="23" xfId="10" applyNumberFormat="1" applyFont="1" applyBorder="1"/>
    <xf numFmtId="17" fontId="66" fillId="0" borderId="7" xfId="10" applyNumberFormat="1" applyFont="1" applyBorder="1"/>
    <xf numFmtId="17" fontId="66" fillId="0" borderId="8" xfId="10" applyNumberFormat="1" applyFont="1" applyBorder="1"/>
    <xf numFmtId="0" fontId="66" fillId="0" borderId="9" xfId="10" applyFont="1" applyBorder="1"/>
    <xf numFmtId="0" fontId="27" fillId="0" borderId="0" xfId="10" applyFont="1"/>
    <xf numFmtId="0" fontId="67" fillId="0" borderId="0" xfId="10" applyFont="1" applyAlignment="1">
      <alignment horizontal="center"/>
    </xf>
    <xf numFmtId="0" fontId="66" fillId="0" borderId="0" xfId="10" applyFont="1"/>
    <xf numFmtId="0" fontId="66" fillId="0" borderId="0" xfId="10" applyFont="1" applyAlignment="1">
      <alignment horizontal="center"/>
    </xf>
    <xf numFmtId="0" fontId="7" fillId="0" borderId="0" xfId="10" applyFont="1"/>
    <xf numFmtId="0" fontId="67" fillId="0" borderId="24" xfId="10" applyFont="1" applyBorder="1" applyAlignment="1">
      <alignment horizontal="center"/>
    </xf>
    <xf numFmtId="0" fontId="67" fillId="0" borderId="25" xfId="10" applyFont="1" applyBorder="1" applyAlignment="1">
      <alignment horizontal="center"/>
    </xf>
    <xf numFmtId="0" fontId="67" fillId="0" borderId="26" xfId="10" applyFont="1" applyBorder="1" applyAlignment="1">
      <alignment horizontal="center"/>
    </xf>
    <xf numFmtId="0" fontId="67" fillId="0" borderId="27" xfId="10" applyFont="1" applyBorder="1" applyAlignment="1">
      <alignment horizontal="center"/>
    </xf>
    <xf numFmtId="0" fontId="67" fillId="0" borderId="0" xfId="10" applyFont="1" applyAlignment="1">
      <alignment horizontal="center"/>
    </xf>
    <xf numFmtId="0" fontId="67" fillId="0" borderId="28" xfId="10" applyFont="1" applyBorder="1" applyAlignment="1">
      <alignment horizontal="center"/>
    </xf>
    <xf numFmtId="0" fontId="67" fillId="0" borderId="29" xfId="10" applyFont="1" applyBorder="1" applyAlignment="1">
      <alignment horizontal="center"/>
    </xf>
    <xf numFmtId="0" fontId="67" fillId="0" borderId="30" xfId="10" applyFont="1" applyBorder="1" applyAlignment="1">
      <alignment horizontal="center"/>
    </xf>
    <xf numFmtId="0" fontId="67" fillId="0" borderId="31" xfId="10" applyFont="1" applyBorder="1" applyAlignment="1">
      <alignment horizontal="center"/>
    </xf>
    <xf numFmtId="17" fontId="66" fillId="0" borderId="0" xfId="10" applyNumberFormat="1" applyFont="1"/>
    <xf numFmtId="4" fontId="65" fillId="0" borderId="27" xfId="10" applyNumberFormat="1" applyFont="1" applyBorder="1"/>
    <xf numFmtId="4" fontId="65" fillId="0" borderId="0" xfId="10" applyNumberFormat="1" applyFont="1"/>
    <xf numFmtId="4" fontId="65" fillId="0" borderId="28" xfId="10" applyNumberFormat="1" applyFont="1" applyBorder="1"/>
    <xf numFmtId="0" fontId="27" fillId="0" borderId="10" xfId="10" applyFont="1" applyBorder="1" applyAlignment="1">
      <alignment horizontal="center"/>
    </xf>
    <xf numFmtId="0" fontId="27" fillId="0" borderId="11" xfId="10" applyFont="1" applyBorder="1" applyAlignment="1">
      <alignment horizontal="center"/>
    </xf>
    <xf numFmtId="0" fontId="27" fillId="0" borderId="12" xfId="10" applyFont="1" applyBorder="1" applyAlignment="1">
      <alignment horizontal="center"/>
    </xf>
    <xf numFmtId="0" fontId="66" fillId="0" borderId="13" xfId="10" applyFont="1" applyBorder="1" applyAlignment="1">
      <alignment horizontal="center" wrapText="1"/>
    </xf>
    <xf numFmtId="0" fontId="66" fillId="0" borderId="14" xfId="10" applyFont="1" applyBorder="1" applyAlignment="1">
      <alignment horizontal="center" wrapText="1"/>
    </xf>
    <xf numFmtId="0" fontId="66" fillId="0" borderId="15" xfId="10" applyFont="1" applyBorder="1" applyAlignment="1">
      <alignment horizontal="center" wrapText="1"/>
    </xf>
    <xf numFmtId="0" fontId="68" fillId="0" borderId="24" xfId="10" applyFont="1" applyBorder="1" applyAlignment="1">
      <alignment horizontal="center"/>
    </xf>
    <xf numFmtId="0" fontId="68" fillId="0" borderId="25" xfId="10" applyFont="1" applyBorder="1" applyAlignment="1">
      <alignment horizontal="center"/>
    </xf>
    <xf numFmtId="0" fontId="68" fillId="0" borderId="26" xfId="10" applyFont="1" applyBorder="1" applyAlignment="1">
      <alignment horizontal="center"/>
    </xf>
    <xf numFmtId="0" fontId="68" fillId="0" borderId="27" xfId="10" applyFont="1" applyBorder="1" applyAlignment="1">
      <alignment horizontal="center"/>
    </xf>
    <xf numFmtId="0" fontId="68" fillId="0" borderId="0" xfId="10" applyFont="1" applyAlignment="1">
      <alignment horizontal="center"/>
    </xf>
    <xf numFmtId="0" fontId="68" fillId="0" borderId="28" xfId="10" applyFont="1" applyBorder="1" applyAlignment="1">
      <alignment horizontal="center"/>
    </xf>
    <xf numFmtId="0" fontId="68" fillId="0" borderId="29" xfId="10" applyFont="1" applyBorder="1" applyAlignment="1">
      <alignment horizontal="center"/>
    </xf>
    <xf numFmtId="0" fontId="68" fillId="0" borderId="30" xfId="10" applyFont="1" applyBorder="1" applyAlignment="1">
      <alignment horizontal="center"/>
    </xf>
    <xf numFmtId="0" fontId="68" fillId="0" borderId="31" xfId="10" applyFont="1" applyBorder="1" applyAlignment="1">
      <alignment horizontal="center"/>
    </xf>
    <xf numFmtId="10" fontId="69" fillId="0" borderId="0" xfId="10" applyNumberFormat="1" applyFont="1" applyAlignment="1">
      <alignment horizontal="center" vertical="center" wrapText="1"/>
    </xf>
    <xf numFmtId="0" fontId="27" fillId="0" borderId="0" xfId="10" applyFont="1" applyAlignment="1">
      <alignment horizontal="center"/>
    </xf>
    <xf numFmtId="0" fontId="65" fillId="0" borderId="0" xfId="10" applyFont="1"/>
    <xf numFmtId="4" fontId="65" fillId="0" borderId="32" xfId="10" applyNumberFormat="1" applyFont="1" applyBorder="1" applyAlignment="1">
      <alignment horizontal="center"/>
    </xf>
    <xf numFmtId="4" fontId="65" fillId="0" borderId="33" xfId="10" applyNumberFormat="1" applyFont="1" applyBorder="1" applyAlignment="1">
      <alignment horizontal="center"/>
    </xf>
    <xf numFmtId="4" fontId="65" fillId="0" borderId="34" xfId="10" applyNumberFormat="1" applyFont="1" applyBorder="1" applyAlignment="1">
      <alignment horizontal="center"/>
    </xf>
    <xf numFmtId="0" fontId="70" fillId="0" borderId="35" xfId="10" applyFont="1" applyBorder="1"/>
    <xf numFmtId="4" fontId="65" fillId="0" borderId="36" xfId="10" applyNumberFormat="1" applyFont="1" applyBorder="1"/>
    <xf numFmtId="4" fontId="66" fillId="0" borderId="0" xfId="10" applyNumberFormat="1" applyFont="1"/>
    <xf numFmtId="0" fontId="70" fillId="0" borderId="0" xfId="10" applyFont="1"/>
    <xf numFmtId="4" fontId="65" fillId="0" borderId="32" xfId="10" applyNumberFormat="1" applyFont="1" applyBorder="1"/>
    <xf numFmtId="4" fontId="66" fillId="0" borderId="16" xfId="10" applyNumberFormat="1" applyFont="1" applyBorder="1"/>
    <xf numFmtId="4" fontId="66" fillId="0" borderId="1" xfId="10" applyNumberFormat="1" applyFont="1" applyBorder="1"/>
    <xf numFmtId="0" fontId="66" fillId="0" borderId="1" xfId="10" applyFont="1" applyBorder="1"/>
    <xf numFmtId="0" fontId="66" fillId="0" borderId="32" xfId="10" applyFont="1" applyBorder="1"/>
    <xf numFmtId="17" fontId="66" fillId="0" borderId="18" xfId="10" applyNumberFormat="1" applyFont="1" applyBorder="1"/>
    <xf numFmtId="17" fontId="66" fillId="0" borderId="19" xfId="10" applyNumberFormat="1" applyFont="1" applyBorder="1"/>
    <xf numFmtId="0" fontId="66" fillId="0" borderId="20" xfId="10" applyFont="1" applyBorder="1"/>
    <xf numFmtId="4" fontId="65" fillId="0" borderId="37" xfId="10" applyNumberFormat="1" applyFont="1" applyBorder="1"/>
    <xf numFmtId="4" fontId="65" fillId="0" borderId="38" xfId="10" applyNumberFormat="1" applyFont="1" applyBorder="1"/>
    <xf numFmtId="17" fontId="66" fillId="0" borderId="39" xfId="10" applyNumberFormat="1" applyFont="1" applyBorder="1"/>
    <xf numFmtId="0" fontId="66" fillId="0" borderId="35" xfId="10" applyFont="1" applyBorder="1"/>
    <xf numFmtId="0" fontId="27" fillId="0" borderId="0" xfId="10" applyFont="1" applyAlignment="1">
      <alignment horizontal="center"/>
    </xf>
    <xf numFmtId="0" fontId="67" fillId="0" borderId="6" xfId="10" applyFont="1" applyBorder="1" applyAlignment="1">
      <alignment horizontal="center"/>
    </xf>
    <xf numFmtId="0" fontId="67" fillId="0" borderId="5" xfId="10" applyFont="1" applyBorder="1" applyAlignment="1">
      <alignment horizontal="center"/>
    </xf>
    <xf numFmtId="0" fontId="67" fillId="0" borderId="4" xfId="10" applyFont="1" applyBorder="1" applyAlignment="1">
      <alignment horizontal="center"/>
    </xf>
    <xf numFmtId="0" fontId="18" fillId="0" borderId="13" xfId="10" applyFont="1" applyBorder="1" applyAlignment="1">
      <alignment horizontal="center"/>
    </xf>
    <xf numFmtId="0" fontId="18" fillId="0" borderId="14" xfId="10" applyFont="1" applyBorder="1" applyAlignment="1">
      <alignment horizontal="center"/>
    </xf>
    <xf numFmtId="0" fontId="18" fillId="0" borderId="15" xfId="10" applyFont="1" applyBorder="1" applyAlignment="1">
      <alignment horizontal="center"/>
    </xf>
    <xf numFmtId="0" fontId="18" fillId="0" borderId="18" xfId="10" applyFont="1" applyBorder="1" applyAlignment="1">
      <alignment horizontal="center"/>
    </xf>
    <xf numFmtId="0" fontId="18" fillId="0" borderId="19" xfId="10" applyFont="1" applyBorder="1" applyAlignment="1">
      <alignment horizontal="center"/>
    </xf>
    <xf numFmtId="0" fontId="18" fillId="0" borderId="20" xfId="10" applyFont="1" applyBorder="1" applyAlignment="1">
      <alignment horizontal="center"/>
    </xf>
    <xf numFmtId="0" fontId="66" fillId="0" borderId="30" xfId="10" applyFont="1" applyBorder="1" applyAlignment="1">
      <alignment horizontal="center"/>
    </xf>
    <xf numFmtId="0" fontId="71" fillId="0" borderId="0" xfId="10" applyFont="1" applyAlignment="1">
      <alignment horizontal="center"/>
    </xf>
    <xf numFmtId="0" fontId="72" fillId="0" borderId="0" xfId="10" applyFont="1" applyAlignment="1">
      <alignment horizontal="right"/>
    </xf>
  </cellXfs>
  <cellStyles count="11">
    <cellStyle name="Comma" xfId="2" builtinId="3"/>
    <cellStyle name="Comma 2" xfId="4" xr:uid="{0FDACC75-9ACD-4E04-9C14-41E06FCB15B9}"/>
    <cellStyle name="Normal" xfId="0" builtinId="0"/>
    <cellStyle name="Normal 2" xfId="3" xr:uid="{7FE59ED5-38B2-48D7-BC2C-E2AA1E39DB94}"/>
    <cellStyle name="Normal 3" xfId="6" xr:uid="{51028C09-880C-4E46-B003-501D5598457C}"/>
    <cellStyle name="Normal 4" xfId="8" xr:uid="{A0A70898-2C56-471A-947B-11814BB58B8A}"/>
    <cellStyle name="Normal 5" xfId="10" xr:uid="{B9039F40-8071-45F8-95C3-32529D58DD31}"/>
    <cellStyle name="Percent" xfId="1" builtinId="5"/>
    <cellStyle name="Percent 2" xfId="5" xr:uid="{5306D3DC-6172-4664-B0DF-78BEDC044136}"/>
    <cellStyle name="Percent 3" xfId="7" xr:uid="{DF13680E-7181-49FB-87CC-22B687F1BF43}"/>
    <cellStyle name="Percent 4" xfId="9" xr:uid="{6A62D770-80A8-40B2-9B7E-65BF87CDA58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899759405074366E-2"/>
          <c:y val="0.19486111111111112"/>
          <c:w val="0.89655796150481193"/>
          <c:h val="0.72088764946048411"/>
        </c:manualLayout>
      </c:layout>
      <c:lineChart>
        <c:grouping val="stacked"/>
        <c:varyColors val="0"/>
        <c:ser>
          <c:idx val="0"/>
          <c:order val="0"/>
          <c:tx>
            <c:strRef>
              <c:f>Reliance!$A$20</c:f>
              <c:strCache>
                <c:ptCount val="1"/>
                <c:pt idx="0">
                  <c:v>Quick 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Reliance!$B$20:$M$20</c:f>
              <c:numCache>
                <c:formatCode>General</c:formatCode>
                <c:ptCount val="12"/>
                <c:pt idx="2" formatCode="#,##0.00">
                  <c:v>1.3966018085105061</c:v>
                </c:pt>
                <c:pt idx="3" formatCode="#,##0.00">
                  <c:v>1.4778540787685139</c:v>
                </c:pt>
                <c:pt idx="4" formatCode="#,##0.00">
                  <c:v>1.8455997969065465</c:v>
                </c:pt>
                <c:pt idx="5" formatCode="#,##0.00">
                  <c:v>1.6033026185331287</c:v>
                </c:pt>
                <c:pt idx="6" formatCode="#,##0.00">
                  <c:v>1.0725653636797876</c:v>
                </c:pt>
                <c:pt idx="7" formatCode="#,##0.00">
                  <c:v>0.47407799385168042</c:v>
                </c:pt>
                <c:pt idx="8" formatCode="#,##0.00">
                  <c:v>0.57624262315333163</c:v>
                </c:pt>
                <c:pt idx="9" formatCode="#,##0.00">
                  <c:v>0.5928616038667629</c:v>
                </c:pt>
                <c:pt idx="10" formatCode="#,##0.00">
                  <c:v>0.56115162528527307</c:v>
                </c:pt>
                <c:pt idx="11" formatCode="#,##0.00">
                  <c:v>0.70902989839073627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10-4DF7-97BE-00AF77EC4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06518512"/>
        <c:axId val="1506167360"/>
      </c:lineChart>
      <c:catAx>
        <c:axId val="15065185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6167360"/>
        <c:crosses val="autoZero"/>
        <c:auto val="1"/>
        <c:lblAlgn val="ctr"/>
        <c:lblOffset val="100"/>
        <c:noMultiLvlLbl val="0"/>
      </c:catAx>
      <c:valAx>
        <c:axId val="1506167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6518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Reliance!$A$142</c:f>
              <c:strCache>
                <c:ptCount val="1"/>
                <c:pt idx="0">
                  <c:v>Sharfeholders equity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Reliance!$B$142:$M$142</c:f>
              <c:numCache>
                <c:formatCode>General</c:formatCode>
                <c:ptCount val="12"/>
                <c:pt idx="2" formatCode="#,##0.00">
                  <c:v>-1.0000000000000042</c:v>
                </c:pt>
                <c:pt idx="3" formatCode="#,##0.00">
                  <c:v>-5.9073507983425531E-3</c:v>
                </c:pt>
                <c:pt idx="4" formatCode="#,##0.00">
                  <c:v>-5.9383087155058462E-3</c:v>
                </c:pt>
                <c:pt idx="5" formatCode="#,##0.00">
                  <c:v>-5.9879419050200651E-3</c:v>
                </c:pt>
                <c:pt idx="6" formatCode="#,##0.00">
                  <c:v>-5.7810998521178212E-3</c:v>
                </c:pt>
                <c:pt idx="7" formatCode="#,##0.00">
                  <c:v>0.20846399828118262</c:v>
                </c:pt>
                <c:pt idx="8" formatCode="#,##0.00">
                  <c:v>0.12797204687341024</c:v>
                </c:pt>
                <c:pt idx="9" formatCode="#,##0.00">
                  <c:v>0.1155456391126518</c:v>
                </c:pt>
                <c:pt idx="10" formatCode="#,##0.00">
                  <c:v>9.7281321860325787E-2</c:v>
                </c:pt>
                <c:pt idx="11" formatCode="#,##0.00">
                  <c:v>9.8682093216681491E-2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A7-4AB0-972B-B1E6EB554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74802815"/>
        <c:axId val="974806799"/>
      </c:lineChart>
      <c:catAx>
        <c:axId val="97480281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806799"/>
        <c:crosses val="autoZero"/>
        <c:auto val="1"/>
        <c:lblAlgn val="ctr"/>
        <c:lblOffset val="100"/>
        <c:noMultiLvlLbl val="0"/>
      </c:catAx>
      <c:valAx>
        <c:axId val="974806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802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Reliance!$A$143</c:f>
              <c:strCache>
                <c:ptCount val="1"/>
                <c:pt idx="0">
                  <c:v>Asset gearing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Reliance!$B$143:$M$143</c:f>
              <c:numCache>
                <c:formatCode>General</c:formatCode>
                <c:ptCount val="12"/>
                <c:pt idx="2" formatCode="#,##0.00">
                  <c:v>7.0210622362468165</c:v>
                </c:pt>
                <c:pt idx="3" formatCode="#,##0.00">
                  <c:v>7.1148538189560133</c:v>
                </c:pt>
                <c:pt idx="4" formatCode="#,##0.00">
                  <c:v>19.945215374672092</c:v>
                </c:pt>
                <c:pt idx="5" formatCode="#,##0.00">
                  <c:v>22.518724099912561</c:v>
                </c:pt>
                <c:pt idx="6" formatCode="#,##0.00">
                  <c:v>53.001330646694299</c:v>
                </c:pt>
                <c:pt idx="7" formatCode="#,##0.00">
                  <c:v>61.867999847926093</c:v>
                </c:pt>
                <c:pt idx="8" formatCode="#,##0.00">
                  <c:v>50.98353799946775</c:v>
                </c:pt>
                <c:pt idx="9" formatCode="#,##0.00">
                  <c:v>45.055202828574693</c:v>
                </c:pt>
                <c:pt idx="10" formatCode="#,##0.00">
                  <c:v>39.005065123010134</c:v>
                </c:pt>
                <c:pt idx="11" formatCode="#,##0.00">
                  <c:v>29.785423715925944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78-4A44-A7B5-4FFFBEDA4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8504144"/>
        <c:axId val="1878064544"/>
      </c:lineChart>
      <c:catAx>
        <c:axId val="18785041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78064544"/>
        <c:crosses val="autoZero"/>
        <c:auto val="1"/>
        <c:lblAlgn val="ctr"/>
        <c:lblOffset val="100"/>
        <c:noMultiLvlLbl val="0"/>
      </c:catAx>
      <c:valAx>
        <c:axId val="1878064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78504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66666666666667E-2"/>
          <c:y val="0.18094925634295711"/>
          <c:w val="0.90788888888888886"/>
          <c:h val="0.77738407699037615"/>
        </c:manualLayout>
      </c:layout>
      <c:lineChart>
        <c:grouping val="standard"/>
        <c:varyColors val="0"/>
        <c:ser>
          <c:idx val="0"/>
          <c:order val="0"/>
          <c:tx>
            <c:strRef>
              <c:f>Reliance!$A$144</c:f>
              <c:strCache>
                <c:ptCount val="1"/>
                <c:pt idx="0">
                  <c:v>Income gearing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Reliance!$B$144:$M$144</c:f>
              <c:numCache>
                <c:formatCode>General</c:formatCode>
                <c:ptCount val="12"/>
                <c:pt idx="2" formatCode="#,##0.00">
                  <c:v>-1.7986042422244204</c:v>
                </c:pt>
                <c:pt idx="3" formatCode="#,##0.00">
                  <c:v>-2.565644620280382</c:v>
                </c:pt>
                <c:pt idx="4" formatCode="#,##0.00">
                  <c:v>0.92218918864627064</c:v>
                </c:pt>
                <c:pt idx="5" formatCode="#,##0.00">
                  <c:v>1.0975030588661805</c:v>
                </c:pt>
                <c:pt idx="6" formatCode="#,##0.00">
                  <c:v>3.0063826948928178</c:v>
                </c:pt>
                <c:pt idx="7" formatCode="#,##0.00">
                  <c:v>5.0022539586332293</c:v>
                </c:pt>
                <c:pt idx="8" formatCode="#,##0.00">
                  <c:v>0.92849284928492848</c:v>
                </c:pt>
                <c:pt idx="9" formatCode="#,##0.00">
                  <c:v>1.0000526988393081</c:v>
                </c:pt>
                <c:pt idx="10" formatCode="#,##0.00">
                  <c:v>0.55439246719423019</c:v>
                </c:pt>
                <c:pt idx="11" formatCode="#,##0.00">
                  <c:v>0.50981801738081844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D4-4575-B19D-EC5E497DF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9344319"/>
        <c:axId val="809345967"/>
      </c:lineChart>
      <c:catAx>
        <c:axId val="809344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345967"/>
        <c:crosses val="autoZero"/>
        <c:auto val="1"/>
        <c:lblAlgn val="ctr"/>
        <c:lblOffset val="100"/>
        <c:noMultiLvlLbl val="0"/>
      </c:catAx>
      <c:valAx>
        <c:axId val="809345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344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Reliance!$A$175</c:f>
              <c:strCache>
                <c:ptCount val="1"/>
                <c:pt idx="0">
                  <c:v>DuPoint Analysis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Reliance!$B$175:$M$175</c:f>
              <c:numCache>
                <c:formatCode>General</c:formatCode>
                <c:ptCount val="12"/>
                <c:pt idx="2" formatCode="#,##0.00">
                  <c:v>-1.3837204881572445</c:v>
                </c:pt>
                <c:pt idx="3" formatCode="#,##0.00">
                  <c:v>-0.42398205527886551</c:v>
                </c:pt>
                <c:pt idx="4" formatCode="#,##0.00">
                  <c:v>3.7851956050640618</c:v>
                </c:pt>
                <c:pt idx="5" formatCode="#,##0.00">
                  <c:v>-19.305744591871651</c:v>
                </c:pt>
                <c:pt idx="6" formatCode="#,##0.00">
                  <c:v>5.8837014789187556</c:v>
                </c:pt>
                <c:pt idx="7" formatCode="#,##0.00">
                  <c:v>4.2982549519066264</c:v>
                </c:pt>
                <c:pt idx="8" formatCode="#,##0.00">
                  <c:v>8.6419039653271508</c:v>
                </c:pt>
                <c:pt idx="9" formatCode="#,##0.00">
                  <c:v>5.7763741176918257</c:v>
                </c:pt>
                <c:pt idx="10" formatCode="#,##0.00">
                  <c:v>6.8375411426723254</c:v>
                </c:pt>
                <c:pt idx="11" formatCode="#,##0.00">
                  <c:v>16.296468083488577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15-44A0-B512-CDA26D5AA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9661680"/>
        <c:axId val="689640576"/>
      </c:lineChart>
      <c:catAx>
        <c:axId val="6896616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9640576"/>
        <c:crosses val="autoZero"/>
        <c:auto val="1"/>
        <c:lblAlgn val="ctr"/>
        <c:lblOffset val="100"/>
        <c:noMultiLvlLbl val="0"/>
      </c:catAx>
      <c:valAx>
        <c:axId val="689640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9661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altLang="en-US"/>
              <a:t>ROCE VS ROE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 defTabSz="914400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'L&amp;T'!$A$43</c:f>
              <c:strCache>
                <c:ptCount val="1"/>
                <c:pt idx="0">
                  <c:v>ROCE=(PBIT/SH. CAPITAL+RESERVES+LONG TERM DEBT)*100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'L&amp;T'!$B$33:$K$33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'L&amp;T'!$B$43:$K$43</c:f>
              <c:numCache>
                <c:formatCode>General</c:formatCode>
                <c:ptCount val="10"/>
                <c:pt idx="0">
                  <c:v>20.151484951166037</c:v>
                </c:pt>
                <c:pt idx="1">
                  <c:v>19.785659741422439</c:v>
                </c:pt>
                <c:pt idx="2">
                  <c:v>18.785460992907801</c:v>
                </c:pt>
                <c:pt idx="3">
                  <c:v>16.552716804605975</c:v>
                </c:pt>
                <c:pt idx="4">
                  <c:v>14.167216682423875</c:v>
                </c:pt>
                <c:pt idx="5">
                  <c:v>14.413839554752029</c:v>
                </c:pt>
                <c:pt idx="6">
                  <c:v>14.733626506428548</c:v>
                </c:pt>
                <c:pt idx="7">
                  <c:v>18.808777429467085</c:v>
                </c:pt>
                <c:pt idx="8">
                  <c:v>12.790906065183441</c:v>
                </c:pt>
                <c:pt idx="9">
                  <c:v>18.459004349011103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1B-47A5-B70D-010FE02D4F98}"/>
            </c:ext>
          </c:extLst>
        </c:ser>
        <c:ser>
          <c:idx val="1"/>
          <c:order val="1"/>
          <c:tx>
            <c:strRef>
              <c:f>'L&amp;T'!$A$46</c:f>
              <c:strCache>
                <c:ptCount val="1"/>
                <c:pt idx="0">
                  <c:v>ROE=(PAT/SH. CAP+RESERVES)*100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'L&amp;T'!$B$33:$K$33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'L&amp;T'!$B$46:$K$46</c:f>
              <c:numCache>
                <c:formatCode>General</c:formatCode>
                <c:ptCount val="10"/>
                <c:pt idx="0">
                  <c:v>17.666415573088052</c:v>
                </c:pt>
                <c:pt idx="1">
                  <c:v>16.85138798339224</c:v>
                </c:pt>
                <c:pt idx="2">
                  <c:v>16.318588277234785</c:v>
                </c:pt>
                <c:pt idx="3">
                  <c:v>13.633544559795066</c:v>
                </c:pt>
                <c:pt idx="4">
                  <c:v>11.866619200189866</c:v>
                </c:pt>
                <c:pt idx="5">
                  <c:v>11.892716964675099</c:v>
                </c:pt>
                <c:pt idx="6">
                  <c:v>10.990064671440521</c:v>
                </c:pt>
                <c:pt idx="7">
                  <c:v>15.013227513227514</c:v>
                </c:pt>
                <c:pt idx="8">
                  <c:v>12.800904630481448</c:v>
                </c:pt>
                <c:pt idx="9">
                  <c:v>18.765517926308473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1B-47A5-B70D-010FE02D4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1951798"/>
        <c:axId val="372932887"/>
      </c:lineChart>
      <c:catAx>
        <c:axId val="63195179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2932887"/>
        <c:crosses val="autoZero"/>
        <c:auto val="1"/>
        <c:lblAlgn val="ctr"/>
        <c:lblOffset val="100"/>
        <c:noMultiLvlLbl val="0"/>
      </c:catAx>
      <c:valAx>
        <c:axId val="372932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95179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altLang="en-US"/>
              <a:t>ASSET GEARING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 defTabSz="914400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'L&amp;T'!$B$70:$K$70</c:f>
              <c:strCache>
                <c:ptCount val="10"/>
                <c:pt idx="0">
                  <c:v>0.928069024</c:v>
                </c:pt>
                <c:pt idx="1">
                  <c:v>0.89322548</c:v>
                </c:pt>
                <c:pt idx="2">
                  <c:v>0.904634089</c:v>
                </c:pt>
                <c:pt idx="3">
                  <c:v>0.891223478</c:v>
                </c:pt>
                <c:pt idx="4">
                  <c:v>0.891992313</c:v>
                </c:pt>
                <c:pt idx="5">
                  <c:v>0.884847469</c:v>
                </c:pt>
                <c:pt idx="6">
                  <c:v>0.874472137</c:v>
                </c:pt>
                <c:pt idx="7">
                  <c:v>0.864642677</c:v>
                </c:pt>
                <c:pt idx="8">
                  <c:v>0.916354645</c:v>
                </c:pt>
                <c:pt idx="9">
                  <c:v>0.905940594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'L&amp;T'!$B$64:$K$64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'L&amp;T'!$B$70:$K$70</c:f>
              <c:numCache>
                <c:formatCode>General</c:formatCode>
                <c:ptCount val="10"/>
                <c:pt idx="0">
                  <c:v>0.92806902372690614</c:v>
                </c:pt>
                <c:pt idx="1">
                  <c:v>0.89322548028311421</c:v>
                </c:pt>
                <c:pt idx="2">
                  <c:v>0.90463408857661642</c:v>
                </c:pt>
                <c:pt idx="3">
                  <c:v>0.89122347754202258</c:v>
                </c:pt>
                <c:pt idx="4">
                  <c:v>0.89199231262011536</c:v>
                </c:pt>
                <c:pt idx="5">
                  <c:v>0.88484746899094868</c:v>
                </c:pt>
                <c:pt idx="6">
                  <c:v>0.87447213712014571</c:v>
                </c:pt>
                <c:pt idx="7">
                  <c:v>0.86464267685872931</c:v>
                </c:pt>
                <c:pt idx="8">
                  <c:v>0.91635464500176611</c:v>
                </c:pt>
                <c:pt idx="9">
                  <c:v>0.90594059405940597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8A-4D3A-A9D1-1A803A6A5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956228"/>
        <c:axId val="166887175"/>
      </c:barChart>
      <c:catAx>
        <c:axId val="699562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887175"/>
        <c:crosses val="autoZero"/>
        <c:auto val="1"/>
        <c:lblAlgn val="ctr"/>
        <c:lblOffset val="100"/>
        <c:noMultiLvlLbl val="0"/>
      </c:catAx>
      <c:valAx>
        <c:axId val="166887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9562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altLang="en-US"/>
              <a:t>INCOME GEARING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 defTabSz="914400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'L&amp;T'!$B$64:$K$64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'L&amp;T'!$B$71:$K$71</c:f>
              <c:numCache>
                <c:formatCode>General</c:formatCode>
                <c:ptCount val="10"/>
                <c:pt idx="0">
                  <c:v>0.10837925674720927</c:v>
                </c:pt>
                <c:pt idx="1">
                  <c:v>0.14053766302901252</c:v>
                </c:pt>
                <c:pt idx="2">
                  <c:v>0.14252005663048609</c:v>
                </c:pt>
                <c:pt idx="3">
                  <c:v>0.19070048309178744</c:v>
                </c:pt>
                <c:pt idx="4">
                  <c:v>0.21228909594560563</c:v>
                </c:pt>
                <c:pt idx="5">
                  <c:v>0.16896212493851451</c:v>
                </c:pt>
                <c:pt idx="6">
                  <c:v>0.17270448849396217</c:v>
                </c:pt>
                <c:pt idx="7">
                  <c:v>0.16125429553264606</c:v>
                </c:pt>
                <c:pt idx="8">
                  <c:v>0.23698959167333866</c:v>
                </c:pt>
                <c:pt idx="9">
                  <c:v>0.15978686525004815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94-4F35-844C-430B78AAF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2907006"/>
        <c:axId val="268277929"/>
      </c:barChart>
      <c:catAx>
        <c:axId val="40290700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8277929"/>
        <c:crosses val="autoZero"/>
        <c:auto val="1"/>
        <c:lblAlgn val="ctr"/>
        <c:lblOffset val="100"/>
        <c:noMultiLvlLbl val="0"/>
      </c:catAx>
      <c:valAx>
        <c:axId val="26827792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290700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altLang="en-US"/>
              <a:t>P/E RATIO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 defTabSz="914400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'L&amp;T'!$B$89:$K$89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'L&amp;T'!$B$94:$K$94</c:f>
              <c:numCache>
                <c:formatCode>General</c:formatCode>
                <c:ptCount val="10"/>
                <c:pt idx="0">
                  <c:v>8.0024684585847492</c:v>
                </c:pt>
                <c:pt idx="1">
                  <c:v>7.6152019002375297</c:v>
                </c:pt>
                <c:pt idx="2">
                  <c:v>14.235175202156334</c:v>
                </c:pt>
                <c:pt idx="3">
                  <c:v>21.032684539111276</c:v>
                </c:pt>
                <c:pt idx="4">
                  <c:v>14.210618538636762</c:v>
                </c:pt>
                <c:pt idx="5">
                  <c:v>26.938461538461535</c:v>
                </c:pt>
                <c:pt idx="6">
                  <c:v>34.091003640145608</c:v>
                </c:pt>
                <c:pt idx="7">
                  <c:v>25.933183604716451</c:v>
                </c:pt>
                <c:pt idx="8">
                  <c:v>16.95965538978777</c:v>
                </c:pt>
                <c:pt idx="9">
                  <c:v>17.575179588803568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6B-48C5-A4F6-2E9040547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8289320"/>
        <c:axId val="326500162"/>
      </c:lineChart>
      <c:catAx>
        <c:axId val="248289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6500162"/>
        <c:crosses val="autoZero"/>
        <c:auto val="1"/>
        <c:lblAlgn val="ctr"/>
        <c:lblOffset val="100"/>
        <c:noMultiLvlLbl val="0"/>
      </c:catAx>
      <c:valAx>
        <c:axId val="32650016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8289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altLang="en-US"/>
              <a:t>DIVIDEND YIELD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 defTabSz="914400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'L&amp;T'!$B$89:$K$89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'L&amp;T'!$B$95:$K$95</c:f>
              <c:numCache>
                <c:formatCode>General</c:formatCode>
                <c:ptCount val="10"/>
                <c:pt idx="0">
                  <c:v>2.8275696610343765E-2</c:v>
                </c:pt>
                <c:pt idx="1">
                  <c:v>3.0370686541681714E-2</c:v>
                </c:pt>
                <c:pt idx="2">
                  <c:v>1.6863905325443788E-2</c:v>
                </c:pt>
                <c:pt idx="3">
                  <c:v>1.4186688084928062E-2</c:v>
                </c:pt>
                <c:pt idx="4">
                  <c:v>2.2503082614056719E-2</c:v>
                </c:pt>
                <c:pt idx="5">
                  <c:v>1.9988577955454029E-2</c:v>
                </c:pt>
                <c:pt idx="6">
                  <c:v>1.2203120948182497E-2</c:v>
                </c:pt>
                <c:pt idx="7">
                  <c:v>1.2990668369887631E-2</c:v>
                </c:pt>
                <c:pt idx="8">
                  <c:v>2.2301792816344736E-2</c:v>
                </c:pt>
                <c:pt idx="9">
                  <c:v>2.5369621287931108E-2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35-439B-A56F-6D49C540D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4110445"/>
        <c:axId val="179402870"/>
      </c:lineChart>
      <c:catAx>
        <c:axId val="604110445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402870"/>
        <c:crosses val="autoZero"/>
        <c:auto val="1"/>
        <c:lblAlgn val="ctr"/>
        <c:lblOffset val="100"/>
        <c:noMultiLvlLbl val="0"/>
      </c:catAx>
      <c:valAx>
        <c:axId val="17940287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411044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altLang="en-US"/>
              <a:t>DIVIDEND COVER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 defTabSz="914400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'L&amp;T'!$B$89:$K$89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'L&amp;T'!$B$96:$K$96</c:f>
              <c:numCache>
                <c:formatCode>General</c:formatCode>
                <c:ptCount val="10"/>
                <c:pt idx="0">
                  <c:v>4.4193939393939399</c:v>
                </c:pt>
                <c:pt idx="1">
                  <c:v>4.3237837837837834</c:v>
                </c:pt>
                <c:pt idx="2">
                  <c:v>4.1656140350877191</c:v>
                </c:pt>
                <c:pt idx="3">
                  <c:v>3.3513846153846156</c:v>
                </c:pt>
                <c:pt idx="4">
                  <c:v>3.1271232876712327</c:v>
                </c:pt>
                <c:pt idx="5">
                  <c:v>1.8571428571428572</c:v>
                </c:pt>
                <c:pt idx="6">
                  <c:v>2.4037500000000001</c:v>
                </c:pt>
                <c:pt idx="7">
                  <c:v>2.9683333333333333</c:v>
                </c:pt>
                <c:pt idx="8">
                  <c:v>2.6438888888888892</c:v>
                </c:pt>
                <c:pt idx="9">
                  <c:v>2.2427777777777775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C2-4701-81E8-CEC7A9F7E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8810592"/>
        <c:axId val="398868300"/>
      </c:lineChart>
      <c:catAx>
        <c:axId val="938810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8868300"/>
        <c:crosses val="autoZero"/>
        <c:auto val="1"/>
        <c:lblAlgn val="ctr"/>
        <c:lblOffset val="100"/>
        <c:noMultiLvlLbl val="0"/>
      </c:catAx>
      <c:valAx>
        <c:axId val="3988683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810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Reliance!$A$19</c:f>
              <c:strCache>
                <c:ptCount val="1"/>
                <c:pt idx="0">
                  <c:v>Current 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Reliance!$B$19:$M$19</c:f>
              <c:numCache>
                <c:formatCode>General</c:formatCode>
                <c:ptCount val="12"/>
                <c:pt idx="2" formatCode="#,##0.00">
                  <c:v>1.3970364869043819</c:v>
                </c:pt>
                <c:pt idx="3" formatCode="#,##0.00">
                  <c:v>1.4782836396161021</c:v>
                </c:pt>
                <c:pt idx="4" formatCode="#,##0.00">
                  <c:v>1.8460889225015054</c:v>
                </c:pt>
                <c:pt idx="5" formatCode="#,##0.00">
                  <c:v>1.6042356319050766</c:v>
                </c:pt>
                <c:pt idx="6" formatCode="#,##0.00">
                  <c:v>1.087248242883613</c:v>
                </c:pt>
                <c:pt idx="7" formatCode="#,##0.00">
                  <c:v>0.4808591067666057</c:v>
                </c:pt>
                <c:pt idx="8" formatCode="#,##0.00">
                  <c:v>0.6889936184310268</c:v>
                </c:pt>
                <c:pt idx="9" formatCode="#,##0.00">
                  <c:v>0.70904463151521202</c:v>
                </c:pt>
                <c:pt idx="10" formatCode="#,##0.00">
                  <c:v>0.71086590515997006</c:v>
                </c:pt>
                <c:pt idx="11" formatCode="#,##0.00">
                  <c:v>0.82746397397613813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C5-47E8-BC86-C72F24A50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74719775"/>
        <c:axId val="974985375"/>
      </c:lineChart>
      <c:catAx>
        <c:axId val="97471977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985375"/>
        <c:crosses val="autoZero"/>
        <c:auto val="1"/>
        <c:lblAlgn val="ctr"/>
        <c:lblOffset val="100"/>
        <c:noMultiLvlLbl val="0"/>
      </c:catAx>
      <c:valAx>
        <c:axId val="9749853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19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'L&amp;T'!$A$14</c:f>
              <c:strCache>
                <c:ptCount val="1"/>
                <c:pt idx="0">
                  <c:v>Current Ratio= CA/CL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'L&amp;T'!$B$9:$K$9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'L&amp;T'!$B$14:$K$14</c:f>
              <c:numCache>
                <c:formatCode>General</c:formatCode>
                <c:ptCount val="10"/>
                <c:pt idx="0">
                  <c:v>1.9900596421471173</c:v>
                </c:pt>
                <c:pt idx="1">
                  <c:v>2.0124771361379672</c:v>
                </c:pt>
                <c:pt idx="2">
                  <c:v>2.2692353549002462</c:v>
                </c:pt>
                <c:pt idx="3">
                  <c:v>2.2804331908662117</c:v>
                </c:pt>
                <c:pt idx="4">
                  <c:v>2.4327130357595741</c:v>
                </c:pt>
                <c:pt idx="5">
                  <c:v>2.355793304221252</c:v>
                </c:pt>
                <c:pt idx="6">
                  <c:v>2.3927620490021253</c:v>
                </c:pt>
                <c:pt idx="7">
                  <c:v>2.4334254022534965</c:v>
                </c:pt>
                <c:pt idx="8">
                  <c:v>2.4408314153614272</c:v>
                </c:pt>
                <c:pt idx="9">
                  <c:v>2.2403371690114278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06-444A-8217-DC99927B7834}"/>
            </c:ext>
          </c:extLst>
        </c:ser>
        <c:ser>
          <c:idx val="1"/>
          <c:order val="1"/>
          <c:tx>
            <c:strRef>
              <c:f>'L&amp;T'!$A$15</c:f>
              <c:strCache>
                <c:ptCount val="1"/>
                <c:pt idx="0">
                  <c:v>Quick Ratio=(CA-Inv)/CL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'L&amp;T'!$B$9:$K$9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'L&amp;T'!$B$15:$K$15</c:f>
              <c:numCache>
                <c:formatCode>General</c:formatCode>
                <c:ptCount val="10"/>
                <c:pt idx="0">
                  <c:v>1.8794600816155698</c:v>
                </c:pt>
                <c:pt idx="1">
                  <c:v>1.8999216096158871</c:v>
                </c:pt>
                <c:pt idx="2">
                  <c:v>2.1594070423654719</c:v>
                </c:pt>
                <c:pt idx="3">
                  <c:v>2.1696153387709232</c:v>
                </c:pt>
                <c:pt idx="4">
                  <c:v>2.3557728886634544</c:v>
                </c:pt>
                <c:pt idx="5">
                  <c:v>2.2955312954876272</c:v>
                </c:pt>
                <c:pt idx="6">
                  <c:v>2.3335491120502234</c:v>
                </c:pt>
                <c:pt idx="7">
                  <c:v>2.3631242053575341</c:v>
                </c:pt>
                <c:pt idx="8">
                  <c:v>2.3823044177852006</c:v>
                </c:pt>
                <c:pt idx="9">
                  <c:v>2.1825438587782093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06-444A-8217-DC99927B7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5133293"/>
        <c:axId val="473877802"/>
      </c:lineChart>
      <c:catAx>
        <c:axId val="475133293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877802"/>
        <c:crosses val="autoZero"/>
        <c:auto val="1"/>
        <c:lblAlgn val="ctr"/>
        <c:lblOffset val="100"/>
        <c:noMultiLvlLbl val="0"/>
      </c:catAx>
      <c:valAx>
        <c:axId val="47387780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3329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24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2400"/>
              <a:t>Current Ratio</a:t>
            </a:r>
          </a:p>
        </c:rich>
      </c:tx>
      <c:layout>
        <c:manualLayout>
          <c:xMode val="edge"/>
          <c:yMode val="edge"/>
          <c:x val="0.36443823554313776"/>
          <c:y val="3.1235493153717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24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1"/>
          <c:tx>
            <c:strRef>
              <c:f>NCC!$E$24</c:f>
              <c:strCache>
                <c:ptCount val="1"/>
                <c:pt idx="0">
                  <c:v>Current Ratio = Current Assets / Current Liabilities</c:v>
                </c:pt>
              </c:strCache>
            </c:strRef>
          </c:tx>
          <c:spPr>
            <a:ln w="34925" cap="rnd">
              <a:solidFill>
                <a:schemeClr val="accent4">
                  <a:tint val="58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NCC!$B$25:$B$34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NCC!$E$25:$E$34</c:f>
              <c:numCache>
                <c:formatCode>0.00</c:formatCode>
                <c:ptCount val="10"/>
                <c:pt idx="0">
                  <c:v>1.8978681209717403</c:v>
                </c:pt>
                <c:pt idx="1">
                  <c:v>1.6800436205016358</c:v>
                </c:pt>
                <c:pt idx="2">
                  <c:v>1.5409383624655013</c:v>
                </c:pt>
                <c:pt idx="3">
                  <c:v>1.5565791760820442</c:v>
                </c:pt>
                <c:pt idx="4">
                  <c:v>1.6622968012585213</c:v>
                </c:pt>
                <c:pt idx="5">
                  <c:v>1.8233791748526522</c:v>
                </c:pt>
                <c:pt idx="6">
                  <c:v>1.693216280925778</c:v>
                </c:pt>
                <c:pt idx="7">
                  <c:v>1.7053100932306444</c:v>
                </c:pt>
                <c:pt idx="8">
                  <c:v>1.7749851279000595</c:v>
                </c:pt>
                <c:pt idx="9">
                  <c:v>1.8413074372335385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61-47A5-86A2-9FD4BEFF8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9090975"/>
        <c:axId val="869090559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NCC!$B$24</c15:sqref>
                        </c15:formulaRef>
                      </c:ext>
                    </c:extLst>
                    <c:strCache>
                      <c:ptCount val="1"/>
                      <c:pt idx="0">
                        <c:v>Year</c:v>
                      </c:pt>
                    </c:strCache>
                  </c:strRef>
                </c:tx>
                <c:spPr>
                  <a:ln w="34925" cap="rnd">
                    <a:solidFill>
                      <a:schemeClr val="accent4">
                        <a:shade val="58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NCC!$B$25:$B$34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2012</c:v>
                      </c:pt>
                      <c:pt idx="1">
                        <c:v>2013</c:v>
                      </c:pt>
                      <c:pt idx="2">
                        <c:v>2014</c:v>
                      </c:pt>
                      <c:pt idx="3">
                        <c:v>2015</c:v>
                      </c:pt>
                      <c:pt idx="4">
                        <c:v>2016</c:v>
                      </c:pt>
                      <c:pt idx="5">
                        <c:v>2017</c:v>
                      </c:pt>
                      <c:pt idx="6">
                        <c:v>2018</c:v>
                      </c:pt>
                      <c:pt idx="7">
                        <c:v>2019</c:v>
                      </c:pt>
                      <c:pt idx="8">
                        <c:v>2020</c:v>
                      </c:pt>
                      <c:pt idx="9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NCC!$B$25:$B$34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2012</c:v>
                      </c:pt>
                      <c:pt idx="1">
                        <c:v>2013</c:v>
                      </c:pt>
                      <c:pt idx="2">
                        <c:v>2014</c:v>
                      </c:pt>
                      <c:pt idx="3">
                        <c:v>2015</c:v>
                      </c:pt>
                      <c:pt idx="4">
                        <c:v>2016</c:v>
                      </c:pt>
                      <c:pt idx="5">
                        <c:v>2017</c:v>
                      </c:pt>
                      <c:pt idx="6">
                        <c:v>2018</c:v>
                      </c:pt>
                      <c:pt idx="7">
                        <c:v>2019</c:v>
                      </c:pt>
                      <c:pt idx="8">
                        <c:v>2020</c:v>
                      </c:pt>
                      <c:pt idx="9">
                        <c:v>2021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6E61-47A5-86A2-9FD4BEFF8172}"/>
                  </c:ext>
                </c:extLst>
              </c15:ser>
            </c15:filteredLineSeries>
          </c:ext>
        </c:extLst>
      </c:lineChart>
      <c:catAx>
        <c:axId val="869090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9090559"/>
        <c:crosses val="autoZero"/>
        <c:auto val="1"/>
        <c:lblAlgn val="ctr"/>
        <c:lblOffset val="100"/>
        <c:noMultiLvlLbl val="0"/>
      </c:catAx>
      <c:valAx>
        <c:axId val="8690905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90909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2400"/>
              <a:t>Quick Ratio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4"/>
          <c:order val="4"/>
          <c:tx>
            <c:strRef>
              <c:f>NCC!$F$37</c:f>
              <c:strCache>
                <c:ptCount val="1"/>
                <c:pt idx="0">
                  <c:v>Quick Ratio = (Current Assets - Inventories) / Current Liabilities</c:v>
                </c:pt>
              </c:strCache>
            </c:strRef>
          </c:tx>
          <c:spPr>
            <a:ln w="34925" cap="rnd">
              <a:solidFill>
                <a:schemeClr val="accent4">
                  <a:tint val="54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NCC!$B$38:$B$47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NCC!$F$38:$F$47</c:f>
              <c:numCache>
                <c:formatCode>0.00</c:formatCode>
                <c:ptCount val="10"/>
                <c:pt idx="0">
                  <c:v>1.3879524045612295</c:v>
                </c:pt>
                <c:pt idx="1">
                  <c:v>1.2010905125408942</c:v>
                </c:pt>
                <c:pt idx="2">
                  <c:v>1.0864765409383625</c:v>
                </c:pt>
                <c:pt idx="3">
                  <c:v>1.0773509473318268</c:v>
                </c:pt>
                <c:pt idx="4">
                  <c:v>1.1618598147177066</c:v>
                </c:pt>
                <c:pt idx="5">
                  <c:v>1.2893909626719058</c:v>
                </c:pt>
                <c:pt idx="6">
                  <c:v>1.2415003990422986</c:v>
                </c:pt>
                <c:pt idx="7">
                  <c:v>1.5127685447912445</c:v>
                </c:pt>
                <c:pt idx="8">
                  <c:v>1.5681142177275431</c:v>
                </c:pt>
                <c:pt idx="9">
                  <c:v>1.6483499131533239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5E-45F2-A17D-6AE3921DE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3186271"/>
        <c:axId val="1013189599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NCC!$B$37</c15:sqref>
                        </c15:formulaRef>
                      </c:ext>
                    </c:extLst>
                    <c:strCache>
                      <c:ptCount val="1"/>
                      <c:pt idx="0">
                        <c:v>Year</c:v>
                      </c:pt>
                    </c:strCache>
                  </c:strRef>
                </c:tx>
                <c:spPr>
                  <a:ln w="34925" cap="rnd">
                    <a:solidFill>
                      <a:schemeClr val="accent4">
                        <a:shade val="53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NCC!$B$38:$B$47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2012</c:v>
                      </c:pt>
                      <c:pt idx="1">
                        <c:v>2013</c:v>
                      </c:pt>
                      <c:pt idx="2">
                        <c:v>2014</c:v>
                      </c:pt>
                      <c:pt idx="3">
                        <c:v>2015</c:v>
                      </c:pt>
                      <c:pt idx="4">
                        <c:v>2016</c:v>
                      </c:pt>
                      <c:pt idx="5">
                        <c:v>2017</c:v>
                      </c:pt>
                      <c:pt idx="6">
                        <c:v>2018</c:v>
                      </c:pt>
                      <c:pt idx="7">
                        <c:v>2019</c:v>
                      </c:pt>
                      <c:pt idx="8">
                        <c:v>2020</c:v>
                      </c:pt>
                      <c:pt idx="9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NCC!$B$38:$B$47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2012</c:v>
                      </c:pt>
                      <c:pt idx="1">
                        <c:v>2013</c:v>
                      </c:pt>
                      <c:pt idx="2">
                        <c:v>2014</c:v>
                      </c:pt>
                      <c:pt idx="3">
                        <c:v>2015</c:v>
                      </c:pt>
                      <c:pt idx="4">
                        <c:v>2016</c:v>
                      </c:pt>
                      <c:pt idx="5">
                        <c:v>2017</c:v>
                      </c:pt>
                      <c:pt idx="6">
                        <c:v>2018</c:v>
                      </c:pt>
                      <c:pt idx="7">
                        <c:v>2019</c:v>
                      </c:pt>
                      <c:pt idx="8">
                        <c:v>2020</c:v>
                      </c:pt>
                      <c:pt idx="9">
                        <c:v>2021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1C5E-45F2-A17D-6AE3921DE462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NCC!$C$37</c15:sqref>
                        </c15:formulaRef>
                      </c:ext>
                    </c:extLst>
                    <c:strCache>
                      <c:ptCount val="1"/>
                      <c:pt idx="0">
                        <c:v>Current Assets</c:v>
                      </c:pt>
                    </c:strCache>
                  </c:strRef>
                </c:tx>
                <c:spPr>
                  <a:ln w="34925" cap="rnd">
                    <a:solidFill>
                      <a:schemeClr val="accent4">
                        <a:shade val="76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NCC!$B$38:$B$47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2012</c:v>
                      </c:pt>
                      <c:pt idx="1">
                        <c:v>2013</c:v>
                      </c:pt>
                      <c:pt idx="2">
                        <c:v>2014</c:v>
                      </c:pt>
                      <c:pt idx="3">
                        <c:v>2015</c:v>
                      </c:pt>
                      <c:pt idx="4">
                        <c:v>2016</c:v>
                      </c:pt>
                      <c:pt idx="5">
                        <c:v>2017</c:v>
                      </c:pt>
                      <c:pt idx="6">
                        <c:v>2018</c:v>
                      </c:pt>
                      <c:pt idx="7">
                        <c:v>2019</c:v>
                      </c:pt>
                      <c:pt idx="8">
                        <c:v>2020</c:v>
                      </c:pt>
                      <c:pt idx="9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NCC!$C$38:$C$47</c15:sqref>
                        </c15:formulaRef>
                      </c:ext>
                    </c:extLst>
                    <c:numCache>
                      <c:formatCode>#,##0</c:formatCode>
                      <c:ptCount val="10"/>
                      <c:pt idx="0">
                        <c:v>7656</c:v>
                      </c:pt>
                      <c:pt idx="1">
                        <c:v>7703</c:v>
                      </c:pt>
                      <c:pt idx="2">
                        <c:v>8375</c:v>
                      </c:pt>
                      <c:pt idx="3">
                        <c:v>8955</c:v>
                      </c:pt>
                      <c:pt idx="4">
                        <c:v>9510</c:v>
                      </c:pt>
                      <c:pt idx="5">
                        <c:v>9281</c:v>
                      </c:pt>
                      <c:pt idx="6">
                        <c:v>10608</c:v>
                      </c:pt>
                      <c:pt idx="7">
                        <c:v>12621</c:v>
                      </c:pt>
                      <c:pt idx="8">
                        <c:v>11935</c:v>
                      </c:pt>
                      <c:pt idx="9">
                        <c:v>11661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1C5E-45F2-A17D-6AE3921DE462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NCC!$D$37</c15:sqref>
                        </c15:formulaRef>
                      </c:ext>
                    </c:extLst>
                    <c:strCache>
                      <c:ptCount val="1"/>
                      <c:pt idx="0">
                        <c:v>Current Liabilities</c:v>
                      </c:pt>
                    </c:strCache>
                  </c:strRef>
                </c:tx>
                <c:spPr>
                  <a:ln w="34925" cap="rnd">
                    <a:solidFill>
                      <a:schemeClr val="accent4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NCC!$B$38:$B$47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2012</c:v>
                      </c:pt>
                      <c:pt idx="1">
                        <c:v>2013</c:v>
                      </c:pt>
                      <c:pt idx="2">
                        <c:v>2014</c:v>
                      </c:pt>
                      <c:pt idx="3">
                        <c:v>2015</c:v>
                      </c:pt>
                      <c:pt idx="4">
                        <c:v>2016</c:v>
                      </c:pt>
                      <c:pt idx="5">
                        <c:v>2017</c:v>
                      </c:pt>
                      <c:pt idx="6">
                        <c:v>2018</c:v>
                      </c:pt>
                      <c:pt idx="7">
                        <c:v>2019</c:v>
                      </c:pt>
                      <c:pt idx="8">
                        <c:v>2020</c:v>
                      </c:pt>
                      <c:pt idx="9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NCC!$D$38:$D$47</c15:sqref>
                        </c15:formulaRef>
                      </c:ext>
                    </c:extLst>
                    <c:numCache>
                      <c:formatCode>#,##0</c:formatCode>
                      <c:ptCount val="10"/>
                      <c:pt idx="0">
                        <c:v>4034</c:v>
                      </c:pt>
                      <c:pt idx="1">
                        <c:v>4585</c:v>
                      </c:pt>
                      <c:pt idx="2">
                        <c:v>5435</c:v>
                      </c:pt>
                      <c:pt idx="3">
                        <c:v>5753</c:v>
                      </c:pt>
                      <c:pt idx="4">
                        <c:v>5721</c:v>
                      </c:pt>
                      <c:pt idx="5">
                        <c:v>5090</c:v>
                      </c:pt>
                      <c:pt idx="6">
                        <c:v>6265</c:v>
                      </c:pt>
                      <c:pt idx="7">
                        <c:v>7401</c:v>
                      </c:pt>
                      <c:pt idx="8">
                        <c:v>6724</c:v>
                      </c:pt>
                      <c:pt idx="9">
                        <c:v>6333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1C5E-45F2-A17D-6AE3921DE462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NCC!$E$37</c15:sqref>
                        </c15:formulaRef>
                      </c:ext>
                    </c:extLst>
                    <c:strCache>
                      <c:ptCount val="1"/>
                      <c:pt idx="0">
                        <c:v>Inventories</c:v>
                      </c:pt>
                    </c:strCache>
                  </c:strRef>
                </c:tx>
                <c:spPr>
                  <a:ln w="34925" cap="rnd">
                    <a:solidFill>
                      <a:schemeClr val="accent4">
                        <a:tint val="77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NCC!$B$38:$B$47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2012</c:v>
                      </c:pt>
                      <c:pt idx="1">
                        <c:v>2013</c:v>
                      </c:pt>
                      <c:pt idx="2">
                        <c:v>2014</c:v>
                      </c:pt>
                      <c:pt idx="3">
                        <c:v>2015</c:v>
                      </c:pt>
                      <c:pt idx="4">
                        <c:v>2016</c:v>
                      </c:pt>
                      <c:pt idx="5">
                        <c:v>2017</c:v>
                      </c:pt>
                      <c:pt idx="6">
                        <c:v>2018</c:v>
                      </c:pt>
                      <c:pt idx="7">
                        <c:v>2019</c:v>
                      </c:pt>
                      <c:pt idx="8">
                        <c:v>2020</c:v>
                      </c:pt>
                      <c:pt idx="9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NCC!$E$38:$E$47</c15:sqref>
                        </c15:formulaRef>
                      </c:ext>
                    </c:extLst>
                    <c:numCache>
                      <c:formatCode>#,##0</c:formatCode>
                      <c:ptCount val="10"/>
                      <c:pt idx="0">
                        <c:v>2057</c:v>
                      </c:pt>
                      <c:pt idx="1">
                        <c:v>2196</c:v>
                      </c:pt>
                      <c:pt idx="2">
                        <c:v>2470</c:v>
                      </c:pt>
                      <c:pt idx="3">
                        <c:v>2757</c:v>
                      </c:pt>
                      <c:pt idx="4">
                        <c:v>2863</c:v>
                      </c:pt>
                      <c:pt idx="5">
                        <c:v>2718</c:v>
                      </c:pt>
                      <c:pt idx="6">
                        <c:v>2830</c:v>
                      </c:pt>
                      <c:pt idx="7">
                        <c:v>1425</c:v>
                      </c:pt>
                      <c:pt idx="8">
                        <c:v>1391</c:v>
                      </c:pt>
                      <c:pt idx="9">
                        <c:v>1222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1C5E-45F2-A17D-6AE3921DE462}"/>
                  </c:ext>
                </c:extLst>
              </c15:ser>
            </c15:filteredLineSeries>
          </c:ext>
        </c:extLst>
      </c:lineChart>
      <c:catAx>
        <c:axId val="10131862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3189599"/>
        <c:crosses val="autoZero"/>
        <c:auto val="1"/>
        <c:lblAlgn val="ctr"/>
        <c:lblOffset val="100"/>
        <c:noMultiLvlLbl val="0"/>
      </c:catAx>
      <c:valAx>
        <c:axId val="1013189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31862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2400"/>
              <a:t>ROCE </a:t>
            </a:r>
          </a:p>
        </c:rich>
      </c:tx>
      <c:layout>
        <c:manualLayout>
          <c:xMode val="edge"/>
          <c:yMode val="edge"/>
          <c:x val="0.44954799017469754"/>
          <c:y val="1.83066361556064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6"/>
          <c:order val="6"/>
          <c:tx>
            <c:strRef>
              <c:f>NCC!$H$54</c:f>
              <c:strCache>
                <c:ptCount val="1"/>
                <c:pt idx="0">
                  <c:v>ROCE = PBIT / (Share capital + Reserves + Long term Debt)</c:v>
                </c:pt>
              </c:strCache>
            </c:strRef>
          </c:tx>
          <c:spPr>
            <a:ln w="34925" cap="rnd">
              <a:solidFill>
                <a:schemeClr val="accent1">
                  <a:shade val="47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NCC!$B$55:$B$64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NCC!$H$55:$H$64</c:f>
              <c:numCache>
                <c:formatCode>0.00%</c:formatCode>
                <c:ptCount val="10"/>
                <c:pt idx="0">
                  <c:v>9.1474797759800872E-2</c:v>
                </c:pt>
                <c:pt idx="1">
                  <c:v>0.10370931112793338</c:v>
                </c:pt>
                <c:pt idx="2">
                  <c:v>9.3862275449101792E-2</c:v>
                </c:pt>
                <c:pt idx="3">
                  <c:v>0.1251472320376914</c:v>
                </c:pt>
                <c:pt idx="4">
                  <c:v>0.12272727272727273</c:v>
                </c:pt>
                <c:pt idx="5">
                  <c:v>9.2872570194384454E-2</c:v>
                </c:pt>
                <c:pt idx="6">
                  <c:v>0.11053231320201856</c:v>
                </c:pt>
                <c:pt idx="7">
                  <c:v>0.1950681912109106</c:v>
                </c:pt>
                <c:pt idx="8">
                  <c:v>0.13277832651333427</c:v>
                </c:pt>
                <c:pt idx="9">
                  <c:v>0.1169696128763702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6A-4575-93BB-AD30C7A5F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4163295"/>
        <c:axId val="1054164959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NCC!$B$54</c15:sqref>
                        </c15:formulaRef>
                      </c:ext>
                    </c:extLst>
                    <c:strCache>
                      <c:ptCount val="1"/>
                      <c:pt idx="0">
                        <c:v>Year</c:v>
                      </c:pt>
                    </c:strCache>
                  </c:strRef>
                </c:tx>
                <c:spPr>
                  <a:ln w="34925" cap="rnd">
                    <a:solidFill>
                      <a:schemeClr val="accent1">
                        <a:tint val="48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NCC!$B$55:$B$64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2012</c:v>
                      </c:pt>
                      <c:pt idx="1">
                        <c:v>2013</c:v>
                      </c:pt>
                      <c:pt idx="2">
                        <c:v>2014</c:v>
                      </c:pt>
                      <c:pt idx="3">
                        <c:v>2015</c:v>
                      </c:pt>
                      <c:pt idx="4">
                        <c:v>2016</c:v>
                      </c:pt>
                      <c:pt idx="5">
                        <c:v>2017</c:v>
                      </c:pt>
                      <c:pt idx="6">
                        <c:v>2018</c:v>
                      </c:pt>
                      <c:pt idx="7">
                        <c:v>2019</c:v>
                      </c:pt>
                      <c:pt idx="8">
                        <c:v>2020</c:v>
                      </c:pt>
                      <c:pt idx="9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NCC!$B$55:$B$64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2012</c:v>
                      </c:pt>
                      <c:pt idx="1">
                        <c:v>2013</c:v>
                      </c:pt>
                      <c:pt idx="2">
                        <c:v>2014</c:v>
                      </c:pt>
                      <c:pt idx="3">
                        <c:v>2015</c:v>
                      </c:pt>
                      <c:pt idx="4">
                        <c:v>2016</c:v>
                      </c:pt>
                      <c:pt idx="5">
                        <c:v>2017</c:v>
                      </c:pt>
                      <c:pt idx="6">
                        <c:v>2018</c:v>
                      </c:pt>
                      <c:pt idx="7">
                        <c:v>2019</c:v>
                      </c:pt>
                      <c:pt idx="8">
                        <c:v>2020</c:v>
                      </c:pt>
                      <c:pt idx="9">
                        <c:v>2021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3B6A-4575-93BB-AD30C7A5F8AD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NCC!$C$54</c15:sqref>
                        </c15:formulaRef>
                      </c:ext>
                    </c:extLst>
                    <c:strCache>
                      <c:ptCount val="1"/>
                      <c:pt idx="0">
                        <c:v>Profit before tax</c:v>
                      </c:pt>
                    </c:strCache>
                  </c:strRef>
                </c:tx>
                <c:spPr>
                  <a:ln w="34925" cap="rnd">
                    <a:solidFill>
                      <a:schemeClr val="accent1">
                        <a:tint val="65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NCC!$B$55:$B$64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2012</c:v>
                      </c:pt>
                      <c:pt idx="1">
                        <c:v>2013</c:v>
                      </c:pt>
                      <c:pt idx="2">
                        <c:v>2014</c:v>
                      </c:pt>
                      <c:pt idx="3">
                        <c:v>2015</c:v>
                      </c:pt>
                      <c:pt idx="4">
                        <c:v>2016</c:v>
                      </c:pt>
                      <c:pt idx="5">
                        <c:v>2017</c:v>
                      </c:pt>
                      <c:pt idx="6">
                        <c:v>2018</c:v>
                      </c:pt>
                      <c:pt idx="7">
                        <c:v>2019</c:v>
                      </c:pt>
                      <c:pt idx="8">
                        <c:v>2020</c:v>
                      </c:pt>
                      <c:pt idx="9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NCC!$C$55:$C$64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90</c:v>
                      </c:pt>
                      <c:pt idx="1">
                        <c:v>90</c:v>
                      </c:pt>
                      <c:pt idx="2">
                        <c:v>-27</c:v>
                      </c:pt>
                      <c:pt idx="3">
                        <c:v>113</c:v>
                      </c:pt>
                      <c:pt idx="4">
                        <c:v>167</c:v>
                      </c:pt>
                      <c:pt idx="5">
                        <c:v>46</c:v>
                      </c:pt>
                      <c:pt idx="6">
                        <c:v>219</c:v>
                      </c:pt>
                      <c:pt idx="7">
                        <c:v>894</c:v>
                      </c:pt>
                      <c:pt idx="8">
                        <c:v>387</c:v>
                      </c:pt>
                      <c:pt idx="9">
                        <c:v>363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3B6A-4575-93BB-AD30C7A5F8AD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NCC!$D$54</c15:sqref>
                        </c15:formulaRef>
                      </c:ext>
                    </c:extLst>
                    <c:strCache>
                      <c:ptCount val="1"/>
                      <c:pt idx="0">
                        <c:v>Interest</c:v>
                      </c:pt>
                    </c:strCache>
                  </c:strRef>
                </c:tx>
                <c:spPr>
                  <a:ln w="34925" cap="rnd">
                    <a:solidFill>
                      <a:schemeClr val="accent1">
                        <a:tint val="83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NCC!$B$55:$B$64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2012</c:v>
                      </c:pt>
                      <c:pt idx="1">
                        <c:v>2013</c:v>
                      </c:pt>
                      <c:pt idx="2">
                        <c:v>2014</c:v>
                      </c:pt>
                      <c:pt idx="3">
                        <c:v>2015</c:v>
                      </c:pt>
                      <c:pt idx="4">
                        <c:v>2016</c:v>
                      </c:pt>
                      <c:pt idx="5">
                        <c:v>2017</c:v>
                      </c:pt>
                      <c:pt idx="6">
                        <c:v>2018</c:v>
                      </c:pt>
                      <c:pt idx="7">
                        <c:v>2019</c:v>
                      </c:pt>
                      <c:pt idx="8">
                        <c:v>2020</c:v>
                      </c:pt>
                      <c:pt idx="9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NCC!$D$55:$D$64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645</c:v>
                      </c:pt>
                      <c:pt idx="1">
                        <c:v>595</c:v>
                      </c:pt>
                      <c:pt idx="2">
                        <c:v>654</c:v>
                      </c:pt>
                      <c:pt idx="3">
                        <c:v>737</c:v>
                      </c:pt>
                      <c:pt idx="4">
                        <c:v>643</c:v>
                      </c:pt>
                      <c:pt idx="5">
                        <c:v>513</c:v>
                      </c:pt>
                      <c:pt idx="6">
                        <c:v>460</c:v>
                      </c:pt>
                      <c:pt idx="7">
                        <c:v>522</c:v>
                      </c:pt>
                      <c:pt idx="8">
                        <c:v>554</c:v>
                      </c:pt>
                      <c:pt idx="9">
                        <c:v>480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3B6A-4575-93BB-AD30C7A5F8AD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NCC!$E$54</c15:sqref>
                        </c15:formulaRef>
                      </c:ext>
                    </c:extLst>
                    <c:strCache>
                      <c:ptCount val="1"/>
                      <c:pt idx="0">
                        <c:v>Share Capital</c:v>
                      </c:pt>
                    </c:strCache>
                  </c:strRef>
                </c:tx>
                <c:spPr>
                  <a:ln w="34925" cap="rnd">
                    <a:solidFill>
                      <a:schemeClr val="accent1"/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NCC!$B$55:$B$64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2012</c:v>
                      </c:pt>
                      <c:pt idx="1">
                        <c:v>2013</c:v>
                      </c:pt>
                      <c:pt idx="2">
                        <c:v>2014</c:v>
                      </c:pt>
                      <c:pt idx="3">
                        <c:v>2015</c:v>
                      </c:pt>
                      <c:pt idx="4">
                        <c:v>2016</c:v>
                      </c:pt>
                      <c:pt idx="5">
                        <c:v>2017</c:v>
                      </c:pt>
                      <c:pt idx="6">
                        <c:v>2018</c:v>
                      </c:pt>
                      <c:pt idx="7">
                        <c:v>2019</c:v>
                      </c:pt>
                      <c:pt idx="8">
                        <c:v>2020</c:v>
                      </c:pt>
                      <c:pt idx="9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NCC!$E$55:$E$64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51</c:v>
                      </c:pt>
                      <c:pt idx="1">
                        <c:v>51</c:v>
                      </c:pt>
                      <c:pt idx="2">
                        <c:v>51</c:v>
                      </c:pt>
                      <c:pt idx="3">
                        <c:v>111</c:v>
                      </c:pt>
                      <c:pt idx="4">
                        <c:v>111</c:v>
                      </c:pt>
                      <c:pt idx="5">
                        <c:v>111</c:v>
                      </c:pt>
                      <c:pt idx="6">
                        <c:v>120</c:v>
                      </c:pt>
                      <c:pt idx="7">
                        <c:v>120</c:v>
                      </c:pt>
                      <c:pt idx="8">
                        <c:v>122</c:v>
                      </c:pt>
                      <c:pt idx="9">
                        <c:v>122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3B6A-4575-93BB-AD30C7A5F8AD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NCC!$F$54</c15:sqref>
                        </c15:formulaRef>
                      </c:ext>
                    </c:extLst>
                    <c:strCache>
                      <c:ptCount val="1"/>
                      <c:pt idx="0">
                        <c:v>Reserves</c:v>
                      </c:pt>
                    </c:strCache>
                  </c:strRef>
                </c:tx>
                <c:spPr>
                  <a:ln w="34925" cap="rnd">
                    <a:solidFill>
                      <a:schemeClr val="accent1">
                        <a:shade val="82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NCC!$B$55:$B$64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2012</c:v>
                      </c:pt>
                      <c:pt idx="1">
                        <c:v>2013</c:v>
                      </c:pt>
                      <c:pt idx="2">
                        <c:v>2014</c:v>
                      </c:pt>
                      <c:pt idx="3">
                        <c:v>2015</c:v>
                      </c:pt>
                      <c:pt idx="4">
                        <c:v>2016</c:v>
                      </c:pt>
                      <c:pt idx="5">
                        <c:v>2017</c:v>
                      </c:pt>
                      <c:pt idx="6">
                        <c:v>2018</c:v>
                      </c:pt>
                      <c:pt idx="7">
                        <c:v>2019</c:v>
                      </c:pt>
                      <c:pt idx="8">
                        <c:v>2020</c:v>
                      </c:pt>
                      <c:pt idx="9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NCC!$F$55:$F$64</c15:sqref>
                        </c15:formulaRef>
                      </c:ext>
                    </c:extLst>
                    <c:numCache>
                      <c:formatCode>#,##0</c:formatCode>
                      <c:ptCount val="10"/>
                      <c:pt idx="0">
                        <c:v>2668</c:v>
                      </c:pt>
                      <c:pt idx="1">
                        <c:v>2645</c:v>
                      </c:pt>
                      <c:pt idx="2">
                        <c:v>2715</c:v>
                      </c:pt>
                      <c:pt idx="3">
                        <c:v>3291</c:v>
                      </c:pt>
                      <c:pt idx="4">
                        <c:v>3281</c:v>
                      </c:pt>
                      <c:pt idx="5">
                        <c:v>3336</c:v>
                      </c:pt>
                      <c:pt idx="6">
                        <c:v>3962</c:v>
                      </c:pt>
                      <c:pt idx="7">
                        <c:v>4448</c:v>
                      </c:pt>
                      <c:pt idx="8">
                        <c:v>4784</c:v>
                      </c:pt>
                      <c:pt idx="9">
                        <c:v>5023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3B6A-4575-93BB-AD30C7A5F8AD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NCC!$G$54</c15:sqref>
                        </c15:formulaRef>
                      </c:ext>
                    </c:extLst>
                    <c:strCache>
                      <c:ptCount val="1"/>
                      <c:pt idx="0">
                        <c:v>Long term debt</c:v>
                      </c:pt>
                    </c:strCache>
                  </c:strRef>
                </c:tx>
                <c:spPr>
                  <a:ln w="34925" cap="rnd">
                    <a:solidFill>
                      <a:schemeClr val="accent1">
                        <a:shade val="65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NCC!$B$55:$B$64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2012</c:v>
                      </c:pt>
                      <c:pt idx="1">
                        <c:v>2013</c:v>
                      </c:pt>
                      <c:pt idx="2">
                        <c:v>2014</c:v>
                      </c:pt>
                      <c:pt idx="3">
                        <c:v>2015</c:v>
                      </c:pt>
                      <c:pt idx="4">
                        <c:v>2016</c:v>
                      </c:pt>
                      <c:pt idx="5">
                        <c:v>2017</c:v>
                      </c:pt>
                      <c:pt idx="6">
                        <c:v>2018</c:v>
                      </c:pt>
                      <c:pt idx="7">
                        <c:v>2019</c:v>
                      </c:pt>
                      <c:pt idx="8">
                        <c:v>2020</c:v>
                      </c:pt>
                      <c:pt idx="9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NCC!$G$55:$G$64</c15:sqref>
                        </c15:formulaRef>
                      </c:ext>
                    </c:extLst>
                    <c:numCache>
                      <c:formatCode>#,##0</c:formatCode>
                      <c:ptCount val="10"/>
                      <c:pt idx="0">
                        <c:v>5316</c:v>
                      </c:pt>
                      <c:pt idx="1">
                        <c:v>3909</c:v>
                      </c:pt>
                      <c:pt idx="2">
                        <c:v>3914</c:v>
                      </c:pt>
                      <c:pt idx="3">
                        <c:v>3390</c:v>
                      </c:pt>
                      <c:pt idx="4">
                        <c:v>3208</c:v>
                      </c:pt>
                      <c:pt idx="5">
                        <c:v>2572</c:v>
                      </c:pt>
                      <c:pt idx="6">
                        <c:v>2061</c:v>
                      </c:pt>
                      <c:pt idx="7">
                        <c:v>2691</c:v>
                      </c:pt>
                      <c:pt idx="8">
                        <c:v>2181</c:v>
                      </c:pt>
                      <c:pt idx="9">
                        <c:v>2062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3B6A-4575-93BB-AD30C7A5F8AD}"/>
                  </c:ext>
                </c:extLst>
              </c15:ser>
            </c15:filteredLineSeries>
          </c:ext>
        </c:extLst>
      </c:lineChart>
      <c:catAx>
        <c:axId val="10541632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4164959"/>
        <c:crosses val="autoZero"/>
        <c:auto val="1"/>
        <c:lblAlgn val="ctr"/>
        <c:lblOffset val="100"/>
        <c:noMultiLvlLbl val="0"/>
      </c:catAx>
      <c:valAx>
        <c:axId val="1054164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41632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2400"/>
              <a:t>Asset Utlisation Ratio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5"/>
          <c:order val="5"/>
          <c:tx>
            <c:strRef>
              <c:f>NCC!$G$69</c:f>
              <c:strCache>
                <c:ptCount val="1"/>
                <c:pt idx="0">
                  <c:v>Asset Utlisation Ratio = Revenue / (Share capital + Reserves + Long term Debt)</c:v>
                </c:pt>
              </c:strCache>
            </c:strRef>
          </c:tx>
          <c:spPr>
            <a:ln w="34925" cap="rnd">
              <a:solidFill>
                <a:schemeClr val="accent1">
                  <a:shade val="5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NCC!$B$70:$B$79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NCC!$G$70:$G$79</c:f>
              <c:numCache>
                <c:formatCode>0.00</c:formatCode>
                <c:ptCount val="10"/>
                <c:pt idx="0">
                  <c:v>0.81120099564405723</c:v>
                </c:pt>
                <c:pt idx="1">
                  <c:v>1.0549583648750946</c:v>
                </c:pt>
                <c:pt idx="2">
                  <c:v>1.0886227544910179</c:v>
                </c:pt>
                <c:pt idx="3">
                  <c:v>1.4006183745583038</c:v>
                </c:pt>
                <c:pt idx="4">
                  <c:v>1.4434848484848486</c:v>
                </c:pt>
                <c:pt idx="5">
                  <c:v>1.49543113473999</c:v>
                </c:pt>
                <c:pt idx="6">
                  <c:v>1.3659449780237669</c:v>
                </c:pt>
                <c:pt idx="7">
                  <c:v>1.776553244248519</c:v>
                </c:pt>
                <c:pt idx="8">
                  <c:v>1.2559616198673629</c:v>
                </c:pt>
                <c:pt idx="9">
                  <c:v>1.1029554599694742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19-4DE8-B27F-D8E09493C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0288447"/>
        <c:axId val="1010294271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NCC!$B$69</c15:sqref>
                        </c15:formulaRef>
                      </c:ext>
                    </c:extLst>
                    <c:strCache>
                      <c:ptCount val="1"/>
                      <c:pt idx="0">
                        <c:v>Year</c:v>
                      </c:pt>
                    </c:strCache>
                  </c:strRef>
                </c:tx>
                <c:spPr>
                  <a:ln w="34925" cap="rnd">
                    <a:solidFill>
                      <a:schemeClr val="accent1">
                        <a:tint val="5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NCC!$B$70:$B$79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2012</c:v>
                      </c:pt>
                      <c:pt idx="1">
                        <c:v>2013</c:v>
                      </c:pt>
                      <c:pt idx="2">
                        <c:v>2014</c:v>
                      </c:pt>
                      <c:pt idx="3">
                        <c:v>2015</c:v>
                      </c:pt>
                      <c:pt idx="4">
                        <c:v>2016</c:v>
                      </c:pt>
                      <c:pt idx="5">
                        <c:v>2017</c:v>
                      </c:pt>
                      <c:pt idx="6">
                        <c:v>2018</c:v>
                      </c:pt>
                      <c:pt idx="7">
                        <c:v>2019</c:v>
                      </c:pt>
                      <c:pt idx="8">
                        <c:v>2020</c:v>
                      </c:pt>
                      <c:pt idx="9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NCC!$B$70:$B$79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2012</c:v>
                      </c:pt>
                      <c:pt idx="1">
                        <c:v>2013</c:v>
                      </c:pt>
                      <c:pt idx="2">
                        <c:v>2014</c:v>
                      </c:pt>
                      <c:pt idx="3">
                        <c:v>2015</c:v>
                      </c:pt>
                      <c:pt idx="4">
                        <c:v>2016</c:v>
                      </c:pt>
                      <c:pt idx="5">
                        <c:v>2017</c:v>
                      </c:pt>
                      <c:pt idx="6">
                        <c:v>2018</c:v>
                      </c:pt>
                      <c:pt idx="7">
                        <c:v>2019</c:v>
                      </c:pt>
                      <c:pt idx="8">
                        <c:v>2020</c:v>
                      </c:pt>
                      <c:pt idx="9">
                        <c:v>2021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0F19-4DE8-B27F-D8E09493CDC5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NCC!$C$69</c15:sqref>
                        </c15:formulaRef>
                      </c:ext>
                    </c:extLst>
                    <c:strCache>
                      <c:ptCount val="1"/>
                      <c:pt idx="0">
                        <c:v>Revenue</c:v>
                      </c:pt>
                    </c:strCache>
                  </c:strRef>
                </c:tx>
                <c:spPr>
                  <a:ln w="34925" cap="rnd">
                    <a:solidFill>
                      <a:schemeClr val="accent1">
                        <a:tint val="7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NCC!$B$70:$B$79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2012</c:v>
                      </c:pt>
                      <c:pt idx="1">
                        <c:v>2013</c:v>
                      </c:pt>
                      <c:pt idx="2">
                        <c:v>2014</c:v>
                      </c:pt>
                      <c:pt idx="3">
                        <c:v>2015</c:v>
                      </c:pt>
                      <c:pt idx="4">
                        <c:v>2016</c:v>
                      </c:pt>
                      <c:pt idx="5">
                        <c:v>2017</c:v>
                      </c:pt>
                      <c:pt idx="6">
                        <c:v>2018</c:v>
                      </c:pt>
                      <c:pt idx="7">
                        <c:v>2019</c:v>
                      </c:pt>
                      <c:pt idx="8">
                        <c:v>2020</c:v>
                      </c:pt>
                      <c:pt idx="9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NCC!$C$70:$C$79</c15:sqref>
                        </c15:formulaRef>
                      </c:ext>
                    </c:extLst>
                    <c:numCache>
                      <c:formatCode>#,##0</c:formatCode>
                      <c:ptCount val="10"/>
                      <c:pt idx="0">
                        <c:v>6518</c:v>
                      </c:pt>
                      <c:pt idx="1">
                        <c:v>6968</c:v>
                      </c:pt>
                      <c:pt idx="2">
                        <c:v>7272</c:v>
                      </c:pt>
                      <c:pt idx="3">
                        <c:v>9513</c:v>
                      </c:pt>
                      <c:pt idx="4">
                        <c:v>9527</c:v>
                      </c:pt>
                      <c:pt idx="5">
                        <c:v>9001</c:v>
                      </c:pt>
                      <c:pt idx="6">
                        <c:v>8391</c:v>
                      </c:pt>
                      <c:pt idx="7">
                        <c:v>12896</c:v>
                      </c:pt>
                      <c:pt idx="8">
                        <c:v>8901</c:v>
                      </c:pt>
                      <c:pt idx="9">
                        <c:v>7949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0F19-4DE8-B27F-D8E09493CDC5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NCC!$D$69</c15:sqref>
                        </c15:formulaRef>
                      </c:ext>
                    </c:extLst>
                    <c:strCache>
                      <c:ptCount val="1"/>
                      <c:pt idx="0">
                        <c:v>Share Capital</c:v>
                      </c:pt>
                    </c:strCache>
                  </c:strRef>
                </c:tx>
                <c:spPr>
                  <a:ln w="34925" cap="rnd">
                    <a:solidFill>
                      <a:schemeClr val="accent1">
                        <a:tint val="9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NCC!$B$70:$B$79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2012</c:v>
                      </c:pt>
                      <c:pt idx="1">
                        <c:v>2013</c:v>
                      </c:pt>
                      <c:pt idx="2">
                        <c:v>2014</c:v>
                      </c:pt>
                      <c:pt idx="3">
                        <c:v>2015</c:v>
                      </c:pt>
                      <c:pt idx="4">
                        <c:v>2016</c:v>
                      </c:pt>
                      <c:pt idx="5">
                        <c:v>2017</c:v>
                      </c:pt>
                      <c:pt idx="6">
                        <c:v>2018</c:v>
                      </c:pt>
                      <c:pt idx="7">
                        <c:v>2019</c:v>
                      </c:pt>
                      <c:pt idx="8">
                        <c:v>2020</c:v>
                      </c:pt>
                      <c:pt idx="9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NCC!$D$70:$D$79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51</c:v>
                      </c:pt>
                      <c:pt idx="1">
                        <c:v>51</c:v>
                      </c:pt>
                      <c:pt idx="2">
                        <c:v>51</c:v>
                      </c:pt>
                      <c:pt idx="3">
                        <c:v>111</c:v>
                      </c:pt>
                      <c:pt idx="4">
                        <c:v>111</c:v>
                      </c:pt>
                      <c:pt idx="5">
                        <c:v>111</c:v>
                      </c:pt>
                      <c:pt idx="6">
                        <c:v>120</c:v>
                      </c:pt>
                      <c:pt idx="7">
                        <c:v>120</c:v>
                      </c:pt>
                      <c:pt idx="8">
                        <c:v>122</c:v>
                      </c:pt>
                      <c:pt idx="9">
                        <c:v>122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0F19-4DE8-B27F-D8E09493CDC5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NCC!$E$69</c15:sqref>
                        </c15:formulaRef>
                      </c:ext>
                    </c:extLst>
                    <c:strCache>
                      <c:ptCount val="1"/>
                      <c:pt idx="0">
                        <c:v>Reserves</c:v>
                      </c:pt>
                    </c:strCache>
                  </c:strRef>
                </c:tx>
                <c:spPr>
                  <a:ln w="34925" cap="rnd">
                    <a:solidFill>
                      <a:schemeClr val="accent1">
                        <a:shade val="9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NCC!$B$70:$B$79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2012</c:v>
                      </c:pt>
                      <c:pt idx="1">
                        <c:v>2013</c:v>
                      </c:pt>
                      <c:pt idx="2">
                        <c:v>2014</c:v>
                      </c:pt>
                      <c:pt idx="3">
                        <c:v>2015</c:v>
                      </c:pt>
                      <c:pt idx="4">
                        <c:v>2016</c:v>
                      </c:pt>
                      <c:pt idx="5">
                        <c:v>2017</c:v>
                      </c:pt>
                      <c:pt idx="6">
                        <c:v>2018</c:v>
                      </c:pt>
                      <c:pt idx="7">
                        <c:v>2019</c:v>
                      </c:pt>
                      <c:pt idx="8">
                        <c:v>2020</c:v>
                      </c:pt>
                      <c:pt idx="9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NCC!$E$70:$E$79</c15:sqref>
                        </c15:formulaRef>
                      </c:ext>
                    </c:extLst>
                    <c:numCache>
                      <c:formatCode>#,##0</c:formatCode>
                      <c:ptCount val="10"/>
                      <c:pt idx="0">
                        <c:v>2668</c:v>
                      </c:pt>
                      <c:pt idx="1">
                        <c:v>2645</c:v>
                      </c:pt>
                      <c:pt idx="2">
                        <c:v>2715</c:v>
                      </c:pt>
                      <c:pt idx="3">
                        <c:v>3291</c:v>
                      </c:pt>
                      <c:pt idx="4">
                        <c:v>3281</c:v>
                      </c:pt>
                      <c:pt idx="5">
                        <c:v>3336</c:v>
                      </c:pt>
                      <c:pt idx="6">
                        <c:v>3962</c:v>
                      </c:pt>
                      <c:pt idx="7">
                        <c:v>4448</c:v>
                      </c:pt>
                      <c:pt idx="8">
                        <c:v>4784</c:v>
                      </c:pt>
                      <c:pt idx="9">
                        <c:v>5023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0F19-4DE8-B27F-D8E09493CDC5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NCC!$F$69</c15:sqref>
                        </c15:formulaRef>
                      </c:ext>
                    </c:extLst>
                    <c:strCache>
                      <c:ptCount val="1"/>
                      <c:pt idx="0">
                        <c:v>Long term debt</c:v>
                      </c:pt>
                    </c:strCache>
                  </c:strRef>
                </c:tx>
                <c:spPr>
                  <a:ln w="34925" cap="rnd">
                    <a:solidFill>
                      <a:schemeClr val="accent1">
                        <a:shade val="7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NCC!$B$70:$B$79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2012</c:v>
                      </c:pt>
                      <c:pt idx="1">
                        <c:v>2013</c:v>
                      </c:pt>
                      <c:pt idx="2">
                        <c:v>2014</c:v>
                      </c:pt>
                      <c:pt idx="3">
                        <c:v>2015</c:v>
                      </c:pt>
                      <c:pt idx="4">
                        <c:v>2016</c:v>
                      </c:pt>
                      <c:pt idx="5">
                        <c:v>2017</c:v>
                      </c:pt>
                      <c:pt idx="6">
                        <c:v>2018</c:v>
                      </c:pt>
                      <c:pt idx="7">
                        <c:v>2019</c:v>
                      </c:pt>
                      <c:pt idx="8">
                        <c:v>2020</c:v>
                      </c:pt>
                      <c:pt idx="9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NCC!$F$70:$F$79</c15:sqref>
                        </c15:formulaRef>
                      </c:ext>
                    </c:extLst>
                    <c:numCache>
                      <c:formatCode>#,##0</c:formatCode>
                      <c:ptCount val="10"/>
                      <c:pt idx="0">
                        <c:v>5316</c:v>
                      </c:pt>
                      <c:pt idx="1">
                        <c:v>3909</c:v>
                      </c:pt>
                      <c:pt idx="2">
                        <c:v>3914</c:v>
                      </c:pt>
                      <c:pt idx="3">
                        <c:v>3390</c:v>
                      </c:pt>
                      <c:pt idx="4">
                        <c:v>3208</c:v>
                      </c:pt>
                      <c:pt idx="5">
                        <c:v>2572</c:v>
                      </c:pt>
                      <c:pt idx="6">
                        <c:v>2061</c:v>
                      </c:pt>
                      <c:pt idx="7">
                        <c:v>2691</c:v>
                      </c:pt>
                      <c:pt idx="8">
                        <c:v>2181</c:v>
                      </c:pt>
                      <c:pt idx="9">
                        <c:v>2062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0F19-4DE8-B27F-D8E09493CDC5}"/>
                  </c:ext>
                </c:extLst>
              </c15:ser>
            </c15:filteredLineSeries>
          </c:ext>
        </c:extLst>
      </c:lineChart>
      <c:catAx>
        <c:axId val="10102884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294271"/>
        <c:crosses val="autoZero"/>
        <c:auto val="1"/>
        <c:lblAlgn val="ctr"/>
        <c:lblOffset val="100"/>
        <c:noMultiLvlLbl val="0"/>
      </c:catAx>
      <c:valAx>
        <c:axId val="10102942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2884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2000"/>
              <a:t>Gross Profit Margin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3"/>
          <c:tx>
            <c:strRef>
              <c:f>NCC!$E$98</c:f>
              <c:strCache>
                <c:ptCount val="1"/>
                <c:pt idx="0">
                  <c:v>Gross Profit Margin = Gross Profit / Revenue</c:v>
                </c:pt>
              </c:strCache>
            </c:strRef>
          </c:tx>
          <c:spPr>
            <a:ln w="34925" cap="rnd">
              <a:solidFill>
                <a:schemeClr val="accent1">
                  <a:shade val="58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NCC!$B$99:$B$108</c15:sqref>
                  </c15:fullRef>
                </c:ext>
              </c:extLst>
              <c:f>NCC!$B$100:$B$108</c:f>
              <c:numCache>
                <c:formatCode>General</c:formatCode>
                <c:ptCount val="9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NCC!$E$99:$E$108</c15:sqref>
                  </c15:fullRef>
                </c:ext>
              </c:extLst>
              <c:f>NCC!$E$100:$E$108</c:f>
              <c:numCache>
                <c:formatCode>0.00%</c:formatCode>
                <c:ptCount val="9"/>
                <c:pt idx="0">
                  <c:v>0.1181113662456946</c:v>
                </c:pt>
                <c:pt idx="1">
                  <c:v>0.10423542354235424</c:v>
                </c:pt>
                <c:pt idx="2">
                  <c:v>0.10511931041732367</c:v>
                </c:pt>
                <c:pt idx="3">
                  <c:v>0.10360029390154299</c:v>
                </c:pt>
                <c:pt idx="4">
                  <c:v>7.4991667592489722E-2</c:v>
                </c:pt>
                <c:pt idx="5">
                  <c:v>0.10404004290311047</c:v>
                </c:pt>
                <c:pt idx="6">
                  <c:v>0.12344913151364764</c:v>
                </c:pt>
                <c:pt idx="7">
                  <c:v>0.12099764071452646</c:v>
                </c:pt>
                <c:pt idx="8">
                  <c:v>0.11561202667002139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44-4625-8A4C-F520241EC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015264"/>
        <c:axId val="13901609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NCC!$B$98</c15:sqref>
                        </c15:formulaRef>
                      </c:ext>
                    </c:extLst>
                    <c:strCache>
                      <c:ptCount val="1"/>
                      <c:pt idx="0">
                        <c:v>Year</c:v>
                      </c:pt>
                    </c:strCache>
                  </c:strRef>
                </c:tx>
                <c:spPr>
                  <a:ln w="34925" cap="rnd">
                    <a:solidFill>
                      <a:schemeClr val="accent1">
                        <a:tint val="58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ullRef>
                          <c15:sqref>NCC!$B$99:$B$108</c15:sqref>
                        </c15:fullRef>
                        <c15:formulaRef>
                          <c15:sqref>NCC!$B$100:$B$108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2013</c:v>
                      </c:pt>
                      <c:pt idx="1">
                        <c:v>2014</c:v>
                      </c:pt>
                      <c:pt idx="2">
                        <c:v>2015</c:v>
                      </c:pt>
                      <c:pt idx="3">
                        <c:v>2016</c:v>
                      </c:pt>
                      <c:pt idx="4">
                        <c:v>2017</c:v>
                      </c:pt>
                      <c:pt idx="5">
                        <c:v>2018</c:v>
                      </c:pt>
                      <c:pt idx="6">
                        <c:v>2019</c:v>
                      </c:pt>
                      <c:pt idx="7">
                        <c:v>2020</c:v>
                      </c:pt>
                      <c:pt idx="8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NCC!$B$99:$B$108</c15:sqref>
                        </c15:fullRef>
                        <c15:formulaRef>
                          <c15:sqref>NCC!$B$100:$B$108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2013</c:v>
                      </c:pt>
                      <c:pt idx="1">
                        <c:v>2014</c:v>
                      </c:pt>
                      <c:pt idx="2">
                        <c:v>2015</c:v>
                      </c:pt>
                      <c:pt idx="3">
                        <c:v>2016</c:v>
                      </c:pt>
                      <c:pt idx="4">
                        <c:v>2017</c:v>
                      </c:pt>
                      <c:pt idx="5">
                        <c:v>2018</c:v>
                      </c:pt>
                      <c:pt idx="6">
                        <c:v>2019</c:v>
                      </c:pt>
                      <c:pt idx="7">
                        <c:v>2020</c:v>
                      </c:pt>
                      <c:pt idx="8">
                        <c:v>2021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FE44-4625-8A4C-F520241ECE96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NCC!$C$98</c15:sqref>
                        </c15:formulaRef>
                      </c:ext>
                    </c:extLst>
                    <c:strCache>
                      <c:ptCount val="1"/>
                      <c:pt idx="0">
                        <c:v>Revenue</c:v>
                      </c:pt>
                    </c:strCache>
                  </c:strRef>
                </c:tx>
                <c:spPr>
                  <a:ln w="34925" cap="rnd">
                    <a:solidFill>
                      <a:schemeClr val="accent1">
                        <a:tint val="86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NCC!$B$99:$B$108</c15:sqref>
                        </c15:fullRef>
                        <c15:formulaRef>
                          <c15:sqref>NCC!$B$100:$B$108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2013</c:v>
                      </c:pt>
                      <c:pt idx="1">
                        <c:v>2014</c:v>
                      </c:pt>
                      <c:pt idx="2">
                        <c:v>2015</c:v>
                      </c:pt>
                      <c:pt idx="3">
                        <c:v>2016</c:v>
                      </c:pt>
                      <c:pt idx="4">
                        <c:v>2017</c:v>
                      </c:pt>
                      <c:pt idx="5">
                        <c:v>2018</c:v>
                      </c:pt>
                      <c:pt idx="6">
                        <c:v>2019</c:v>
                      </c:pt>
                      <c:pt idx="7">
                        <c:v>2020</c:v>
                      </c:pt>
                      <c:pt idx="8">
                        <c:v>2021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NCC!$C$99:$C$108</c15:sqref>
                        </c15:fullRef>
                        <c15:formulaRef>
                          <c15:sqref>NCC!$C$100:$C$108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6968</c:v>
                      </c:pt>
                      <c:pt idx="1">
                        <c:v>7272</c:v>
                      </c:pt>
                      <c:pt idx="2">
                        <c:v>9513</c:v>
                      </c:pt>
                      <c:pt idx="3">
                        <c:v>9527</c:v>
                      </c:pt>
                      <c:pt idx="4">
                        <c:v>9001</c:v>
                      </c:pt>
                      <c:pt idx="5">
                        <c:v>8391</c:v>
                      </c:pt>
                      <c:pt idx="6">
                        <c:v>12896</c:v>
                      </c:pt>
                      <c:pt idx="7">
                        <c:v>8901</c:v>
                      </c:pt>
                      <c:pt idx="8">
                        <c:v>7949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FE44-4625-8A4C-F520241ECE96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NCC!$D$98</c15:sqref>
                        </c15:formulaRef>
                      </c:ext>
                    </c:extLst>
                    <c:strCache>
                      <c:ptCount val="1"/>
                      <c:pt idx="0">
                        <c:v>Gross Profit</c:v>
                      </c:pt>
                    </c:strCache>
                  </c:strRef>
                </c:tx>
                <c:spPr>
                  <a:ln w="34925" cap="rnd">
                    <a:solidFill>
                      <a:schemeClr val="accent1">
                        <a:shade val="86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NCC!$B$99:$B$108</c15:sqref>
                        </c15:fullRef>
                        <c15:formulaRef>
                          <c15:sqref>NCC!$B$100:$B$108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2013</c:v>
                      </c:pt>
                      <c:pt idx="1">
                        <c:v>2014</c:v>
                      </c:pt>
                      <c:pt idx="2">
                        <c:v>2015</c:v>
                      </c:pt>
                      <c:pt idx="3">
                        <c:v>2016</c:v>
                      </c:pt>
                      <c:pt idx="4">
                        <c:v>2017</c:v>
                      </c:pt>
                      <c:pt idx="5">
                        <c:v>2018</c:v>
                      </c:pt>
                      <c:pt idx="6">
                        <c:v>2019</c:v>
                      </c:pt>
                      <c:pt idx="7">
                        <c:v>2020</c:v>
                      </c:pt>
                      <c:pt idx="8">
                        <c:v>2021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NCC!$D$99:$D$108</c15:sqref>
                        </c15:fullRef>
                        <c15:formulaRef>
                          <c15:sqref>NCC!$D$100:$D$108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823</c:v>
                      </c:pt>
                      <c:pt idx="1">
                        <c:v>758</c:v>
                      </c:pt>
                      <c:pt idx="2" formatCode="#,##0">
                        <c:v>1000</c:v>
                      </c:pt>
                      <c:pt idx="3">
                        <c:v>987</c:v>
                      </c:pt>
                      <c:pt idx="4">
                        <c:v>675</c:v>
                      </c:pt>
                      <c:pt idx="5">
                        <c:v>873</c:v>
                      </c:pt>
                      <c:pt idx="6" formatCode="#,##0">
                        <c:v>1592</c:v>
                      </c:pt>
                      <c:pt idx="7" formatCode="#,##0">
                        <c:v>1077</c:v>
                      </c:pt>
                      <c:pt idx="8">
                        <c:v>919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FE44-4625-8A4C-F520241ECE96}"/>
                  </c:ext>
                </c:extLst>
              </c15:ser>
            </c15:filteredLineSeries>
          </c:ext>
        </c:extLst>
      </c:lineChart>
      <c:catAx>
        <c:axId val="13901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016096"/>
        <c:crosses val="autoZero"/>
        <c:auto val="1"/>
        <c:lblAlgn val="ctr"/>
        <c:lblOffset val="100"/>
        <c:noMultiLvlLbl val="0"/>
      </c:catAx>
      <c:valAx>
        <c:axId val="13901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015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2000"/>
              <a:t>Income Gearing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3"/>
          <c:tx>
            <c:strRef>
              <c:f>NCC!$E$129</c:f>
              <c:strCache>
                <c:ptCount val="1"/>
                <c:pt idx="0">
                  <c:v>Income Gearing = Interest on Borrowings / PBIT</c:v>
                </c:pt>
              </c:strCache>
            </c:strRef>
          </c:tx>
          <c:spPr>
            <a:ln w="34925" cap="rnd">
              <a:solidFill>
                <a:schemeClr val="accent6">
                  <a:shade val="58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NCC!$B$129:$B$139</c15:sqref>
                  </c15:fullRef>
                </c:ext>
              </c:extLst>
              <c:f>NCC!$B$130:$B$139</c:f>
              <c:strCach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NCC!$E$130:$E$139</c15:sqref>
                  </c15:fullRef>
                </c:ext>
              </c:extLst>
              <c:f>NCC!$E$131:$E$139</c:f>
              <c:numCache>
                <c:formatCode>0.00</c:formatCode>
                <c:ptCount val="9"/>
                <c:pt idx="0">
                  <c:v>0.86861313868613144</c:v>
                </c:pt>
                <c:pt idx="1">
                  <c:v>1.0430622009569377</c:v>
                </c:pt>
                <c:pt idx="2">
                  <c:v>0.86705882352941177</c:v>
                </c:pt>
                <c:pt idx="3">
                  <c:v>0.79382716049382718</c:v>
                </c:pt>
                <c:pt idx="4">
                  <c:v>0.91771019677996424</c:v>
                </c:pt>
                <c:pt idx="5">
                  <c:v>0.67746686303387338</c:v>
                </c:pt>
                <c:pt idx="6">
                  <c:v>0.36864406779661019</c:v>
                </c:pt>
                <c:pt idx="7">
                  <c:v>0.5887353878852285</c:v>
                </c:pt>
                <c:pt idx="8">
                  <c:v>0.56939501779359436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AC-4F0B-9648-C12951637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2969872"/>
        <c:axId val="2052974032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NCC!$B$129</c15:sqref>
                        </c15:formulaRef>
                      </c:ext>
                    </c:extLst>
                    <c:strCache>
                      <c:ptCount val="1"/>
                      <c:pt idx="0">
                        <c:v>Year</c:v>
                      </c:pt>
                    </c:strCache>
                  </c:strRef>
                </c:tx>
                <c:spPr>
                  <a:ln w="34925" cap="rnd">
                    <a:solidFill>
                      <a:schemeClr val="accent6">
                        <a:tint val="58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ullRef>
                          <c15:sqref>NCC!$B$129:$B$139</c15:sqref>
                        </c15:fullRef>
                        <c15:formulaRef>
                          <c15:sqref>NCC!$B$130:$B$139</c15:sqref>
                        </c15:formulaRef>
                      </c:ext>
                    </c:extLst>
                    <c:strCache>
                      <c:ptCount val="10"/>
                      <c:pt idx="0">
                        <c:v>2012</c:v>
                      </c:pt>
                      <c:pt idx="1">
                        <c:v>2013</c:v>
                      </c:pt>
                      <c:pt idx="2">
                        <c:v>2014</c:v>
                      </c:pt>
                      <c:pt idx="3">
                        <c:v>2015</c:v>
                      </c:pt>
                      <c:pt idx="4">
                        <c:v>2016</c:v>
                      </c:pt>
                      <c:pt idx="5">
                        <c:v>2017</c:v>
                      </c:pt>
                      <c:pt idx="6">
                        <c:v>2018</c:v>
                      </c:pt>
                      <c:pt idx="7">
                        <c:v>2019</c:v>
                      </c:pt>
                      <c:pt idx="8">
                        <c:v>2020</c:v>
                      </c:pt>
                      <c:pt idx="9">
                        <c:v>2021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NCC!$B$130:$B$139</c15:sqref>
                        </c15:fullRef>
                        <c15:formulaRef>
                          <c15:sqref>NCC!$B$131:$B$139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2013</c:v>
                      </c:pt>
                      <c:pt idx="1">
                        <c:v>2014</c:v>
                      </c:pt>
                      <c:pt idx="2">
                        <c:v>2015</c:v>
                      </c:pt>
                      <c:pt idx="3">
                        <c:v>2016</c:v>
                      </c:pt>
                      <c:pt idx="4">
                        <c:v>2017</c:v>
                      </c:pt>
                      <c:pt idx="5">
                        <c:v>2018</c:v>
                      </c:pt>
                      <c:pt idx="6">
                        <c:v>2019</c:v>
                      </c:pt>
                      <c:pt idx="7">
                        <c:v>2020</c:v>
                      </c:pt>
                      <c:pt idx="8">
                        <c:v>2021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9CAC-4F0B-9648-C1295163773D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NCC!$C$129</c15:sqref>
                        </c15:formulaRef>
                      </c:ext>
                    </c:extLst>
                    <c:strCache>
                      <c:ptCount val="1"/>
                      <c:pt idx="0">
                        <c:v>Interest on Borrowings</c:v>
                      </c:pt>
                    </c:strCache>
                  </c:strRef>
                </c:tx>
                <c:spPr>
                  <a:ln w="34925" cap="rnd">
                    <a:solidFill>
                      <a:schemeClr val="accent6">
                        <a:tint val="86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NCC!$B$129:$B$139</c15:sqref>
                        </c15:fullRef>
                        <c15:formulaRef>
                          <c15:sqref>NCC!$B$130:$B$139</c15:sqref>
                        </c15:formulaRef>
                      </c:ext>
                    </c:extLst>
                    <c:strCache>
                      <c:ptCount val="10"/>
                      <c:pt idx="0">
                        <c:v>2012</c:v>
                      </c:pt>
                      <c:pt idx="1">
                        <c:v>2013</c:v>
                      </c:pt>
                      <c:pt idx="2">
                        <c:v>2014</c:v>
                      </c:pt>
                      <c:pt idx="3">
                        <c:v>2015</c:v>
                      </c:pt>
                      <c:pt idx="4">
                        <c:v>2016</c:v>
                      </c:pt>
                      <c:pt idx="5">
                        <c:v>2017</c:v>
                      </c:pt>
                      <c:pt idx="6">
                        <c:v>2018</c:v>
                      </c:pt>
                      <c:pt idx="7">
                        <c:v>2019</c:v>
                      </c:pt>
                      <c:pt idx="8">
                        <c:v>2020</c:v>
                      </c:pt>
                      <c:pt idx="9">
                        <c:v>2021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NCC!$C$130:$C$139</c15:sqref>
                        </c15:fullRef>
                        <c15:formulaRef>
                          <c15:sqref>NCC!$C$131:$C$139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595</c:v>
                      </c:pt>
                      <c:pt idx="1">
                        <c:v>654</c:v>
                      </c:pt>
                      <c:pt idx="2">
                        <c:v>737</c:v>
                      </c:pt>
                      <c:pt idx="3">
                        <c:v>643</c:v>
                      </c:pt>
                      <c:pt idx="4">
                        <c:v>513</c:v>
                      </c:pt>
                      <c:pt idx="5">
                        <c:v>460</c:v>
                      </c:pt>
                      <c:pt idx="6">
                        <c:v>522</c:v>
                      </c:pt>
                      <c:pt idx="7">
                        <c:v>554</c:v>
                      </c:pt>
                      <c:pt idx="8">
                        <c:v>480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9CAC-4F0B-9648-C1295163773D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NCC!$D$129</c15:sqref>
                        </c15:formulaRef>
                      </c:ext>
                    </c:extLst>
                    <c:strCache>
                      <c:ptCount val="1"/>
                      <c:pt idx="0">
                        <c:v>Profit before tax</c:v>
                      </c:pt>
                    </c:strCache>
                  </c:strRef>
                </c:tx>
                <c:spPr>
                  <a:ln w="34925" cap="rnd">
                    <a:solidFill>
                      <a:schemeClr val="accent6">
                        <a:shade val="86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NCC!$B$129:$B$139</c15:sqref>
                        </c15:fullRef>
                        <c15:formulaRef>
                          <c15:sqref>NCC!$B$130:$B$139</c15:sqref>
                        </c15:formulaRef>
                      </c:ext>
                    </c:extLst>
                    <c:strCache>
                      <c:ptCount val="10"/>
                      <c:pt idx="0">
                        <c:v>2012</c:v>
                      </c:pt>
                      <c:pt idx="1">
                        <c:v>2013</c:v>
                      </c:pt>
                      <c:pt idx="2">
                        <c:v>2014</c:v>
                      </c:pt>
                      <c:pt idx="3">
                        <c:v>2015</c:v>
                      </c:pt>
                      <c:pt idx="4">
                        <c:v>2016</c:v>
                      </c:pt>
                      <c:pt idx="5">
                        <c:v>2017</c:v>
                      </c:pt>
                      <c:pt idx="6">
                        <c:v>2018</c:v>
                      </c:pt>
                      <c:pt idx="7">
                        <c:v>2019</c:v>
                      </c:pt>
                      <c:pt idx="8">
                        <c:v>2020</c:v>
                      </c:pt>
                      <c:pt idx="9">
                        <c:v>2021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NCC!$D$130:$D$139</c15:sqref>
                        </c15:fullRef>
                        <c15:formulaRef>
                          <c15:sqref>NCC!$D$131:$D$139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90</c:v>
                      </c:pt>
                      <c:pt idx="1">
                        <c:v>-27</c:v>
                      </c:pt>
                      <c:pt idx="2">
                        <c:v>113</c:v>
                      </c:pt>
                      <c:pt idx="3">
                        <c:v>167</c:v>
                      </c:pt>
                      <c:pt idx="4">
                        <c:v>46</c:v>
                      </c:pt>
                      <c:pt idx="5">
                        <c:v>219</c:v>
                      </c:pt>
                      <c:pt idx="6">
                        <c:v>894</c:v>
                      </c:pt>
                      <c:pt idx="7">
                        <c:v>387</c:v>
                      </c:pt>
                      <c:pt idx="8">
                        <c:v>363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CAC-4F0B-9648-C1295163773D}"/>
                  </c:ext>
                </c:extLst>
              </c15:ser>
            </c15:filteredLineSeries>
          </c:ext>
        </c:extLst>
      </c:lineChart>
      <c:catAx>
        <c:axId val="205296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2974032"/>
        <c:crosses val="autoZero"/>
        <c:auto val="1"/>
        <c:lblAlgn val="ctr"/>
        <c:lblOffset val="100"/>
        <c:noMultiLvlLbl val="0"/>
      </c:catAx>
      <c:valAx>
        <c:axId val="205297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2969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2000"/>
              <a:t>Net Asset Value Per Share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5"/>
          <c:order val="5"/>
          <c:tx>
            <c:strRef>
              <c:f>NCC!$G$217</c:f>
              <c:strCache>
                <c:ptCount val="1"/>
                <c:pt idx="0">
                  <c:v>Net Asset Value Per Share (In Rs.)</c:v>
                </c:pt>
              </c:strCache>
            </c:strRef>
          </c:tx>
          <c:spPr>
            <a:ln w="34925" cap="rnd">
              <a:solidFill>
                <a:schemeClr val="accent4">
                  <a:shade val="5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NCC!$B$218:$B$227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NCC!$G$218:$G$227</c:f>
              <c:numCache>
                <c:formatCode>_(* #,##0.00_);_(* \(#,##0.00\);_(* "-"??_);_(@_)</c:formatCode>
                <c:ptCount val="10"/>
                <c:pt idx="0">
                  <c:v>99.800529113664652</c:v>
                </c:pt>
                <c:pt idx="1">
                  <c:v>103.927056036778</c:v>
                </c:pt>
                <c:pt idx="2">
                  <c:v>49.177633705534291</c:v>
                </c:pt>
                <c:pt idx="3">
                  <c:v>60.59612500378374</c:v>
                </c:pt>
                <c:pt idx="4">
                  <c:v>60.429917502726965</c:v>
                </c:pt>
                <c:pt idx="5">
                  <c:v>56.857560972276765</c:v>
                </c:pt>
                <c:pt idx="6">
                  <c:v>67.646267891560882</c:v>
                </c:pt>
                <c:pt idx="7">
                  <c:v>76.040888123716442</c:v>
                </c:pt>
                <c:pt idx="8">
                  <c:v>81.668157249234213</c:v>
                </c:pt>
                <c:pt idx="9">
                  <c:v>85.647202577632896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EB-41A9-A045-287B51EA7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262592"/>
        <c:axId val="140266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NCC!$B$217</c15:sqref>
                        </c15:formulaRef>
                      </c:ext>
                    </c:extLst>
                    <c:strCache>
                      <c:ptCount val="1"/>
                      <c:pt idx="0">
                        <c:v>Year</c:v>
                      </c:pt>
                    </c:strCache>
                  </c:strRef>
                </c:tx>
                <c:spPr>
                  <a:ln w="34925" cap="rnd">
                    <a:solidFill>
                      <a:schemeClr val="accent4">
                        <a:tint val="5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NCC!$B$218:$B$227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2012</c:v>
                      </c:pt>
                      <c:pt idx="1">
                        <c:v>2013</c:v>
                      </c:pt>
                      <c:pt idx="2">
                        <c:v>2014</c:v>
                      </c:pt>
                      <c:pt idx="3">
                        <c:v>2015</c:v>
                      </c:pt>
                      <c:pt idx="4">
                        <c:v>2016</c:v>
                      </c:pt>
                      <c:pt idx="5">
                        <c:v>2017</c:v>
                      </c:pt>
                      <c:pt idx="6">
                        <c:v>2018</c:v>
                      </c:pt>
                      <c:pt idx="7">
                        <c:v>2019</c:v>
                      </c:pt>
                      <c:pt idx="8">
                        <c:v>2020</c:v>
                      </c:pt>
                      <c:pt idx="9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NCC!$B$218:$B$227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2012</c:v>
                      </c:pt>
                      <c:pt idx="1">
                        <c:v>2013</c:v>
                      </c:pt>
                      <c:pt idx="2">
                        <c:v>2014</c:v>
                      </c:pt>
                      <c:pt idx="3">
                        <c:v>2015</c:v>
                      </c:pt>
                      <c:pt idx="4">
                        <c:v>2016</c:v>
                      </c:pt>
                      <c:pt idx="5">
                        <c:v>2017</c:v>
                      </c:pt>
                      <c:pt idx="6">
                        <c:v>2018</c:v>
                      </c:pt>
                      <c:pt idx="7">
                        <c:v>2019</c:v>
                      </c:pt>
                      <c:pt idx="8">
                        <c:v>2020</c:v>
                      </c:pt>
                      <c:pt idx="9">
                        <c:v>2021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ABEB-41A9-A045-287B51EA7773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NCC!$C$217</c15:sqref>
                        </c15:formulaRef>
                      </c:ext>
                    </c:extLst>
                    <c:strCache>
                      <c:ptCount val="1"/>
                      <c:pt idx="0">
                        <c:v>Share Capital</c:v>
                      </c:pt>
                    </c:strCache>
                  </c:strRef>
                </c:tx>
                <c:spPr>
                  <a:ln w="34925" cap="rnd">
                    <a:solidFill>
                      <a:schemeClr val="accent4">
                        <a:tint val="7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NCC!$B$218:$B$227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2012</c:v>
                      </c:pt>
                      <c:pt idx="1">
                        <c:v>2013</c:v>
                      </c:pt>
                      <c:pt idx="2">
                        <c:v>2014</c:v>
                      </c:pt>
                      <c:pt idx="3">
                        <c:v>2015</c:v>
                      </c:pt>
                      <c:pt idx="4">
                        <c:v>2016</c:v>
                      </c:pt>
                      <c:pt idx="5">
                        <c:v>2017</c:v>
                      </c:pt>
                      <c:pt idx="6">
                        <c:v>2018</c:v>
                      </c:pt>
                      <c:pt idx="7">
                        <c:v>2019</c:v>
                      </c:pt>
                      <c:pt idx="8">
                        <c:v>2020</c:v>
                      </c:pt>
                      <c:pt idx="9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NCC!$C$218:$C$227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51</c:v>
                      </c:pt>
                      <c:pt idx="1">
                        <c:v>51</c:v>
                      </c:pt>
                      <c:pt idx="2">
                        <c:v>51</c:v>
                      </c:pt>
                      <c:pt idx="3">
                        <c:v>111</c:v>
                      </c:pt>
                      <c:pt idx="4">
                        <c:v>111</c:v>
                      </c:pt>
                      <c:pt idx="5">
                        <c:v>111</c:v>
                      </c:pt>
                      <c:pt idx="6">
                        <c:v>120</c:v>
                      </c:pt>
                      <c:pt idx="7">
                        <c:v>120</c:v>
                      </c:pt>
                      <c:pt idx="8">
                        <c:v>122</c:v>
                      </c:pt>
                      <c:pt idx="9">
                        <c:v>122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ABEB-41A9-A045-287B51EA7773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NCC!$D$217</c15:sqref>
                        </c15:formulaRef>
                      </c:ext>
                    </c:extLst>
                    <c:strCache>
                      <c:ptCount val="1"/>
                      <c:pt idx="0">
                        <c:v>Reserves</c:v>
                      </c:pt>
                    </c:strCache>
                  </c:strRef>
                </c:tx>
                <c:spPr>
                  <a:ln w="34925" cap="rnd">
                    <a:solidFill>
                      <a:schemeClr val="accent4">
                        <a:tint val="9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NCC!$B$218:$B$227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2012</c:v>
                      </c:pt>
                      <c:pt idx="1">
                        <c:v>2013</c:v>
                      </c:pt>
                      <c:pt idx="2">
                        <c:v>2014</c:v>
                      </c:pt>
                      <c:pt idx="3">
                        <c:v>2015</c:v>
                      </c:pt>
                      <c:pt idx="4">
                        <c:v>2016</c:v>
                      </c:pt>
                      <c:pt idx="5">
                        <c:v>2017</c:v>
                      </c:pt>
                      <c:pt idx="6">
                        <c:v>2018</c:v>
                      </c:pt>
                      <c:pt idx="7">
                        <c:v>2019</c:v>
                      </c:pt>
                      <c:pt idx="8">
                        <c:v>2020</c:v>
                      </c:pt>
                      <c:pt idx="9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NCC!$D$218:$D$227</c15:sqref>
                        </c15:formulaRef>
                      </c:ext>
                    </c:extLst>
                    <c:numCache>
                      <c:formatCode>#,##0</c:formatCode>
                      <c:ptCount val="10"/>
                      <c:pt idx="0">
                        <c:v>2668</c:v>
                      </c:pt>
                      <c:pt idx="1">
                        <c:v>2645</c:v>
                      </c:pt>
                      <c:pt idx="2">
                        <c:v>2715</c:v>
                      </c:pt>
                      <c:pt idx="3">
                        <c:v>3291</c:v>
                      </c:pt>
                      <c:pt idx="4">
                        <c:v>3281</c:v>
                      </c:pt>
                      <c:pt idx="5">
                        <c:v>3336</c:v>
                      </c:pt>
                      <c:pt idx="6">
                        <c:v>3962</c:v>
                      </c:pt>
                      <c:pt idx="7">
                        <c:v>4448</c:v>
                      </c:pt>
                      <c:pt idx="8">
                        <c:v>4784</c:v>
                      </c:pt>
                      <c:pt idx="9">
                        <c:v>5023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ABEB-41A9-A045-287B51EA7773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NCC!$E$217</c15:sqref>
                        </c15:formulaRef>
                      </c:ext>
                    </c:extLst>
                    <c:strCache>
                      <c:ptCount val="1"/>
                      <c:pt idx="0">
                        <c:v>No. of Shares</c:v>
                      </c:pt>
                    </c:strCache>
                  </c:strRef>
                </c:tx>
                <c:spPr>
                  <a:ln w="34925" cap="rnd">
                    <a:solidFill>
                      <a:schemeClr val="accent4">
                        <a:shade val="9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NCC!$B$218:$B$227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2012</c:v>
                      </c:pt>
                      <c:pt idx="1">
                        <c:v>2013</c:v>
                      </c:pt>
                      <c:pt idx="2">
                        <c:v>2014</c:v>
                      </c:pt>
                      <c:pt idx="3">
                        <c:v>2015</c:v>
                      </c:pt>
                      <c:pt idx="4">
                        <c:v>2016</c:v>
                      </c:pt>
                      <c:pt idx="5">
                        <c:v>2017</c:v>
                      </c:pt>
                      <c:pt idx="6">
                        <c:v>2018</c:v>
                      </c:pt>
                      <c:pt idx="7">
                        <c:v>2019</c:v>
                      </c:pt>
                      <c:pt idx="8">
                        <c:v>2020</c:v>
                      </c:pt>
                      <c:pt idx="9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NCC!$E$218:$E$227</c15:sqref>
                        </c15:formulaRef>
                      </c:ext>
                    </c:extLst>
                    <c:numCache>
                      <c:formatCode>_ * #,##0_ ;_ * \-#,##0_ ;_ * "-"??_ ;_ @_ </c:formatCode>
                      <c:ptCount val="10"/>
                      <c:pt idx="0">
                        <c:v>256583810</c:v>
                      </c:pt>
                      <c:pt idx="1">
                        <c:v>256583810</c:v>
                      </c:pt>
                      <c:pt idx="2">
                        <c:v>555931588</c:v>
                      </c:pt>
                      <c:pt idx="3">
                        <c:v>555931588</c:v>
                      </c:pt>
                      <c:pt idx="4">
                        <c:v>555931588</c:v>
                      </c:pt>
                      <c:pt idx="5">
                        <c:v>600646588</c:v>
                      </c:pt>
                      <c:pt idx="6">
                        <c:v>600646588</c:v>
                      </c:pt>
                      <c:pt idx="7">
                        <c:v>600646588</c:v>
                      </c:pt>
                      <c:pt idx="8">
                        <c:v>600646588</c:v>
                      </c:pt>
                      <c:pt idx="9">
                        <c:v>600646588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ABEB-41A9-A045-287B51EA7773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NCC!$F$217</c15:sqref>
                        </c15:formulaRef>
                      </c:ext>
                    </c:extLst>
                    <c:strCache>
                      <c:ptCount val="1"/>
                      <c:pt idx="0">
                        <c:v>Intangible Assets</c:v>
                      </c:pt>
                    </c:strCache>
                  </c:strRef>
                </c:tx>
                <c:spPr>
                  <a:ln w="34925" cap="rnd">
                    <a:solidFill>
                      <a:schemeClr val="accent4">
                        <a:shade val="70000"/>
                      </a:schemeClr>
                    </a:solidFill>
                    <a:round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NCC!$B$218:$B$227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2012</c:v>
                      </c:pt>
                      <c:pt idx="1">
                        <c:v>2013</c:v>
                      </c:pt>
                      <c:pt idx="2">
                        <c:v>2014</c:v>
                      </c:pt>
                      <c:pt idx="3">
                        <c:v>2015</c:v>
                      </c:pt>
                      <c:pt idx="4">
                        <c:v>2016</c:v>
                      </c:pt>
                      <c:pt idx="5">
                        <c:v>2017</c:v>
                      </c:pt>
                      <c:pt idx="6">
                        <c:v>2018</c:v>
                      </c:pt>
                      <c:pt idx="7">
                        <c:v>2019</c:v>
                      </c:pt>
                      <c:pt idx="8">
                        <c:v>2020</c:v>
                      </c:pt>
                      <c:pt idx="9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NCC!$F$218:$F$227</c15:sqref>
                        </c15:formulaRef>
                      </c:ext>
                    </c:extLst>
                    <c:numCache>
                      <c:formatCode>#,##0</c:formatCode>
                      <c:ptCount val="10"/>
                      <c:pt idx="0" formatCode="General">
                        <c:v>158.28</c:v>
                      </c:pt>
                      <c:pt idx="1">
                        <c:v>29.4</c:v>
                      </c:pt>
                      <c:pt idx="2" formatCode="General">
                        <c:v>32.06</c:v>
                      </c:pt>
                      <c:pt idx="3" formatCode="General">
                        <c:v>33.270000000000003</c:v>
                      </c:pt>
                      <c:pt idx="4" formatCode="General">
                        <c:v>32.51</c:v>
                      </c:pt>
                      <c:pt idx="5" formatCode="General">
                        <c:v>31.87</c:v>
                      </c:pt>
                      <c:pt idx="6" formatCode="General">
                        <c:v>18.850000000000001</c:v>
                      </c:pt>
                      <c:pt idx="7" formatCode="General">
                        <c:v>0.63</c:v>
                      </c:pt>
                      <c:pt idx="8" formatCode="General">
                        <c:v>0.63</c:v>
                      </c:pt>
                      <c:pt idx="9" formatCode="General">
                        <c:v>0.63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ABEB-41A9-A045-287B51EA7773}"/>
                  </c:ext>
                </c:extLst>
              </c15:ser>
            </c15:filteredLineSeries>
          </c:ext>
        </c:extLst>
      </c:lineChart>
      <c:catAx>
        <c:axId val="140262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266336"/>
        <c:crosses val="autoZero"/>
        <c:auto val="1"/>
        <c:lblAlgn val="ctr"/>
        <c:lblOffset val="100"/>
        <c:noMultiLvlLbl val="0"/>
      </c:catAx>
      <c:valAx>
        <c:axId val="140266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262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ACC!$G$19</c:f>
              <c:strCache>
                <c:ptCount val="1"/>
                <c:pt idx="0">
                  <c:v>Current Ratio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ACC!$D$20:$D$29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ACC!$G$20:$G$29</c:f>
              <c:numCache>
                <c:formatCode>0.00</c:formatCode>
                <c:ptCount val="10"/>
                <c:pt idx="0">
                  <c:v>0.72911450034145231</c:v>
                </c:pt>
                <c:pt idx="1">
                  <c:v>0.84011286150952269</c:v>
                </c:pt>
                <c:pt idx="2">
                  <c:v>0.823252688172043</c:v>
                </c:pt>
                <c:pt idx="3">
                  <c:v>0.85841516327928746</c:v>
                </c:pt>
                <c:pt idx="4">
                  <c:v>1.189259986902423</c:v>
                </c:pt>
                <c:pt idx="5">
                  <c:v>1.3118397085610201</c:v>
                </c:pt>
                <c:pt idx="6">
                  <c:v>1.5325850832729906</c:v>
                </c:pt>
                <c:pt idx="7">
                  <c:v>1.7072603719599428</c:v>
                </c:pt>
                <c:pt idx="8">
                  <c:v>2.005556584552695</c:v>
                </c:pt>
                <c:pt idx="9">
                  <c:v>1.9524530587522713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2D-425B-B669-735EEB448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922733183"/>
        <c:axId val="1922690783"/>
      </c:barChart>
      <c:catAx>
        <c:axId val="19227331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2690783"/>
        <c:crosses val="autoZero"/>
        <c:auto val="1"/>
        <c:lblAlgn val="ctr"/>
        <c:lblOffset val="100"/>
        <c:noMultiLvlLbl val="0"/>
      </c:catAx>
      <c:valAx>
        <c:axId val="1922690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Current</a:t>
                </a:r>
                <a:r>
                  <a:rPr lang="en-GB" baseline="0"/>
                  <a:t> Ratio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27331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ACC!$H$34</c:f>
              <c:strCache>
                <c:ptCount val="1"/>
                <c:pt idx="0">
                  <c:v>Quick Ratio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ACC!$D$35:$D$44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ACC!$H$35:$H$44</c:f>
              <c:numCache>
                <c:formatCode>0.00</c:formatCode>
                <c:ptCount val="10"/>
                <c:pt idx="0">
                  <c:v>0.47097655360801277</c:v>
                </c:pt>
                <c:pt idx="1">
                  <c:v>0.57629908300023514</c:v>
                </c:pt>
                <c:pt idx="2">
                  <c:v>0.54189068100358428</c:v>
                </c:pt>
                <c:pt idx="3">
                  <c:v>0.5868919844713405</c:v>
                </c:pt>
                <c:pt idx="4">
                  <c:v>0.92185112420868809</c:v>
                </c:pt>
                <c:pt idx="5">
                  <c:v>1.0559198542805099</c:v>
                </c:pt>
                <c:pt idx="6">
                  <c:v>1.2286386676321506</c:v>
                </c:pt>
                <c:pt idx="7">
                  <c:v>1.5030400572246065</c:v>
                </c:pt>
                <c:pt idx="8">
                  <c:v>1.8386738284867568</c:v>
                </c:pt>
                <c:pt idx="9">
                  <c:v>1.7595396729254997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1-41F0-A5EE-81550DC9B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913289823"/>
        <c:axId val="1913235727"/>
      </c:barChart>
      <c:catAx>
        <c:axId val="191328982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3235727"/>
        <c:crosses val="autoZero"/>
        <c:auto val="1"/>
        <c:lblAlgn val="ctr"/>
        <c:lblOffset val="100"/>
        <c:noMultiLvlLbl val="0"/>
      </c:catAx>
      <c:valAx>
        <c:axId val="19132357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Quick</a:t>
                </a:r>
                <a:r>
                  <a:rPr lang="en-GB" baseline="0"/>
                  <a:t>  Ratio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3289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Reliance!$A$46</c:f>
              <c:strCache>
                <c:ptCount val="1"/>
                <c:pt idx="0">
                  <c:v>Return on capital employed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Reliance!$B$46:$M$46</c:f>
              <c:numCache>
                <c:formatCode>General</c:formatCode>
                <c:ptCount val="12"/>
                <c:pt idx="2" formatCode="#,##0.00">
                  <c:v>-3.5470572756775717E-2</c:v>
                </c:pt>
                <c:pt idx="3" formatCode="#,##0.00">
                  <c:v>-4.4329134386628437E-2</c:v>
                </c:pt>
                <c:pt idx="4" formatCode="#,##0.00">
                  <c:v>7.1816489329089059E-2</c:v>
                </c:pt>
                <c:pt idx="5" formatCode="#,##0.00">
                  <c:v>5.9993920949506362E-2</c:v>
                </c:pt>
                <c:pt idx="6" formatCode="#,##0.00">
                  <c:v>3.6702192166111397E-2</c:v>
                </c:pt>
                <c:pt idx="7" formatCode="#,##0.00">
                  <c:v>2.5146772062486843E-2</c:v>
                </c:pt>
                <c:pt idx="8" formatCode="#,##0.00">
                  <c:v>9.0520327005785176E-2</c:v>
                </c:pt>
                <c:pt idx="9" formatCode="#,##0.00">
                  <c:v>7.3364727169393323E-2</c:v>
                </c:pt>
                <c:pt idx="10" formatCode="#,##0.00">
                  <c:v>8.8054345605000583E-2</c:v>
                </c:pt>
                <c:pt idx="11" formatCode="#,##0.00">
                  <c:v>8.9390926527373779E-2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49-43D7-BEF1-93344FA36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5938976"/>
        <c:axId val="1506545424"/>
      </c:lineChart>
      <c:catAx>
        <c:axId val="15359389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6545424"/>
        <c:crosses val="autoZero"/>
        <c:auto val="1"/>
        <c:lblAlgn val="ctr"/>
        <c:lblOffset val="100"/>
        <c:noMultiLvlLbl val="0"/>
      </c:catAx>
      <c:valAx>
        <c:axId val="15065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5938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ACC!$I$51</c:f>
              <c:strCache>
                <c:ptCount val="1"/>
                <c:pt idx="0">
                  <c:v>ROCE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ACC!$D$52:$D$61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ACC!$I$52:$I$61</c:f>
              <c:numCache>
                <c:formatCode>0%</c:formatCode>
                <c:ptCount val="10"/>
                <c:pt idx="0">
                  <c:v>0.20650298606502987</c:v>
                </c:pt>
                <c:pt idx="1">
                  <c:v>0.16921508664627929</c:v>
                </c:pt>
                <c:pt idx="2">
                  <c:v>0.14638598199075201</c:v>
                </c:pt>
                <c:pt idx="3">
                  <c:v>9.8681866761667264E-2</c:v>
                </c:pt>
                <c:pt idx="4">
                  <c:v>0.10938386474526268</c:v>
                </c:pt>
                <c:pt idx="5">
                  <c:v>0.15059854638734502</c:v>
                </c:pt>
                <c:pt idx="6">
                  <c:v>0.1517280668439043</c:v>
                </c:pt>
                <c:pt idx="7">
                  <c:v>0.18529106029106029</c:v>
                </c:pt>
                <c:pt idx="8">
                  <c:v>0.13795797203343488</c:v>
                </c:pt>
                <c:pt idx="9">
                  <c:v>0.17741600277104261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81-4750-B7C5-637FCCA4C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859858207"/>
        <c:axId val="1940480335"/>
      </c:barChart>
      <c:catAx>
        <c:axId val="185985820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0480335"/>
        <c:crosses val="autoZero"/>
        <c:auto val="1"/>
        <c:lblAlgn val="ctr"/>
        <c:lblOffset val="100"/>
        <c:noMultiLvlLbl val="0"/>
      </c:catAx>
      <c:valAx>
        <c:axId val="1940480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ROCE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98582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ACC!$G$65</c:f>
              <c:strCache>
                <c:ptCount val="1"/>
                <c:pt idx="0">
                  <c:v>PROFIT MARGIN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ACC!$D$66:$D$75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ACC!$G$66:$G$75</c:f>
              <c:numCache>
                <c:formatCode>0%</c:formatCode>
                <c:ptCount val="10"/>
                <c:pt idx="0">
                  <c:v>0.13800443458980044</c:v>
                </c:pt>
                <c:pt idx="1">
                  <c:v>0.12005062375700597</c:v>
                </c:pt>
                <c:pt idx="2">
                  <c:v>0.10329726944873777</c:v>
                </c:pt>
                <c:pt idx="3">
                  <c:v>7.0989236289082519E-2</c:v>
                </c:pt>
                <c:pt idx="4">
                  <c:v>8.7716105550500453E-2</c:v>
                </c:pt>
                <c:pt idx="5">
                  <c:v>0.10605946556266466</c:v>
                </c:pt>
                <c:pt idx="6">
                  <c:v>0.10795838400216187</c:v>
                </c:pt>
                <c:pt idx="7">
                  <c:v>0.13660748499169753</c:v>
                </c:pt>
                <c:pt idx="8">
                  <c:v>0.12810097200058029</c:v>
                </c:pt>
                <c:pt idx="9">
                  <c:v>0.15855621594848934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2A-4E2E-B902-445C6E505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878646783"/>
        <c:axId val="1929297695"/>
      </c:barChart>
      <c:catAx>
        <c:axId val="18786467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9297695"/>
        <c:crosses val="autoZero"/>
        <c:auto val="1"/>
        <c:lblAlgn val="ctr"/>
        <c:lblOffset val="100"/>
        <c:noMultiLvlLbl val="0"/>
      </c:catAx>
      <c:valAx>
        <c:axId val="19292976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PROFIT</a:t>
                </a:r>
                <a:r>
                  <a:rPr lang="en-GB" baseline="0"/>
                  <a:t> MARGIN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786467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ACC!$I$79</c:f>
              <c:strCache>
                <c:ptCount val="1"/>
                <c:pt idx="0">
                  <c:v>ASSET UTILIZATION RATIO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ACC!$D$80:$D$89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ACC!$I$80:$I$89</c:f>
              <c:numCache>
                <c:formatCode>0%</c:formatCode>
                <c:ptCount val="10"/>
                <c:pt idx="0">
                  <c:v>1.4963503649635037</c:v>
                </c:pt>
                <c:pt idx="1">
                  <c:v>1.4095310907237513</c:v>
                </c:pt>
                <c:pt idx="2">
                  <c:v>1.4171331224142127</c:v>
                </c:pt>
                <c:pt idx="3">
                  <c:v>1.3900961881011755</c:v>
                </c:pt>
                <c:pt idx="4">
                  <c:v>1.2470214455917394</c:v>
                </c:pt>
                <c:pt idx="5">
                  <c:v>1.4199444206926037</c:v>
                </c:pt>
                <c:pt idx="6">
                  <c:v>1.4054310672236991</c:v>
                </c:pt>
                <c:pt idx="7">
                  <c:v>1.3563756063756063</c:v>
                </c:pt>
                <c:pt idx="8">
                  <c:v>1.0769471135067572</c:v>
                </c:pt>
                <c:pt idx="9">
                  <c:v>1.1189470038101836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AC-45C8-A97A-9596692D8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5947887"/>
        <c:axId val="1945542463"/>
      </c:lineChart>
      <c:catAx>
        <c:axId val="194594788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5542463"/>
        <c:crosses val="autoZero"/>
        <c:auto val="1"/>
        <c:lblAlgn val="ctr"/>
        <c:lblOffset val="100"/>
        <c:noMultiLvlLbl val="0"/>
      </c:catAx>
      <c:valAx>
        <c:axId val="1945542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ASSET UTILIZATION RATIO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59478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ACC!$H$93</c:f>
              <c:strCache>
                <c:ptCount val="1"/>
                <c:pt idx="0">
                  <c:v>GEARING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ACC!$D$94:$D$103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xVal>
          <c:yVal>
            <c:numRef>
              <c:f>ACC!$H$94:$H$103</c:f>
              <c:numCache>
                <c:formatCode>0.00</c:formatCode>
                <c:ptCount val="10"/>
                <c:pt idx="0">
                  <c:v>2.2110689093868693E-2</c:v>
                </c:pt>
                <c:pt idx="1">
                  <c:v>4.4797132983489061E-3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8.0321285140562242E-3</c:v>
                </c:pt>
                <c:pt idx="9">
                  <c:v>8.8056467957229722E-3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D08-4B33-907A-35841CD3F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2425711"/>
        <c:axId val="1922840623"/>
      </c:scatterChart>
      <c:valAx>
        <c:axId val="19224257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2840623"/>
        <c:crosses val="autoZero"/>
        <c:crossBetween val="midCat"/>
      </c:valAx>
      <c:valAx>
        <c:axId val="19228406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900" b="1" i="0" u="none" strike="noStrike" baseline="0">
                    <a:effectLst/>
                  </a:rPr>
                  <a:t>GEARING</a:t>
                </a:r>
                <a:r>
                  <a:rPr lang="en-US" sz="900" b="1" i="0" u="none" strike="noStrike" baseline="0"/>
                  <a:t> 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242571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ACC!$G$109</c:f>
              <c:strCache>
                <c:ptCount val="1"/>
                <c:pt idx="0">
                  <c:v>EPS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ACC!$D$110:$D$119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ACC!$G$110:$G$119</c:f>
              <c:numCache>
                <c:formatCode>#,##0.00</c:formatCode>
                <c:ptCount val="10"/>
                <c:pt idx="0">
                  <c:v>116.99409027544111</c:v>
                </c:pt>
                <c:pt idx="1">
                  <c:v>87.652377147644998</c:v>
                </c:pt>
                <c:pt idx="2">
                  <c:v>81.421922635935118</c:v>
                </c:pt>
                <c:pt idx="3">
                  <c:v>84.297517025955059</c:v>
                </c:pt>
                <c:pt idx="4">
                  <c:v>77.641048530538527</c:v>
                </c:pt>
                <c:pt idx="5">
                  <c:v>101.97709734978139</c:v>
                </c:pt>
                <c:pt idx="6">
                  <c:v>109.05957982890459</c:v>
                </c:pt>
                <c:pt idx="7">
                  <c:v>128.49646783552089</c:v>
                </c:pt>
                <c:pt idx="8">
                  <c:v>125.40786645364761</c:v>
                </c:pt>
                <c:pt idx="9">
                  <c:v>159.6487403940703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38-4EBD-A7C5-CB31B37BD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929169551"/>
        <c:axId val="1945910079"/>
      </c:barChart>
      <c:catAx>
        <c:axId val="192916955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5910079"/>
        <c:crosses val="autoZero"/>
        <c:auto val="1"/>
        <c:lblAlgn val="ctr"/>
        <c:lblOffset val="100"/>
        <c:noMultiLvlLbl val="0"/>
      </c:catAx>
      <c:valAx>
        <c:axId val="1945910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EPS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91695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ACC!$G$123</c:f>
              <c:strCache>
                <c:ptCount val="1"/>
                <c:pt idx="0">
                  <c:v>PE RATIO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ACC!$D$124:$D$133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ACC!$G$124:$G$133</c:f>
              <c:numCache>
                <c:formatCode>0.00</c:formatCode>
                <c:ptCount val="10"/>
                <c:pt idx="0">
                  <c:v>11.222789090532544</c:v>
                </c:pt>
                <c:pt idx="1">
                  <c:v>13.496496484143377</c:v>
                </c:pt>
                <c:pt idx="2">
                  <c:v>15.573201405101372</c:v>
                </c:pt>
                <c:pt idx="3">
                  <c:v>18.24490274756791</c:v>
                </c:pt>
                <c:pt idx="4">
                  <c:v>18.727207160631</c:v>
                </c:pt>
                <c:pt idx="5">
                  <c:v>15.611348443655352</c:v>
                </c:pt>
                <c:pt idx="6">
                  <c:v>14.276600023974609</c:v>
                </c:pt>
                <c:pt idx="7">
                  <c:v>12.047023751512638</c:v>
                </c:pt>
                <c:pt idx="8">
                  <c:v>10.573499394394904</c:v>
                </c:pt>
                <c:pt idx="9">
                  <c:v>12.527502535023347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82-480B-95B7-BD643F660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5561935"/>
        <c:axId val="1965736783"/>
      </c:lineChart>
      <c:catAx>
        <c:axId val="19655619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5736783"/>
        <c:crosses val="autoZero"/>
        <c:auto val="1"/>
        <c:lblAlgn val="ctr"/>
        <c:lblOffset val="100"/>
        <c:noMultiLvlLbl val="0"/>
      </c:catAx>
      <c:valAx>
        <c:axId val="1965736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PE</a:t>
                </a:r>
                <a:r>
                  <a:rPr lang="en-GB" baseline="0"/>
                  <a:t> RATIO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55619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ACC!$G$137</c:f>
              <c:strCache>
                <c:ptCount val="1"/>
                <c:pt idx="0">
                  <c:v>DIVIDEND YIELD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ACC!$D$138:$D$147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ACC!$G$138:$G$147</c:f>
              <c:numCache>
                <c:formatCode>0.00%</c:formatCode>
                <c:ptCount val="10"/>
                <c:pt idx="0">
                  <c:v>2.1325209444021324E-2</c:v>
                </c:pt>
                <c:pt idx="1">
                  <c:v>2.5359256128486898E-2</c:v>
                </c:pt>
                <c:pt idx="2">
                  <c:v>2.6813880126182965E-2</c:v>
                </c:pt>
                <c:pt idx="3">
                  <c:v>1.950585175552666E-2</c:v>
                </c:pt>
                <c:pt idx="4">
                  <c:v>1.1691884456671253E-2</c:v>
                </c:pt>
                <c:pt idx="5">
                  <c:v>1.0678391959798994E-2</c:v>
                </c:pt>
                <c:pt idx="6">
                  <c:v>9.6339113680154135E-3</c:v>
                </c:pt>
                <c:pt idx="7">
                  <c:v>9.0439276485788107E-3</c:v>
                </c:pt>
                <c:pt idx="8">
                  <c:v>1.0558069381598794E-2</c:v>
                </c:pt>
                <c:pt idx="9">
                  <c:v>7.4468085106382982E-3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6-4686-8A34-0023F525B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8226159"/>
        <c:axId val="1966107823"/>
      </c:lineChart>
      <c:catAx>
        <c:axId val="1968226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6107823"/>
        <c:crosses val="autoZero"/>
        <c:auto val="1"/>
        <c:lblAlgn val="ctr"/>
        <c:lblOffset val="100"/>
        <c:noMultiLvlLbl val="0"/>
      </c:catAx>
      <c:valAx>
        <c:axId val="19661078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DIVIDEND</a:t>
                </a:r>
                <a:r>
                  <a:rPr lang="en-GB" baseline="0"/>
                  <a:t> YIELD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82261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DIVIDEND PAYOUT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ACC!$G$151</c:f>
              <c:strCache>
                <c:ptCount val="1"/>
                <c:pt idx="0">
                  <c:v>DIVIDEND PAYOUT   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ACC!$D$152:$D$161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ACC!$G$152:$G$161</c:f>
              <c:numCache>
                <c:formatCode>0%</c:formatCode>
                <c:ptCount val="10"/>
                <c:pt idx="0">
                  <c:v>0.2393283279016841</c:v>
                </c:pt>
                <c:pt idx="1">
                  <c:v>0.3422611111786148</c:v>
                </c:pt>
                <c:pt idx="2">
                  <c:v>0.41757795565729233</c:v>
                </c:pt>
                <c:pt idx="3">
                  <c:v>0.35588236828806064</c:v>
                </c:pt>
                <c:pt idx="4">
                  <c:v>0.21895634231824415</c:v>
                </c:pt>
                <c:pt idx="5">
                  <c:v>0.16670409770234987</c:v>
                </c:pt>
                <c:pt idx="6">
                  <c:v>0.13753949926757811</c:v>
                </c:pt>
                <c:pt idx="7">
                  <c:v>0.10895241118939079</c:v>
                </c:pt>
                <c:pt idx="8">
                  <c:v>0.11163574021231422</c:v>
                </c:pt>
                <c:pt idx="9">
                  <c:v>8.7692517745163429E-2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6F-4160-BA4A-F69A66FB0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5081727"/>
        <c:axId val="1965384495"/>
      </c:lineChart>
      <c:catAx>
        <c:axId val="19650817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5384495"/>
        <c:crosses val="autoZero"/>
        <c:auto val="1"/>
        <c:lblAlgn val="ctr"/>
        <c:lblOffset val="100"/>
        <c:noMultiLvlLbl val="0"/>
      </c:catAx>
      <c:valAx>
        <c:axId val="1965384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DIVIDEND</a:t>
                </a:r>
                <a:r>
                  <a:rPr lang="en-GB" baseline="0"/>
                  <a:t> PAYOUT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50817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ACC!$L$165</c:f>
              <c:strCache>
                <c:ptCount val="1"/>
                <c:pt idx="0">
                  <c:v>DUPONT ANALYSIS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ACC!$D$166:$D$175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ACC!$L$166:$L$175</c:f>
              <c:numCache>
                <c:formatCode>_(* #,##0.00_);_(* \(#,##0.00\);_(* "-"??_);_(@_)</c:formatCode>
                <c:ptCount val="10"/>
                <c:pt idx="0">
                  <c:v>0.14365165491047205</c:v>
                </c:pt>
                <c:pt idx="1">
                  <c:v>0.14015103033405862</c:v>
                </c:pt>
                <c:pt idx="2">
                  <c:v>0.141396933560477</c:v>
                </c:pt>
                <c:pt idx="3">
                  <c:v>6.9825436408977551E-2</c:v>
                </c:pt>
                <c:pt idx="4">
                  <c:v>7.4662430500397142E-2</c:v>
                </c:pt>
                <c:pt idx="5">
                  <c:v>9.8760153911928175E-2</c:v>
                </c:pt>
                <c:pt idx="6">
                  <c:v>0.1443220660843145</c:v>
                </c:pt>
                <c:pt idx="7">
                  <c:v>0.11928274428274427</c:v>
                </c:pt>
                <c:pt idx="8">
                  <c:v>0.11260729191274903</c:v>
                </c:pt>
                <c:pt idx="9">
                  <c:v>0.13019777762247536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2E-4970-91BD-9E32D85E0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1347471"/>
        <c:axId val="1965819615"/>
      </c:lineChart>
      <c:catAx>
        <c:axId val="194134747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5819615"/>
        <c:crosses val="autoZero"/>
        <c:auto val="1"/>
        <c:lblAlgn val="ctr"/>
        <c:lblOffset val="100"/>
        <c:noMultiLvlLbl val="0"/>
      </c:catAx>
      <c:valAx>
        <c:axId val="19658196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DUPONT</a:t>
                </a:r>
                <a:r>
                  <a:rPr lang="en-GB" baseline="0"/>
                  <a:t> ANALYSIS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13474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overlay val="0"/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NBCC!$B$12</c:f>
              <c:strCache>
                <c:ptCount val="1"/>
                <c:pt idx="0">
                  <c:v>Quick ratio</c:v>
                </c:pt>
              </c:strCache>
            </c:strRef>
          </c:tx>
          <c:invertIfNegative val="0"/>
          <c:cat>
            <c:numRef>
              <c:f>NBCC!$C$6:$L$6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NBCC!$C$12:$L$12</c:f>
              <c:numCache>
                <c:formatCode>General</c:formatCode>
                <c:ptCount val="10"/>
                <c:pt idx="0">
                  <c:v>1.0344827586206897</c:v>
                </c:pt>
                <c:pt idx="1">
                  <c:v>1.0478761699064074</c:v>
                </c:pt>
                <c:pt idx="2">
                  <c:v>0.99902184545158135</c:v>
                </c:pt>
                <c:pt idx="3">
                  <c:v>0.99824868651488619</c:v>
                </c:pt>
                <c:pt idx="4">
                  <c:v>0.95673323092677931</c:v>
                </c:pt>
                <c:pt idx="5">
                  <c:v>0.98916116870876536</c:v>
                </c:pt>
                <c:pt idx="6">
                  <c:v>1.0246030190158792</c:v>
                </c:pt>
                <c:pt idx="7">
                  <c:v>0.95220841959972391</c:v>
                </c:pt>
                <c:pt idx="8">
                  <c:v>0.95180505415162453</c:v>
                </c:pt>
                <c:pt idx="9">
                  <c:v>0.97408431237042159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E9-459A-B9A6-A5A90A31D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986176"/>
        <c:axId val="177992064"/>
      </c:barChart>
      <c:catAx>
        <c:axId val="1779861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77992064"/>
        <c:crosses val="autoZero"/>
        <c:auto val="1"/>
        <c:lblAlgn val="ctr"/>
        <c:lblOffset val="100"/>
        <c:noMultiLvlLbl val="0"/>
      </c:catAx>
      <c:valAx>
        <c:axId val="1779920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77986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Reliance!$A$47</c:f>
              <c:strCache>
                <c:ptCount val="1"/>
                <c:pt idx="0">
                  <c:v>Profit margin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Reliance!$B$47:$M$47</c:f>
              <c:numCache>
                <c:formatCode>General</c:formatCode>
                <c:ptCount val="12"/>
                <c:pt idx="2" formatCode="#,##0.00">
                  <c:v>-0.1844507173590241</c:v>
                </c:pt>
                <c:pt idx="3" formatCode="#,##0.00">
                  <c:v>-0.18439676944853042</c:v>
                </c:pt>
                <c:pt idx="4" formatCode="#,##0.00">
                  <c:v>0.29820499534251255</c:v>
                </c:pt>
                <c:pt idx="5" formatCode="#,##0.00">
                  <c:v>0.30808128755556546</c:v>
                </c:pt>
                <c:pt idx="6" formatCode="#,##0.00">
                  <c:v>8.7471467719365328E-2</c:v>
                </c:pt>
                <c:pt idx="7" formatCode="#,##0.00">
                  <c:v>0.24856054649799678</c:v>
                </c:pt>
                <c:pt idx="8" formatCode="#,##0.00">
                  <c:v>0.93626200644230351</c:v>
                </c:pt>
                <c:pt idx="9" formatCode="#,##0.00">
                  <c:v>0.9714651393466226</c:v>
                </c:pt>
                <c:pt idx="10" formatCode="#,##0.00">
                  <c:v>1.4674648025348709</c:v>
                </c:pt>
                <c:pt idx="11" formatCode="#,##0.00">
                  <c:v>1.592960972276094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FB-49C8-B6F0-730E6445B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05693296"/>
        <c:axId val="1605550992"/>
      </c:lineChart>
      <c:catAx>
        <c:axId val="16056932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550992"/>
        <c:crosses val="autoZero"/>
        <c:auto val="1"/>
        <c:lblAlgn val="ctr"/>
        <c:lblOffset val="100"/>
        <c:noMultiLvlLbl val="0"/>
      </c:catAx>
      <c:valAx>
        <c:axId val="160555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693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overlay val="0"/>
    </c:title>
    <c:autoTitleDeleted val="0"/>
    <c:plotArea>
      <c:layout/>
      <c:barChart>
        <c:barDir val="bar"/>
        <c:grouping val="clustered"/>
        <c:varyColors val="0"/>
        <c:ser>
          <c:idx val="3"/>
          <c:order val="0"/>
          <c:tx>
            <c:strRef>
              <c:f>NBCC!$B$11</c:f>
              <c:strCache>
                <c:ptCount val="1"/>
                <c:pt idx="0">
                  <c:v>Current ratio</c:v>
                </c:pt>
              </c:strCache>
            </c:strRef>
          </c:tx>
          <c:invertIfNegative val="0"/>
          <c:cat>
            <c:numRef>
              <c:f>NBCC!$C$6:$L$6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NBCC!$C$11:$L$11</c:f>
              <c:numCache>
                <c:formatCode>General</c:formatCode>
                <c:ptCount val="10"/>
                <c:pt idx="0">
                  <c:v>1.1928219563687543</c:v>
                </c:pt>
                <c:pt idx="1">
                  <c:v>1.275377969762419</c:v>
                </c:pt>
                <c:pt idx="2">
                  <c:v>1.3315943919139224</c:v>
                </c:pt>
                <c:pt idx="3">
                  <c:v>1.3403385872737887</c:v>
                </c:pt>
                <c:pt idx="4">
                  <c:v>1.3213005632360471</c:v>
                </c:pt>
                <c:pt idx="5">
                  <c:v>1.2359409362236884</c:v>
                </c:pt>
                <c:pt idx="6">
                  <c:v>1.1871201725151932</c:v>
                </c:pt>
                <c:pt idx="7">
                  <c:v>1.1107660455486543</c:v>
                </c:pt>
                <c:pt idx="8">
                  <c:v>1.1134476534296029</c:v>
                </c:pt>
                <c:pt idx="9">
                  <c:v>1.1245680718728404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C6-4BDB-B61C-7B5A3EE80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45664"/>
        <c:axId val="197347200"/>
      </c:barChart>
      <c:catAx>
        <c:axId val="1973456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97347200"/>
        <c:crosses val="autoZero"/>
        <c:auto val="1"/>
        <c:lblAlgn val="ctr"/>
        <c:lblOffset val="100"/>
        <c:noMultiLvlLbl val="0"/>
      </c:catAx>
      <c:valAx>
        <c:axId val="1973472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97345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7"/>
    </mc:Choice>
    <mc:Fallback>
      <c:style val="17"/>
    </mc:Fallback>
  </mc:AlternateContent>
  <c:chart>
    <c:title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NBCC!$B$46</c:f>
              <c:strCache>
                <c:ptCount val="1"/>
                <c:pt idx="0">
                  <c:v>ROE</c:v>
                </c:pt>
              </c:strCache>
            </c:strRef>
          </c:tx>
          <c:invertIfNegative val="0"/>
          <c:cat>
            <c:numRef>
              <c:f>NBCC!$C$32:$L$32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NBCC!$C$46:$L$46</c:f>
              <c:numCache>
                <c:formatCode>0.00%</c:formatCode>
                <c:ptCount val="10"/>
                <c:pt idx="0">
                  <c:v>0.24075471698113204</c:v>
                </c:pt>
                <c:pt idx="1">
                  <c:v>0.21911671924290221</c:v>
                </c:pt>
                <c:pt idx="2">
                  <c:v>0.2263453111305872</c:v>
                </c:pt>
                <c:pt idx="3">
                  <c:v>0.20854260089686097</c:v>
                </c:pt>
                <c:pt idx="4">
                  <c:v>0.18698647778493238</c:v>
                </c:pt>
                <c:pt idx="5">
                  <c:v>0.19228235294117646</c:v>
                </c:pt>
                <c:pt idx="6">
                  <c:v>0.19221684414327203</c:v>
                </c:pt>
                <c:pt idx="7">
                  <c:v>0.26035145888594163</c:v>
                </c:pt>
                <c:pt idx="8">
                  <c:v>6.9641379310344823E-2</c:v>
                </c:pt>
                <c:pt idx="9">
                  <c:v>0.14376298106291999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BD-40D7-B683-C717C32AC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744512"/>
        <c:axId val="197746048"/>
      </c:barChart>
      <c:catAx>
        <c:axId val="1977445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97746048"/>
        <c:crosses val="autoZero"/>
        <c:auto val="1"/>
        <c:lblAlgn val="ctr"/>
        <c:lblOffset val="100"/>
        <c:noMultiLvlLbl val="0"/>
      </c:catAx>
      <c:valAx>
        <c:axId val="197746048"/>
        <c:scaling>
          <c:orientation val="minMax"/>
        </c:scaling>
        <c:delete val="0"/>
        <c:axPos val="b"/>
        <c:majorGridlines/>
        <c:numFmt formatCode="0.00%" sourceLinked="1"/>
        <c:majorTickMark val="out"/>
        <c:minorTickMark val="none"/>
        <c:tickLblPos val="nextTo"/>
        <c:crossAx val="197744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1"/>
    </mc:Choice>
    <mc:Fallback>
      <c:style val="11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1967939632545932"/>
          <c:y val="0.1388888888888889"/>
          <c:w val="0.75924868766404197"/>
          <c:h val="0.76827938174394872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NBCC!$B$43</c:f>
              <c:strCache>
                <c:ptCount val="1"/>
                <c:pt idx="0">
                  <c:v>ROCE</c:v>
                </c:pt>
              </c:strCache>
            </c:strRef>
          </c:tx>
          <c:invertIfNegative val="0"/>
          <c:cat>
            <c:numRef>
              <c:f>NBCC!$C$32:$L$32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NBCC!$C$43:$L$43</c:f>
              <c:numCache>
                <c:formatCode>0.00%</c:formatCode>
                <c:ptCount val="10"/>
                <c:pt idx="0">
                  <c:v>0.3672955974842767</c:v>
                </c:pt>
                <c:pt idx="1">
                  <c:v>0.31861198738170349</c:v>
                </c:pt>
                <c:pt idx="2">
                  <c:v>0.32690622261174407</c:v>
                </c:pt>
                <c:pt idx="3">
                  <c:v>0.32436472346786249</c:v>
                </c:pt>
                <c:pt idx="4">
                  <c:v>0.26529298132646489</c:v>
                </c:pt>
                <c:pt idx="5">
                  <c:v>0.28529411764705881</c:v>
                </c:pt>
                <c:pt idx="6">
                  <c:v>0.29622458857696032</c:v>
                </c:pt>
                <c:pt idx="7">
                  <c:v>0.37931034482758619</c:v>
                </c:pt>
                <c:pt idx="8">
                  <c:v>0.2103448275862069</c:v>
                </c:pt>
                <c:pt idx="9">
                  <c:v>0.18448381185094687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E8-4453-9F60-F1326EBDB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762432"/>
        <c:axId val="198771840"/>
      </c:barChart>
      <c:catAx>
        <c:axId val="1977624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98771840"/>
        <c:crosses val="autoZero"/>
        <c:auto val="1"/>
        <c:lblAlgn val="ctr"/>
        <c:lblOffset val="100"/>
        <c:noMultiLvlLbl val="0"/>
      </c:catAx>
      <c:valAx>
        <c:axId val="198771840"/>
        <c:scaling>
          <c:orientation val="minMax"/>
        </c:scaling>
        <c:delete val="0"/>
        <c:axPos val="b"/>
        <c:majorGridlines/>
        <c:numFmt formatCode="0.00%" sourceLinked="1"/>
        <c:majorTickMark val="out"/>
        <c:minorTickMark val="none"/>
        <c:tickLblPos val="nextTo"/>
        <c:crossAx val="1977624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title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NBCC!$B$45</c:f>
              <c:strCache>
                <c:ptCount val="1"/>
                <c:pt idx="0">
                  <c:v>Profit margin</c:v>
                </c:pt>
              </c:strCache>
            </c:strRef>
          </c:tx>
          <c:invertIfNegative val="0"/>
          <c:cat>
            <c:numRef>
              <c:f>NBCC!$C$32:$L$32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NBCC!$C$45:$L$45</c:f>
              <c:numCache>
                <c:formatCode>0.00%</c:formatCode>
                <c:ptCount val="10"/>
                <c:pt idx="0">
                  <c:v>8.476052249637156E-2</c:v>
                </c:pt>
                <c:pt idx="1">
                  <c:v>9.3837101269742956E-2</c:v>
                </c:pt>
                <c:pt idx="2">
                  <c:v>9.1713793951315473E-2</c:v>
                </c:pt>
                <c:pt idx="3">
                  <c:v>9.8771051433773321E-2</c:v>
                </c:pt>
                <c:pt idx="4">
                  <c:v>7.0717473395125297E-2</c:v>
                </c:pt>
                <c:pt idx="5">
                  <c:v>6.531986531986532E-2</c:v>
                </c:pt>
                <c:pt idx="6">
                  <c:v>7.2451758020599027E-2</c:v>
                </c:pt>
                <c:pt idx="7">
                  <c:v>5.7527909081766068E-2</c:v>
                </c:pt>
                <c:pt idx="8">
                  <c:v>3.7714850995424758E-2</c:v>
                </c:pt>
                <c:pt idx="9">
                  <c:v>4.4203747072599532E-2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55-4533-B8A2-0DD3BCA0B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785664"/>
        <c:axId val="198807936"/>
      </c:barChart>
      <c:catAx>
        <c:axId val="1987856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98807936"/>
        <c:crosses val="autoZero"/>
        <c:auto val="1"/>
        <c:lblAlgn val="ctr"/>
        <c:lblOffset val="100"/>
        <c:noMultiLvlLbl val="0"/>
      </c:catAx>
      <c:valAx>
        <c:axId val="198807936"/>
        <c:scaling>
          <c:orientation val="minMax"/>
        </c:scaling>
        <c:delete val="0"/>
        <c:axPos val="b"/>
        <c:majorGridlines/>
        <c:numFmt formatCode="0.00%" sourceLinked="1"/>
        <c:majorTickMark val="out"/>
        <c:minorTickMark val="none"/>
        <c:tickLblPos val="nextTo"/>
        <c:crossAx val="198785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5.0524008028408215E-2"/>
          <c:y val="0.17628499562554681"/>
          <c:w val="0.76901785806185996"/>
          <c:h val="0.68921660834062404"/>
        </c:manualLayout>
      </c:layout>
      <c:lineChart>
        <c:grouping val="standard"/>
        <c:varyColors val="0"/>
        <c:ser>
          <c:idx val="0"/>
          <c:order val="0"/>
          <c:tx>
            <c:strRef>
              <c:f>NBCC!$B$44</c:f>
              <c:strCache>
                <c:ptCount val="1"/>
                <c:pt idx="0">
                  <c:v>Asset utilization ratio</c:v>
                </c:pt>
              </c:strCache>
            </c:strRef>
          </c:tx>
          <c:marker>
            <c:symbol val="none"/>
          </c:marker>
          <c:cat>
            <c:numRef>
              <c:f>NBCC!$C$32:$L$32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NBCC!$C$44:$L$44</c:f>
              <c:numCache>
                <c:formatCode>0.0000</c:formatCode>
                <c:ptCount val="10"/>
                <c:pt idx="0">
                  <c:v>4.333333333333333</c:v>
                </c:pt>
                <c:pt idx="1">
                  <c:v>3.3953732912723451</c:v>
                </c:pt>
                <c:pt idx="2">
                  <c:v>3.5644171779141103</c:v>
                </c:pt>
                <c:pt idx="3">
                  <c:v>3.2840059790732434</c:v>
                </c:pt>
                <c:pt idx="4">
                  <c:v>3.7514488087572442</c:v>
                </c:pt>
                <c:pt idx="5">
                  <c:v>4.367647058823529</c:v>
                </c:pt>
                <c:pt idx="6">
                  <c:v>4.0885769603097772</c:v>
                </c:pt>
                <c:pt idx="7">
                  <c:v>6.5935013262599469</c:v>
                </c:pt>
                <c:pt idx="8">
                  <c:v>5.5772413793103448</c:v>
                </c:pt>
                <c:pt idx="9">
                  <c:v>4.173488087965791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17-4B6C-A1BC-3DEFCC50C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845184"/>
        <c:axId val="198846720"/>
      </c:lineChart>
      <c:catAx>
        <c:axId val="19884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8846720"/>
        <c:crosses val="autoZero"/>
        <c:auto val="1"/>
        <c:lblAlgn val="ctr"/>
        <c:lblOffset val="100"/>
        <c:noMultiLvlLbl val="0"/>
      </c:catAx>
      <c:valAx>
        <c:axId val="198846720"/>
        <c:scaling>
          <c:orientation val="minMax"/>
        </c:scaling>
        <c:delete val="0"/>
        <c:axPos val="l"/>
        <c:majorGridlines/>
        <c:numFmt formatCode="0.0000" sourceLinked="1"/>
        <c:majorTickMark val="out"/>
        <c:minorTickMark val="none"/>
        <c:tickLblPos val="nextTo"/>
        <c:crossAx val="198845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title>
      <c:layout>
        <c:manualLayout>
          <c:xMode val="edge"/>
          <c:yMode val="edge"/>
          <c:x val="8.1125958840207221E-2"/>
          <c:y val="2.6455026455026454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NBCC!$B$42</c:f>
              <c:strCache>
                <c:ptCount val="1"/>
                <c:pt idx="0">
                  <c:v>Capital employed
(Share Capital + Reservices + Long Term Debt)</c:v>
                </c:pt>
              </c:strCache>
            </c:strRef>
          </c:tx>
          <c:marker>
            <c:symbol val="none"/>
          </c:marker>
          <c:cat>
            <c:numRef>
              <c:f>NBCC!$C$32:$L$32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NBCC!$C$42:$L$42</c:f>
              <c:numCache>
                <c:formatCode>#,##0</c:formatCode>
                <c:ptCount val="10"/>
                <c:pt idx="0">
                  <c:v>795</c:v>
                </c:pt>
                <c:pt idx="1">
                  <c:v>951</c:v>
                </c:pt>
                <c:pt idx="2">
                  <c:v>1141</c:v>
                </c:pt>
                <c:pt idx="3">
                  <c:v>1338</c:v>
                </c:pt>
                <c:pt idx="4">
                  <c:v>1553</c:v>
                </c:pt>
                <c:pt idx="5">
                  <c:v>1700</c:v>
                </c:pt>
                <c:pt idx="6">
                  <c:v>2066</c:v>
                </c:pt>
                <c:pt idx="7">
                  <c:v>1508</c:v>
                </c:pt>
                <c:pt idx="8">
                  <c:v>1450</c:v>
                </c:pt>
                <c:pt idx="9">
                  <c:v>1637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E6-4C0F-A5CB-E392F81FF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859008"/>
        <c:axId val="198868992"/>
      </c:lineChart>
      <c:catAx>
        <c:axId val="198859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8868992"/>
        <c:crosses val="autoZero"/>
        <c:auto val="1"/>
        <c:lblAlgn val="ctr"/>
        <c:lblOffset val="100"/>
        <c:noMultiLvlLbl val="0"/>
      </c:catAx>
      <c:valAx>
        <c:axId val="19886899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8859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NBCC!$B$90</c:f>
              <c:strCache>
                <c:ptCount val="1"/>
                <c:pt idx="0">
                  <c:v>Income gearing</c:v>
                </c:pt>
              </c:strCache>
            </c:strRef>
          </c:tx>
          <c:marker>
            <c:symbol val="none"/>
          </c:marker>
          <c:cat>
            <c:numRef>
              <c:f>NBCC!$C$84:$L$84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NBCC!$C$90:$L$90</c:f>
              <c:numCache>
                <c:formatCode>0.00000</c:formatCode>
                <c:ptCount val="10"/>
                <c:pt idx="0">
                  <c:v>6.8493150684931503E-3</c:v>
                </c:pt>
                <c:pt idx="1">
                  <c:v>3.3003300330033004E-3</c:v>
                </c:pt>
                <c:pt idx="2">
                  <c:v>6.4343163538873996E-2</c:v>
                </c:pt>
                <c:pt idx="3">
                  <c:v>9.4470046082949302E-2</c:v>
                </c:pt>
                <c:pt idx="4">
                  <c:v>7.2815533980582527E-3</c:v>
                </c:pt>
                <c:pt idx="5">
                  <c:v>6.3917525773195871E-2</c:v>
                </c:pt>
                <c:pt idx="6">
                  <c:v>4.5751633986928102E-2</c:v>
                </c:pt>
                <c:pt idx="7">
                  <c:v>5.244755244755245E-3</c:v>
                </c:pt>
                <c:pt idx="8">
                  <c:v>2.6229508196721311E-2</c:v>
                </c:pt>
                <c:pt idx="9">
                  <c:v>4.9668874172185427E-2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25-465C-8EEA-970D23444605}"/>
            </c:ext>
          </c:extLst>
        </c:ser>
        <c:ser>
          <c:idx val="1"/>
          <c:order val="1"/>
          <c:tx>
            <c:strRef>
              <c:f>NBCC!$B$89</c:f>
              <c:strCache>
                <c:ptCount val="1"/>
                <c:pt idx="0">
                  <c:v>Asset gearing</c:v>
                </c:pt>
              </c:strCache>
            </c:strRef>
          </c:tx>
          <c:marker>
            <c:symbol val="none"/>
          </c:marker>
          <c:val>
            <c:numRef>
              <c:f>NBCC!$C$89:$L$89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.0000">
                  <c:v>9.0909090909090912E-2</c:v>
                </c:pt>
                <c:pt idx="5" formatCode="0.0000">
                  <c:v>3.2258064516129031E-2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25-465C-8EEA-970D23444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880256"/>
        <c:axId val="198972160"/>
      </c:lineChart>
      <c:catAx>
        <c:axId val="19888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8972160"/>
        <c:crosses val="autoZero"/>
        <c:auto val="1"/>
        <c:lblAlgn val="ctr"/>
        <c:lblOffset val="100"/>
        <c:noMultiLvlLbl val="0"/>
      </c:catAx>
      <c:valAx>
        <c:axId val="198972160"/>
        <c:scaling>
          <c:orientation val="minMax"/>
        </c:scaling>
        <c:delete val="0"/>
        <c:axPos val="l"/>
        <c:majorGridlines/>
        <c:numFmt formatCode="0.00000" sourceLinked="1"/>
        <c:majorTickMark val="out"/>
        <c:minorTickMark val="none"/>
        <c:tickLblPos val="nextTo"/>
        <c:crossAx val="198880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NBCC!$B$110</c:f>
              <c:strCache>
                <c:ptCount val="1"/>
                <c:pt idx="0">
                  <c:v>EPS</c:v>
                </c:pt>
              </c:strCache>
            </c:strRef>
          </c:tx>
          <c:invertIfNegative val="0"/>
          <c:cat>
            <c:numRef>
              <c:f>NBCC!$C$108:$L$108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NBCC!$C$110:$L$110</c:f>
              <c:numCache>
                <c:formatCode>General</c:formatCode>
                <c:ptCount val="10"/>
                <c:pt idx="0">
                  <c:v>1.06</c:v>
                </c:pt>
                <c:pt idx="1">
                  <c:v>1.1499999999999999</c:v>
                </c:pt>
                <c:pt idx="2">
                  <c:v>1.43</c:v>
                </c:pt>
                <c:pt idx="3">
                  <c:v>1.55</c:v>
                </c:pt>
                <c:pt idx="4">
                  <c:v>1.61</c:v>
                </c:pt>
                <c:pt idx="5">
                  <c:v>1.97</c:v>
                </c:pt>
                <c:pt idx="6" formatCode="0.00">
                  <c:v>2.1</c:v>
                </c:pt>
                <c:pt idx="7">
                  <c:v>2.08</c:v>
                </c:pt>
                <c:pt idx="8">
                  <c:v>0.43</c:v>
                </c:pt>
                <c:pt idx="9">
                  <c:v>1.23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10-4B65-9C6D-F72923D8E9AC}"/>
            </c:ext>
          </c:extLst>
        </c:ser>
        <c:ser>
          <c:idx val="1"/>
          <c:order val="1"/>
          <c:tx>
            <c:strRef>
              <c:f>NBCC!$B$112</c:f>
              <c:strCache>
                <c:ptCount val="1"/>
                <c:pt idx="0">
                  <c:v>DPS</c:v>
                </c:pt>
              </c:strCache>
            </c:strRef>
          </c:tx>
          <c:invertIfNegative val="0"/>
          <c:cat>
            <c:numRef>
              <c:f>NBCC!$C$108:$L$108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NBCC!$C$112:$K$112</c:f>
              <c:numCache>
                <c:formatCode>0.00</c:formatCode>
                <c:ptCount val="9"/>
                <c:pt idx="0">
                  <c:v>0.23320000000000002</c:v>
                </c:pt>
                <c:pt idx="1">
                  <c:v>0.253</c:v>
                </c:pt>
                <c:pt idx="2">
                  <c:v>0.32890000000000003</c:v>
                </c:pt>
                <c:pt idx="3">
                  <c:v>0.372</c:v>
                </c:pt>
                <c:pt idx="4">
                  <c:v>0.66010000000000002</c:v>
                </c:pt>
                <c:pt idx="5">
                  <c:v>0.80769999999999997</c:v>
                </c:pt>
                <c:pt idx="6">
                  <c:v>0.54600000000000004</c:v>
                </c:pt>
                <c:pt idx="7">
                  <c:v>0.64480000000000004</c:v>
                </c:pt>
                <c:pt idx="8">
                  <c:v>0.1333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10-4B65-9C6D-F72923D8E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017216"/>
        <c:axId val="199018752"/>
      </c:barChart>
      <c:catAx>
        <c:axId val="19901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018752"/>
        <c:crosses val="autoZero"/>
        <c:auto val="1"/>
        <c:lblAlgn val="ctr"/>
        <c:lblOffset val="100"/>
        <c:noMultiLvlLbl val="0"/>
      </c:catAx>
      <c:valAx>
        <c:axId val="1990187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9017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NBCC!$B$113</c:f>
              <c:strCache>
                <c:ptCount val="1"/>
                <c:pt idx="0">
                  <c:v>P/E ratio</c:v>
                </c:pt>
              </c:strCache>
            </c:strRef>
          </c:tx>
          <c:invertIfNegative val="0"/>
          <c:cat>
            <c:numRef>
              <c:f>NBCC!$C$108:$L$108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NBCC!$C$113:$L$113</c:f>
              <c:numCache>
                <c:formatCode>0.0000</c:formatCode>
                <c:ptCount val="10"/>
                <c:pt idx="0">
                  <c:v>5.915094339622641</c:v>
                </c:pt>
                <c:pt idx="1">
                  <c:v>7.0608695652173914</c:v>
                </c:pt>
                <c:pt idx="2">
                  <c:v>7.3356643356643358</c:v>
                </c:pt>
                <c:pt idx="3">
                  <c:v>41.161290322580641</c:v>
                </c:pt>
                <c:pt idx="4">
                  <c:v>39.043478260869563</c:v>
                </c:pt>
                <c:pt idx="5">
                  <c:v>43.670050761421322</c:v>
                </c:pt>
                <c:pt idx="6">
                  <c:v>45.333333333333336</c:v>
                </c:pt>
                <c:pt idx="7">
                  <c:v>31.874999999999996</c:v>
                </c:pt>
                <c:pt idx="8">
                  <c:v>37.906976744186046</c:v>
                </c:pt>
                <c:pt idx="9">
                  <c:v>38.048780487804876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98-485B-A0C6-EBF9ACAC5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034368"/>
        <c:axId val="199035904"/>
      </c:barChart>
      <c:catAx>
        <c:axId val="1990343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99035904"/>
        <c:crosses val="autoZero"/>
        <c:auto val="1"/>
        <c:lblAlgn val="ctr"/>
        <c:lblOffset val="100"/>
        <c:noMultiLvlLbl val="0"/>
      </c:catAx>
      <c:valAx>
        <c:axId val="199035904"/>
        <c:scaling>
          <c:orientation val="minMax"/>
        </c:scaling>
        <c:delete val="0"/>
        <c:axPos val="b"/>
        <c:majorGridlines/>
        <c:numFmt formatCode="0.0000" sourceLinked="1"/>
        <c:majorTickMark val="out"/>
        <c:minorTickMark val="none"/>
        <c:tickLblPos val="nextTo"/>
        <c:crossAx val="199034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NBCC!$B$114</c:f>
              <c:strCache>
                <c:ptCount val="1"/>
                <c:pt idx="0">
                  <c:v>Diviidend yeild</c:v>
                </c:pt>
              </c:strCache>
            </c:strRef>
          </c:tx>
          <c:invertIfNegative val="0"/>
          <c:cat>
            <c:numRef>
              <c:f>NBCC!$C$108:$L$108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NBCC!$C$114:$L$114</c:f>
              <c:numCache>
                <c:formatCode>0.00000</c:formatCode>
                <c:ptCount val="10"/>
                <c:pt idx="0">
                  <c:v>3.7192982456140354E-2</c:v>
                </c:pt>
                <c:pt idx="1">
                  <c:v>3.11576354679803E-2</c:v>
                </c:pt>
                <c:pt idx="2">
                  <c:v>3.1353670162059102E-2</c:v>
                </c:pt>
                <c:pt idx="3">
                  <c:v>5.8307210031347968E-3</c:v>
                </c:pt>
                <c:pt idx="4">
                  <c:v>1.0501113585746102E-2</c:v>
                </c:pt>
                <c:pt idx="5">
                  <c:v>9.3885853771940014E-3</c:v>
                </c:pt>
                <c:pt idx="6">
                  <c:v>5.7352941176470589E-3</c:v>
                </c:pt>
                <c:pt idx="7">
                  <c:v>9.7254901960784328E-3</c:v>
                </c:pt>
                <c:pt idx="8">
                  <c:v>8.1779141104294482E-3</c:v>
                </c:pt>
                <c:pt idx="9">
                  <c:v>9.9871794871794883E-3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40-4AA8-AE5D-F6715257A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064576"/>
        <c:axId val="199066368"/>
      </c:barChart>
      <c:catAx>
        <c:axId val="1990645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99066368"/>
        <c:crosses val="autoZero"/>
        <c:auto val="1"/>
        <c:lblAlgn val="ctr"/>
        <c:lblOffset val="100"/>
        <c:noMultiLvlLbl val="0"/>
      </c:catAx>
      <c:valAx>
        <c:axId val="199066368"/>
        <c:scaling>
          <c:orientation val="minMax"/>
        </c:scaling>
        <c:delete val="0"/>
        <c:axPos val="b"/>
        <c:majorGridlines/>
        <c:numFmt formatCode="0.00000" sourceLinked="1"/>
        <c:majorTickMark val="out"/>
        <c:minorTickMark val="none"/>
        <c:tickLblPos val="nextTo"/>
        <c:crossAx val="199064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Reliance!$A$48</c:f>
              <c:strCache>
                <c:ptCount val="1"/>
                <c:pt idx="0">
                  <c:v>Gross profit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Reliance!$B$48:$M$48</c:f>
              <c:numCache>
                <c:formatCode>General</c:formatCode>
                <c:ptCount val="12"/>
                <c:pt idx="2" formatCode="#,##0.00">
                  <c:v>-0.18445071735902413</c:v>
                </c:pt>
                <c:pt idx="3" formatCode="#,##0.00">
                  <c:v>-0.1843967694485304</c:v>
                </c:pt>
                <c:pt idx="4" formatCode="#,##0.00">
                  <c:v>0.29820499534251249</c:v>
                </c:pt>
                <c:pt idx="5" formatCode="#,##0.00">
                  <c:v>0.30808128755556546</c:v>
                </c:pt>
                <c:pt idx="6" formatCode="#,##0.00">
                  <c:v>8.7471467719365356E-2</c:v>
                </c:pt>
                <c:pt idx="7" formatCode="#,##0.00">
                  <c:v>-3.8616335619824209</c:v>
                </c:pt>
                <c:pt idx="8" formatCode="#,##0.00">
                  <c:v>-3.9031468174729262</c:v>
                </c:pt>
                <c:pt idx="9" formatCode="#,##0.00">
                  <c:v>-5.7706460179822736</c:v>
                </c:pt>
                <c:pt idx="10" formatCode="#,##0.00">
                  <c:v>-7.8071325907294282</c:v>
                </c:pt>
                <c:pt idx="11" formatCode="#,##0.00">
                  <c:v>-11.633641787185313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80-40C1-A3F2-99F3B89E8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0042976"/>
        <c:axId val="1339262608"/>
      </c:lineChart>
      <c:catAx>
        <c:axId val="13400429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9262608"/>
        <c:crosses val="autoZero"/>
        <c:auto val="1"/>
        <c:lblAlgn val="ctr"/>
        <c:lblOffset val="100"/>
        <c:noMultiLvlLbl val="0"/>
      </c:catAx>
      <c:valAx>
        <c:axId val="133926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0042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0"/>
    </mc:Choice>
    <mc:Fallback>
      <c:style val="20"/>
    </mc:Fallback>
  </mc:AlternateContent>
  <c:chart>
    <c:title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NBCC!$B$115</c:f>
              <c:strCache>
                <c:ptCount val="1"/>
                <c:pt idx="0">
                  <c:v>Dividend cover</c:v>
                </c:pt>
              </c:strCache>
            </c:strRef>
          </c:tx>
          <c:invertIfNegative val="0"/>
          <c:cat>
            <c:numRef>
              <c:f>NBCC!$C$108:$L$108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NBCC!$C$115:$L$115</c:f>
              <c:numCache>
                <c:formatCode>0.0000</c:formatCode>
                <c:ptCount val="10"/>
                <c:pt idx="0">
                  <c:v>4.545454545454545</c:v>
                </c:pt>
                <c:pt idx="1">
                  <c:v>4.545454545454545</c:v>
                </c:pt>
                <c:pt idx="2">
                  <c:v>4.3478260869565215</c:v>
                </c:pt>
                <c:pt idx="3">
                  <c:v>4.166666666666667</c:v>
                </c:pt>
                <c:pt idx="4">
                  <c:v>2.4390243902439024</c:v>
                </c:pt>
                <c:pt idx="5">
                  <c:v>2.4390243902439024</c:v>
                </c:pt>
                <c:pt idx="6">
                  <c:v>3.8461538461538458</c:v>
                </c:pt>
                <c:pt idx="7">
                  <c:v>3.225806451612903</c:v>
                </c:pt>
                <c:pt idx="8">
                  <c:v>3.225806451612903</c:v>
                </c:pt>
                <c:pt idx="9">
                  <c:v>2.6315789473684212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D4-4C34-B326-77EE45F3D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099136"/>
        <c:axId val="199100672"/>
      </c:barChart>
      <c:catAx>
        <c:axId val="1990991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99100672"/>
        <c:crosses val="autoZero"/>
        <c:auto val="1"/>
        <c:lblAlgn val="ctr"/>
        <c:lblOffset val="100"/>
        <c:noMultiLvlLbl val="0"/>
      </c:catAx>
      <c:valAx>
        <c:axId val="199100672"/>
        <c:scaling>
          <c:orientation val="minMax"/>
        </c:scaling>
        <c:delete val="0"/>
        <c:axPos val="b"/>
        <c:majorGridlines/>
        <c:numFmt formatCode="0.0000" sourceLinked="1"/>
        <c:majorTickMark val="out"/>
        <c:minorTickMark val="none"/>
        <c:tickLblPos val="nextTo"/>
        <c:crossAx val="199099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NBCC!$B$111</c:f>
              <c:strCache>
                <c:ptCount val="1"/>
                <c:pt idx="0">
                  <c:v>Dividend payout ratio</c:v>
                </c:pt>
              </c:strCache>
            </c:strRef>
          </c:tx>
          <c:invertIfNegative val="0"/>
          <c:cat>
            <c:numRef>
              <c:f>NBCC!$C$108:$L$108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NBCC!$C$111:$L$111</c:f>
              <c:numCache>
                <c:formatCode>0%</c:formatCode>
                <c:ptCount val="10"/>
                <c:pt idx="0">
                  <c:v>0.22</c:v>
                </c:pt>
                <c:pt idx="1">
                  <c:v>0.22</c:v>
                </c:pt>
                <c:pt idx="2">
                  <c:v>0.23</c:v>
                </c:pt>
                <c:pt idx="3">
                  <c:v>0.24</c:v>
                </c:pt>
                <c:pt idx="4">
                  <c:v>0.41</c:v>
                </c:pt>
                <c:pt idx="5">
                  <c:v>0.41</c:v>
                </c:pt>
                <c:pt idx="6">
                  <c:v>0.26</c:v>
                </c:pt>
                <c:pt idx="7">
                  <c:v>0.31</c:v>
                </c:pt>
                <c:pt idx="8">
                  <c:v>0.31</c:v>
                </c:pt>
                <c:pt idx="9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C5-40D5-B33C-A6B7B41D1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133440"/>
        <c:axId val="199139328"/>
      </c:barChart>
      <c:catAx>
        <c:axId val="1991334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99139328"/>
        <c:crosses val="autoZero"/>
        <c:auto val="1"/>
        <c:lblAlgn val="ctr"/>
        <c:lblOffset val="100"/>
        <c:noMultiLvlLbl val="0"/>
      </c:catAx>
      <c:valAx>
        <c:axId val="19913932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199133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NBCC!$B$154</c:f>
              <c:strCache>
                <c:ptCount val="1"/>
                <c:pt idx="0">
                  <c:v>Asset turnover ratio</c:v>
                </c:pt>
              </c:strCache>
            </c:strRef>
          </c:tx>
          <c:marker>
            <c:symbol val="none"/>
          </c:marker>
          <c:cat>
            <c:numRef>
              <c:f>NBCC!$C$150:$L$150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NBCC!$C$154:$L$154</c:f>
              <c:numCache>
                <c:formatCode>General</c:formatCode>
                <c:ptCount val="10"/>
                <c:pt idx="0">
                  <c:v>0.94720923838328297</c:v>
                </c:pt>
                <c:pt idx="1">
                  <c:v>0.86591579511933492</c:v>
                </c:pt>
                <c:pt idx="2">
                  <c:v>0.96672212978369387</c:v>
                </c:pt>
                <c:pt idx="3">
                  <c:v>0.92233417296389586</c:v>
                </c:pt>
                <c:pt idx="4">
                  <c:v>1.0672284301154058</c:v>
                </c:pt>
                <c:pt idx="5">
                  <c:v>0.92053062236548477</c:v>
                </c:pt>
                <c:pt idx="6">
                  <c:v>0.68848316896242567</c:v>
                </c:pt>
                <c:pt idx="7">
                  <c:v>0.75894969849629801</c:v>
                </c:pt>
                <c:pt idx="8">
                  <c:v>0.6453595084191206</c:v>
                </c:pt>
                <c:pt idx="9">
                  <c:v>0.51706652539165976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05-4FB8-BAD1-0B940DA96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520832"/>
        <c:axId val="198522368"/>
      </c:lineChart>
      <c:catAx>
        <c:axId val="19852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8522368"/>
        <c:crosses val="autoZero"/>
        <c:auto val="1"/>
        <c:lblAlgn val="ctr"/>
        <c:lblOffset val="100"/>
        <c:noMultiLvlLbl val="0"/>
      </c:catAx>
      <c:valAx>
        <c:axId val="1985223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8520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NBCC!$B$158</c:f>
              <c:strCache>
                <c:ptCount val="1"/>
                <c:pt idx="0">
                  <c:v>Dupont analysis</c:v>
                </c:pt>
              </c:strCache>
            </c:strRef>
          </c:tx>
          <c:marker>
            <c:symbol val="none"/>
          </c:marker>
          <c:cat>
            <c:numRef>
              <c:f>NBCC!$C$150:$L$150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NBCC!$C$158:$L$158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.0000">
                  <c:v>7.5471698113207548E-3</c:v>
                </c:pt>
                <c:pt idx="5" formatCode="0.0000">
                  <c:v>2.0042978758575089E-3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FD-45AF-9196-A169A3561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546944"/>
        <c:axId val="198548480"/>
      </c:lineChart>
      <c:catAx>
        <c:axId val="19854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8548480"/>
        <c:crosses val="autoZero"/>
        <c:auto val="1"/>
        <c:lblAlgn val="ctr"/>
        <c:lblOffset val="100"/>
        <c:noMultiLvlLbl val="0"/>
      </c:catAx>
      <c:valAx>
        <c:axId val="1985484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85469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Reliance!$A$49</c:f>
              <c:strCache>
                <c:ptCount val="1"/>
                <c:pt idx="0">
                  <c:v>Asset utilization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Reliance!$B$49:$M$49</c:f>
              <c:numCache>
                <c:formatCode>General</c:formatCode>
                <c:ptCount val="12"/>
                <c:pt idx="2" formatCode="#,##0.00">
                  <c:v>0.19230379401417028</c:v>
                </c:pt>
                <c:pt idx="3" formatCode="#,##0.00">
                  <c:v>0.24040081894711157</c:v>
                </c:pt>
                <c:pt idx="4" formatCode="#,##0.00">
                  <c:v>0.24082926326100615</c:v>
                </c:pt>
                <c:pt idx="5" formatCode="#,##0.00">
                  <c:v>0.19473406329063681</c:v>
                </c:pt>
                <c:pt idx="6" formatCode="#,##0.00">
                  <c:v>0.41959044615397362</c:v>
                </c:pt>
                <c:pt idx="7" formatCode="#,##0.00">
                  <c:v>0.10116960401311924</c:v>
                </c:pt>
                <c:pt idx="8" formatCode="#,##0.00">
                  <c:v>9.6682687520080871E-2</c:v>
                </c:pt>
                <c:pt idx="9" formatCode="#,##0.00">
                  <c:v>7.5519670442046091E-2</c:v>
                </c:pt>
                <c:pt idx="10" formatCode="#,##0.00">
                  <c:v>6.0004400414168151E-2</c:v>
                </c:pt>
                <c:pt idx="11" formatCode="#,##0.00">
                  <c:v>5.6116206286992716E-2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C6-498A-B479-A86D01747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74726591"/>
        <c:axId val="975125983"/>
      </c:lineChart>
      <c:catAx>
        <c:axId val="974726591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125983"/>
        <c:crosses val="autoZero"/>
        <c:auto val="1"/>
        <c:lblAlgn val="ctr"/>
        <c:lblOffset val="100"/>
        <c:noMultiLvlLbl val="0"/>
      </c:catAx>
      <c:valAx>
        <c:axId val="9751259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26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Reliance!$A$96</c:f>
              <c:strCache>
                <c:ptCount val="1"/>
                <c:pt idx="0">
                  <c:v>EPS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Reliance!$B$96:$M$96</c:f>
              <c:numCache>
                <c:formatCode>General</c:formatCode>
                <c:ptCount val="12"/>
                <c:pt idx="2" formatCode="#,##0.00">
                  <c:v>-14</c:v>
                </c:pt>
                <c:pt idx="3" formatCode="#,##0.00">
                  <c:v>-0.73</c:v>
                </c:pt>
                <c:pt idx="4" formatCode="#,##0.00">
                  <c:v>39.21</c:v>
                </c:pt>
                <c:pt idx="5" formatCode="#,##0.00">
                  <c:v>-34.729999999999997</c:v>
                </c:pt>
                <c:pt idx="6" formatCode="#,##0.00">
                  <c:v>63.29</c:v>
                </c:pt>
                <c:pt idx="7" formatCode="#,##0.00">
                  <c:v>48.99</c:v>
                </c:pt>
                <c:pt idx="8" formatCode="#,##0.00">
                  <c:v>75.510000000000005</c:v>
                </c:pt>
                <c:pt idx="9" formatCode="#,##0.00">
                  <c:v>58.31</c:v>
                </c:pt>
                <c:pt idx="10" formatCode="#,##0.00">
                  <c:v>60.38</c:v>
                </c:pt>
                <c:pt idx="11" formatCode="#,##0.00">
                  <c:v>76.03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29-4F37-966C-4071DDC18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9348480"/>
        <c:axId val="1339690928"/>
      </c:lineChart>
      <c:catAx>
        <c:axId val="13393484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9690928"/>
        <c:crosses val="autoZero"/>
        <c:auto val="1"/>
        <c:lblAlgn val="ctr"/>
        <c:lblOffset val="100"/>
        <c:noMultiLvlLbl val="0"/>
      </c:catAx>
      <c:valAx>
        <c:axId val="1339690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934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Reliance!$A$98</c:f>
              <c:strCache>
                <c:ptCount val="1"/>
                <c:pt idx="0">
                  <c:v>P/E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Reliance!$B$98:$M$98</c:f>
              <c:numCache>
                <c:formatCode>General</c:formatCode>
                <c:ptCount val="12"/>
                <c:pt idx="2" formatCode="#,##0.00">
                  <c:v>-3.7163471241170538</c:v>
                </c:pt>
                <c:pt idx="3" formatCode="#,##0.00">
                  <c:v>-0.19253279515640767</c:v>
                </c:pt>
                <c:pt idx="4" formatCode="#,##0.00">
                  <c:v>10.40635721493441</c:v>
                </c:pt>
                <c:pt idx="5" formatCode="#,##0.00">
                  <c:v>-9.2168516649848637</c:v>
                </c:pt>
                <c:pt idx="6" formatCode="#,##0.00">
                  <c:v>16.794853683148336</c:v>
                </c:pt>
                <c:pt idx="7" formatCode="#,##0.00">
                  <c:v>13.001109989909184</c:v>
                </c:pt>
                <c:pt idx="8" formatCode="#,##0.00">
                  <c:v>20.038546922300707</c:v>
                </c:pt>
                <c:pt idx="9" formatCode="#,##0.00">
                  <c:v>15.473158425832494</c:v>
                </c:pt>
                <c:pt idx="10" formatCode="#,##0.00">
                  <c:v>16.023612512613525</c:v>
                </c:pt>
                <c:pt idx="11" formatCode="#,##0.00">
                  <c:v>20.176791120080729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A1-4861-A497-7A75A7822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9815728"/>
        <c:axId val="689688400"/>
      </c:lineChart>
      <c:catAx>
        <c:axId val="68981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9688400"/>
        <c:crosses val="autoZero"/>
        <c:auto val="1"/>
        <c:lblAlgn val="ctr"/>
        <c:lblOffset val="100"/>
        <c:noMultiLvlLbl val="0"/>
      </c:catAx>
      <c:valAx>
        <c:axId val="689688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9815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Reliance!$A$100</c:f>
              <c:strCache>
                <c:ptCount val="1"/>
                <c:pt idx="0">
                  <c:v>Net asset value per share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Reliance!$B$100:$M$100</c:f>
              <c:numCache>
                <c:formatCode>General</c:formatCode>
                <c:ptCount val="12"/>
                <c:pt idx="2" formatCode="#,##0.00">
                  <c:v>9.9986966792473311</c:v>
                </c:pt>
                <c:pt idx="3" formatCode="#,##0.00">
                  <c:v>10.061986373165617</c:v>
                </c:pt>
                <c:pt idx="4" formatCode="#,##0.00">
                  <c:v>9.9695075974284126</c:v>
                </c:pt>
                <c:pt idx="5" formatCode="#,##0.00">
                  <c:v>9.9700602152421194</c:v>
                </c:pt>
                <c:pt idx="6" formatCode="#,##0.00">
                  <c:v>9.5510909833750901</c:v>
                </c:pt>
                <c:pt idx="7" formatCode="#,##0.00">
                  <c:v>-592.50253032807871</c:v>
                </c:pt>
                <c:pt idx="8" formatCode="#,##0.00">
                  <c:v>-282.65049883675266</c:v>
                </c:pt>
                <c:pt idx="9" formatCode="#,##0.00">
                  <c:v>-244.87887967183821</c:v>
                </c:pt>
                <c:pt idx="10" formatCode="#,##0.00">
                  <c:v>-195.12374548156731</c:v>
                </c:pt>
                <c:pt idx="11" formatCode="#,##0.00">
                  <c:v>-196.92428577858686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00-41FC-88DB-169F76CA1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8020160"/>
        <c:axId val="558922352"/>
      </c:lineChart>
      <c:catAx>
        <c:axId val="918020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8922352"/>
        <c:crosses val="autoZero"/>
        <c:auto val="1"/>
        <c:lblAlgn val="ctr"/>
        <c:lblOffset val="100"/>
        <c:noMultiLvlLbl val="0"/>
      </c:catAx>
      <c:valAx>
        <c:axId val="558922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8020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22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23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24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25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26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27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2" Type="http://schemas.openxmlformats.org/officeDocument/2006/relationships/chart" Target="../charts/chart1.xml"/><Relationship Id="rId1" Type="http://schemas.openxmlformats.org/officeDocument/2006/relationships/image" Target="../media/image1.gif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5" Type="http://schemas.openxmlformats.org/officeDocument/2006/relationships/chart" Target="../charts/chart4.xml"/><Relationship Id="rId10" Type="http://schemas.openxmlformats.org/officeDocument/2006/relationships/chart" Target="../charts/chart9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10.png"/><Relationship Id="rId3" Type="http://schemas.openxmlformats.org/officeDocument/2006/relationships/chart" Target="../charts/chart22.xml"/><Relationship Id="rId7" Type="http://schemas.openxmlformats.org/officeDocument/2006/relationships/image" Target="../media/image4.png"/><Relationship Id="rId12" Type="http://schemas.openxmlformats.org/officeDocument/2006/relationships/image" Target="../media/image9.png"/><Relationship Id="rId2" Type="http://schemas.openxmlformats.org/officeDocument/2006/relationships/chart" Target="../charts/chart21.xml"/><Relationship Id="rId16" Type="http://schemas.openxmlformats.org/officeDocument/2006/relationships/chart" Target="../charts/chart27.xml"/><Relationship Id="rId1" Type="http://schemas.openxmlformats.org/officeDocument/2006/relationships/image" Target="../media/image2.jpeg"/><Relationship Id="rId6" Type="http://schemas.openxmlformats.org/officeDocument/2006/relationships/image" Target="../media/image3.png"/><Relationship Id="rId11" Type="http://schemas.openxmlformats.org/officeDocument/2006/relationships/image" Target="../media/image8.png"/><Relationship Id="rId5" Type="http://schemas.openxmlformats.org/officeDocument/2006/relationships/chart" Target="../charts/chart24.xml"/><Relationship Id="rId15" Type="http://schemas.openxmlformats.org/officeDocument/2006/relationships/chart" Target="../charts/chart26.xml"/><Relationship Id="rId10" Type="http://schemas.openxmlformats.org/officeDocument/2006/relationships/image" Target="../media/image7.png"/><Relationship Id="rId4" Type="http://schemas.openxmlformats.org/officeDocument/2006/relationships/chart" Target="../charts/chart23.xml"/><Relationship Id="rId9" Type="http://schemas.openxmlformats.org/officeDocument/2006/relationships/image" Target="../media/image6.png"/><Relationship Id="rId14" Type="http://schemas.openxmlformats.org/officeDocument/2006/relationships/chart" Target="../charts/chart25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3" Type="http://schemas.openxmlformats.org/officeDocument/2006/relationships/chart" Target="../charts/chart30.xml"/><Relationship Id="rId7" Type="http://schemas.openxmlformats.org/officeDocument/2006/relationships/chart" Target="../charts/chart34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0" Type="http://schemas.openxmlformats.org/officeDocument/2006/relationships/chart" Target="../charts/chart37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13" Type="http://schemas.openxmlformats.org/officeDocument/2006/relationships/chart" Target="../charts/chart51.xml"/><Relationship Id="rId3" Type="http://schemas.openxmlformats.org/officeDocument/2006/relationships/chart" Target="../charts/chart41.xml"/><Relationship Id="rId7" Type="http://schemas.openxmlformats.org/officeDocument/2006/relationships/chart" Target="../charts/chart45.xml"/><Relationship Id="rId12" Type="http://schemas.openxmlformats.org/officeDocument/2006/relationships/chart" Target="../charts/chart50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6" Type="http://schemas.openxmlformats.org/officeDocument/2006/relationships/chart" Target="../charts/chart44.xml"/><Relationship Id="rId11" Type="http://schemas.openxmlformats.org/officeDocument/2006/relationships/chart" Target="../charts/chart49.xml"/><Relationship Id="rId5" Type="http://schemas.openxmlformats.org/officeDocument/2006/relationships/chart" Target="../charts/chart43.xml"/><Relationship Id="rId15" Type="http://schemas.openxmlformats.org/officeDocument/2006/relationships/chart" Target="../charts/chart53.xml"/><Relationship Id="rId10" Type="http://schemas.openxmlformats.org/officeDocument/2006/relationships/chart" Target="../charts/chart48.xml"/><Relationship Id="rId4" Type="http://schemas.openxmlformats.org/officeDocument/2006/relationships/chart" Target="../charts/chart42.xml"/><Relationship Id="rId9" Type="http://schemas.openxmlformats.org/officeDocument/2006/relationships/chart" Target="../charts/chart47.xml"/><Relationship Id="rId14" Type="http://schemas.openxmlformats.org/officeDocument/2006/relationships/chart" Target="../charts/chart52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0</xdr:colOff>
      <xdr:row>36</xdr:row>
      <xdr:rowOff>0</xdr:rowOff>
    </xdr:from>
    <xdr:ext cx="101600" cy="101600"/>
    <xdr:pic>
      <xdr:nvPicPr>
        <xdr:cNvPr id="2" name="Picture 1">
          <a:extLst>
            <a:ext uri="{FF2B5EF4-FFF2-40B4-BE49-F238E27FC236}">
              <a16:creationId xmlns:a16="http://schemas.microsoft.com/office/drawing/2014/main" id="{DFB0F194-48C1-44D3-A56F-1232B0A13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2240" y="5943600"/>
          <a:ext cx="101600" cy="10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38</xdr:row>
      <xdr:rowOff>0</xdr:rowOff>
    </xdr:from>
    <xdr:ext cx="101600" cy="101600"/>
    <xdr:pic>
      <xdr:nvPicPr>
        <xdr:cNvPr id="3" name="Picture 2">
          <a:extLst>
            <a:ext uri="{FF2B5EF4-FFF2-40B4-BE49-F238E27FC236}">
              <a16:creationId xmlns:a16="http://schemas.microsoft.com/office/drawing/2014/main" id="{23ED802F-5FF7-4D2E-B13E-C00BB6BE9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0960" y="6339840"/>
          <a:ext cx="101600" cy="10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139</xdr:row>
      <xdr:rowOff>0</xdr:rowOff>
    </xdr:from>
    <xdr:ext cx="101600" cy="101600"/>
    <xdr:pic>
      <xdr:nvPicPr>
        <xdr:cNvPr id="4" name="Picture 3">
          <a:extLst>
            <a:ext uri="{FF2B5EF4-FFF2-40B4-BE49-F238E27FC236}">
              <a16:creationId xmlns:a16="http://schemas.microsoft.com/office/drawing/2014/main" id="{CC88CE69-D454-47BE-ADEA-AE44577423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0960" y="26349960"/>
          <a:ext cx="101600" cy="10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139</xdr:row>
      <xdr:rowOff>0</xdr:rowOff>
    </xdr:from>
    <xdr:ext cx="101600" cy="101600"/>
    <xdr:pic>
      <xdr:nvPicPr>
        <xdr:cNvPr id="5" name="Picture 4">
          <a:extLst>
            <a:ext uri="{FF2B5EF4-FFF2-40B4-BE49-F238E27FC236}">
              <a16:creationId xmlns:a16="http://schemas.microsoft.com/office/drawing/2014/main" id="{6A9D531E-64EE-4C40-81CF-57064EBD67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0960" y="26349960"/>
          <a:ext cx="101600" cy="10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139</xdr:row>
      <xdr:rowOff>0</xdr:rowOff>
    </xdr:from>
    <xdr:ext cx="101600" cy="101600"/>
    <xdr:pic>
      <xdr:nvPicPr>
        <xdr:cNvPr id="6" name="Picture 5">
          <a:extLst>
            <a:ext uri="{FF2B5EF4-FFF2-40B4-BE49-F238E27FC236}">
              <a16:creationId xmlns:a16="http://schemas.microsoft.com/office/drawing/2014/main" id="{A5A14DE2-E2E7-4277-9554-066E673BD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0960" y="26349960"/>
          <a:ext cx="101600" cy="10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139</xdr:row>
      <xdr:rowOff>0</xdr:rowOff>
    </xdr:from>
    <xdr:ext cx="101600" cy="101600"/>
    <xdr:pic>
      <xdr:nvPicPr>
        <xdr:cNvPr id="7" name="Picture 6">
          <a:extLst>
            <a:ext uri="{FF2B5EF4-FFF2-40B4-BE49-F238E27FC236}">
              <a16:creationId xmlns:a16="http://schemas.microsoft.com/office/drawing/2014/main" id="{31582729-CDBE-4A31-8CAB-31F8D91C9A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0960" y="26349960"/>
          <a:ext cx="101600" cy="10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146276</xdr:colOff>
      <xdr:row>22</xdr:row>
      <xdr:rowOff>164874</xdr:rowOff>
    </xdr:from>
    <xdr:to>
      <xdr:col>4</xdr:col>
      <xdr:colOff>908276</xdr:colOff>
      <xdr:row>32</xdr:row>
      <xdr:rowOff>186645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C608022-351A-414A-80AD-7D9438CE16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327703</xdr:colOff>
      <xdr:row>22</xdr:row>
      <xdr:rowOff>244247</xdr:rowOff>
    </xdr:from>
    <xdr:to>
      <xdr:col>11</xdr:col>
      <xdr:colOff>873123</xdr:colOff>
      <xdr:row>33</xdr:row>
      <xdr:rowOff>45356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99C8DCB-D66F-469C-9C26-4E315D6D96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441097</xdr:colOff>
      <xdr:row>50</xdr:row>
      <xdr:rowOff>119516</xdr:rowOff>
    </xdr:from>
    <xdr:to>
      <xdr:col>5</xdr:col>
      <xdr:colOff>11339</xdr:colOff>
      <xdr:row>65</xdr:row>
      <xdr:rowOff>22677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B3B0E05-E7FA-42D8-BF69-174F2EFF4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181429</xdr:colOff>
      <xdr:row>50</xdr:row>
      <xdr:rowOff>68036</xdr:rowOff>
    </xdr:from>
    <xdr:to>
      <xdr:col>12</xdr:col>
      <xdr:colOff>362856</xdr:colOff>
      <xdr:row>64</xdr:row>
      <xdr:rowOff>192768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C1E9041-9797-4355-842C-2A0696431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384400</xdr:colOff>
      <xdr:row>66</xdr:row>
      <xdr:rowOff>62820</xdr:rowOff>
    </xdr:from>
    <xdr:to>
      <xdr:col>4</xdr:col>
      <xdr:colOff>861785</xdr:colOff>
      <xdr:row>80</xdr:row>
      <xdr:rowOff>192768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0A60572-D612-4C14-A41B-702FB3323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191632</xdr:colOff>
      <xdr:row>65</xdr:row>
      <xdr:rowOff>187551</xdr:rowOff>
    </xdr:from>
    <xdr:to>
      <xdr:col>12</xdr:col>
      <xdr:colOff>510267</xdr:colOff>
      <xdr:row>79</xdr:row>
      <xdr:rowOff>170089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0FA4231-31DC-4941-81C0-7C01E4A9A4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577168</xdr:colOff>
      <xdr:row>102</xdr:row>
      <xdr:rowOff>6122</xdr:rowOff>
    </xdr:from>
    <xdr:to>
      <xdr:col>4</xdr:col>
      <xdr:colOff>691695</xdr:colOff>
      <xdr:row>112</xdr:row>
      <xdr:rowOff>158750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72445426-1714-486A-A422-0EF3FBB622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667883</xdr:colOff>
      <xdr:row>102</xdr:row>
      <xdr:rowOff>28800</xdr:rowOff>
    </xdr:from>
    <xdr:to>
      <xdr:col>11</xdr:col>
      <xdr:colOff>691695</xdr:colOff>
      <xdr:row>112</xdr:row>
      <xdr:rowOff>192767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DCFC96DB-D971-4386-BBBD-4B075E1B67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1336901</xdr:colOff>
      <xdr:row>113</xdr:row>
      <xdr:rowOff>153534</xdr:rowOff>
    </xdr:from>
    <xdr:to>
      <xdr:col>10</xdr:col>
      <xdr:colOff>873125</xdr:colOff>
      <xdr:row>125</xdr:row>
      <xdr:rowOff>102054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E26A5FC7-84FC-4550-9E8B-5DEE3CFDBB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327705</xdr:colOff>
      <xdr:row>145</xdr:row>
      <xdr:rowOff>232909</xdr:rowOff>
    </xdr:from>
    <xdr:to>
      <xdr:col>4</xdr:col>
      <xdr:colOff>261937</xdr:colOff>
      <xdr:row>155</xdr:row>
      <xdr:rowOff>254680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79325C60-D6D3-4ADE-A7D4-3EF72029E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78241</xdr:colOff>
      <xdr:row>145</xdr:row>
      <xdr:rowOff>153534</xdr:rowOff>
    </xdr:from>
    <xdr:to>
      <xdr:col>10</xdr:col>
      <xdr:colOff>159884</xdr:colOff>
      <xdr:row>155</xdr:row>
      <xdr:rowOff>175305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202F7347-6B8B-408E-A5FD-49AF7A15ED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418419</xdr:colOff>
      <xdr:row>145</xdr:row>
      <xdr:rowOff>85498</xdr:rowOff>
    </xdr:from>
    <xdr:to>
      <xdr:col>13</xdr:col>
      <xdr:colOff>1259794</xdr:colOff>
      <xdr:row>155</xdr:row>
      <xdr:rowOff>107269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3FD14A34-146F-4806-8008-456597AD8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1257526</xdr:colOff>
      <xdr:row>178</xdr:row>
      <xdr:rowOff>51481</xdr:rowOff>
    </xdr:from>
    <xdr:to>
      <xdr:col>10</xdr:col>
      <xdr:colOff>170090</xdr:colOff>
      <xdr:row>195</xdr:row>
      <xdr:rowOff>79375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7B54BC27-BC16-49CC-A432-82057120CE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47</xdr:row>
      <xdr:rowOff>6350</xdr:rowOff>
    </xdr:from>
    <xdr:to>
      <xdr:col>6</xdr:col>
      <xdr:colOff>101600</xdr:colOff>
      <xdr:row>61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8F372D3-79E3-4A2B-8608-3485555F17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72</xdr:row>
      <xdr:rowOff>0</xdr:rowOff>
    </xdr:from>
    <xdr:to>
      <xdr:col>6</xdr:col>
      <xdr:colOff>742950</xdr:colOff>
      <xdr:row>86</xdr:row>
      <xdr:rowOff>165100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5C0DF29-7823-4844-ADE0-31911CE7CF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72</xdr:row>
      <xdr:rowOff>0</xdr:rowOff>
    </xdr:from>
    <xdr:to>
      <xdr:col>14</xdr:col>
      <xdr:colOff>304800</xdr:colOff>
      <xdr:row>86</xdr:row>
      <xdr:rowOff>165100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31B15CB-9C0C-444B-B224-7BF8B63B4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97</xdr:row>
      <xdr:rowOff>0</xdr:rowOff>
    </xdr:from>
    <xdr:to>
      <xdr:col>6</xdr:col>
      <xdr:colOff>457200</xdr:colOff>
      <xdr:row>111</xdr:row>
      <xdr:rowOff>165100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360E608-3A74-4FA7-9052-7C4A07CC7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508000</xdr:colOff>
      <xdr:row>96</xdr:row>
      <xdr:rowOff>165100</xdr:rowOff>
    </xdr:from>
    <xdr:to>
      <xdr:col>14</xdr:col>
      <xdr:colOff>203200</xdr:colOff>
      <xdr:row>111</xdr:row>
      <xdr:rowOff>146050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B0FFAF2-5524-49CC-B1A2-057E6AE88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647700</xdr:colOff>
      <xdr:row>112</xdr:row>
      <xdr:rowOff>76200</xdr:rowOff>
    </xdr:from>
    <xdr:to>
      <xdr:col>10</xdr:col>
      <xdr:colOff>342900</xdr:colOff>
      <xdr:row>127</xdr:row>
      <xdr:rowOff>57150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5ED50D6-AA76-4000-9628-EB46E2AB6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16</xdr:row>
      <xdr:rowOff>0</xdr:rowOff>
    </xdr:from>
    <xdr:to>
      <xdr:col>7</xdr:col>
      <xdr:colOff>133350</xdr:colOff>
      <xdr:row>30</xdr:row>
      <xdr:rowOff>165100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ECF7E97-B8DA-4EEF-A55A-54FFB28AF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32658</xdr:colOff>
      <xdr:row>1</xdr:row>
      <xdr:rowOff>10887</xdr:rowOff>
    </xdr:from>
    <xdr:to>
      <xdr:col>4</xdr:col>
      <xdr:colOff>4321629</xdr:colOff>
      <xdr:row>8</xdr:row>
      <xdr:rowOff>163285</xdr:rowOff>
    </xdr:to>
    <xdr:pic>
      <xdr:nvPicPr>
        <xdr:cNvPr id="18" name="Picture 17" descr="NCC Ltd Q3 net profit dips">
          <a:extLst>
            <a:ext uri="{FF2B5EF4-FFF2-40B4-BE49-F238E27FC236}">
              <a16:creationId xmlns:a16="http://schemas.microsoft.com/office/drawing/2014/main" id="{7175013D-7D95-46B0-9738-7C1293423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2229" y="195944"/>
          <a:ext cx="4288971" cy="192677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231</xdr:row>
      <xdr:rowOff>0</xdr:rowOff>
    </xdr:from>
    <xdr:to>
      <xdr:col>5</xdr:col>
      <xdr:colOff>7620</xdr:colOff>
      <xdr:row>239</xdr:row>
      <xdr:rowOff>175260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1BAE415B-30AB-4E49-AE88-D48D56E52863}"/>
            </a:ext>
          </a:extLst>
        </xdr:cNvPr>
        <xdr:cNvSpPr txBox="1"/>
      </xdr:nvSpPr>
      <xdr:spPr>
        <a:xfrm>
          <a:off x="609600" y="98953320"/>
          <a:ext cx="9014460" cy="1638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indent="-171450">
            <a:buFont typeface="Wingdings" panose="05000000000000000000" pitchFamily="2" charset="2"/>
            <a:buChar char="Ø"/>
          </a:pPr>
          <a:r>
            <a:rPr lang="en-IN" sz="1600">
              <a:latin typeface="Gabriola" panose="04040605051002020D02" pitchFamily="82" charset="0"/>
            </a:rPr>
            <a:t>A DuPont analysis is used to evaluate the component parts of a company's return on equity (ROE). </a:t>
          </a:r>
        </a:p>
        <a:p>
          <a:pPr marL="171450" indent="-171450">
            <a:buFont typeface="Wingdings" panose="05000000000000000000" pitchFamily="2" charset="2"/>
            <a:buChar char="Ø"/>
          </a:pPr>
          <a:r>
            <a:rPr lang="en-IN" sz="1600">
              <a:latin typeface="Gabriola" panose="04040605051002020D02" pitchFamily="82" charset="0"/>
            </a:rPr>
            <a:t>This allows an investor to determine what financial activities are contributing the most to the changes in ROE.</a:t>
          </a:r>
        </a:p>
        <a:p>
          <a:pPr marL="171450" indent="-171450">
            <a:buFont typeface="Wingdings" panose="05000000000000000000" pitchFamily="2" charset="2"/>
            <a:buChar char="Ø"/>
          </a:pPr>
          <a:r>
            <a:rPr lang="en-IN" sz="1600">
              <a:latin typeface="Gabriola" panose="04040605051002020D02" pitchFamily="82" charset="0"/>
            </a:rPr>
            <a:t>There are three major financial metrics that drive return on equity (ROE): operating efficiency (net</a:t>
          </a:r>
          <a:r>
            <a:rPr lang="en-IN" sz="1600" baseline="0">
              <a:latin typeface="Gabriola" panose="04040605051002020D02" pitchFamily="82" charset="0"/>
            </a:rPr>
            <a:t> profit margin) </a:t>
          </a:r>
          <a:r>
            <a:rPr lang="en-IN" sz="1600">
              <a:latin typeface="Gabriola" panose="04040605051002020D02" pitchFamily="82" charset="0"/>
            </a:rPr>
            <a:t>, asset use efficiency (asset</a:t>
          </a:r>
          <a:r>
            <a:rPr lang="en-IN" sz="1600" baseline="0">
              <a:latin typeface="Gabriola" panose="04040605051002020D02" pitchFamily="82" charset="0"/>
            </a:rPr>
            <a:t> turnover ratio) </a:t>
          </a:r>
          <a:r>
            <a:rPr lang="en-IN" sz="1600">
              <a:latin typeface="Gabriola" panose="04040605051002020D02" pitchFamily="82" charset="0"/>
            </a:rPr>
            <a:t>, and financial leverage. </a:t>
          </a:r>
        </a:p>
      </xdr:txBody>
    </xdr:sp>
    <xdr:clientData/>
  </xdr:twoCellAnchor>
  <xdr:twoCellAnchor>
    <xdr:from>
      <xdr:col>1</xdr:col>
      <xdr:colOff>9525</xdr:colOff>
      <xdr:row>307</xdr:row>
      <xdr:rowOff>19049</xdr:rowOff>
    </xdr:from>
    <xdr:to>
      <xdr:col>3</xdr:col>
      <xdr:colOff>2952750</xdr:colOff>
      <xdr:row>328</xdr:row>
      <xdr:rowOff>171449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20EC46-28A8-4FC0-A170-9A0E99B6CD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942975</xdr:colOff>
      <xdr:row>307</xdr:row>
      <xdr:rowOff>47625</xdr:rowOff>
    </xdr:from>
    <xdr:to>
      <xdr:col>5</xdr:col>
      <xdr:colOff>2895600</xdr:colOff>
      <xdr:row>329</xdr:row>
      <xdr:rowOff>31750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1D79D853-0597-444B-A1F3-091E79B37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9526</xdr:colOff>
      <xdr:row>332</xdr:row>
      <xdr:rowOff>0</xdr:rowOff>
    </xdr:from>
    <xdr:to>
      <xdr:col>4</xdr:col>
      <xdr:colOff>28576</xdr:colOff>
      <xdr:row>355</xdr:row>
      <xdr:rowOff>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616DBF11-B915-4BE6-A519-91C8D5788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895351</xdr:colOff>
      <xdr:row>332</xdr:row>
      <xdr:rowOff>0</xdr:rowOff>
    </xdr:from>
    <xdr:to>
      <xdr:col>5</xdr:col>
      <xdr:colOff>2905126</xdr:colOff>
      <xdr:row>355</xdr:row>
      <xdr:rowOff>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A7205EDB-7375-4CA1-ADA2-E1C2B219E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5</xdr:col>
      <xdr:colOff>3759200</xdr:colOff>
      <xdr:row>332</xdr:row>
      <xdr:rowOff>0</xdr:rowOff>
    </xdr:from>
    <xdr:to>
      <xdr:col>7</xdr:col>
      <xdr:colOff>546100</xdr:colOff>
      <xdr:row>354</xdr:row>
      <xdr:rowOff>173074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480EEDD-7F4B-8FCF-4664-AC1088F5F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214600" y="112115600"/>
          <a:ext cx="6248400" cy="40846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360</xdr:row>
      <xdr:rowOff>0</xdr:rowOff>
    </xdr:from>
    <xdr:to>
      <xdr:col>4</xdr:col>
      <xdr:colOff>25400</xdr:colOff>
      <xdr:row>381</xdr:row>
      <xdr:rowOff>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42909F8-CD6C-7185-E65D-6A6BD8360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09600" y="117652800"/>
          <a:ext cx="6540500" cy="37338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387</xdr:row>
      <xdr:rowOff>0</xdr:rowOff>
    </xdr:from>
    <xdr:to>
      <xdr:col>3</xdr:col>
      <xdr:colOff>2311400</xdr:colOff>
      <xdr:row>408</xdr:row>
      <xdr:rowOff>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23F49DEC-734E-EB3C-3D6C-0DCD057C6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123012200"/>
          <a:ext cx="5867400" cy="3733800"/>
        </a:xfrm>
        <a:prstGeom prst="rect">
          <a:avLst/>
        </a:prstGeom>
      </xdr:spPr>
    </xdr:pic>
    <xdr:clientData/>
  </xdr:twoCellAnchor>
  <xdr:twoCellAnchor editAs="oneCell">
    <xdr:from>
      <xdr:col>4</xdr:col>
      <xdr:colOff>292100</xdr:colOff>
      <xdr:row>386</xdr:row>
      <xdr:rowOff>165100</xdr:rowOff>
    </xdr:from>
    <xdr:to>
      <xdr:col>5</xdr:col>
      <xdr:colOff>1816100</xdr:colOff>
      <xdr:row>408</xdr:row>
      <xdr:rowOff>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D67467DA-FCAC-AAE5-AAAE-E618EE4B0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416800" y="122999500"/>
          <a:ext cx="5854700" cy="3746500"/>
        </a:xfrm>
        <a:prstGeom prst="rect">
          <a:avLst/>
        </a:prstGeom>
      </xdr:spPr>
    </xdr:pic>
    <xdr:clientData/>
  </xdr:twoCellAnchor>
  <xdr:twoCellAnchor editAs="oneCell">
    <xdr:from>
      <xdr:col>5</xdr:col>
      <xdr:colOff>2959100</xdr:colOff>
      <xdr:row>387</xdr:row>
      <xdr:rowOff>0</xdr:rowOff>
    </xdr:from>
    <xdr:to>
      <xdr:col>6</xdr:col>
      <xdr:colOff>4572396</xdr:colOff>
      <xdr:row>408</xdr:row>
      <xdr:rowOff>12700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EEA9C0A6-BED0-78E0-2673-0B2C418BF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14500" y="123012200"/>
          <a:ext cx="5880496" cy="3746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411</xdr:row>
      <xdr:rowOff>0</xdr:rowOff>
    </xdr:from>
    <xdr:to>
      <xdr:col>3</xdr:col>
      <xdr:colOff>2324100</xdr:colOff>
      <xdr:row>432</xdr:row>
      <xdr:rowOff>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A07C868-5D05-DB1C-B1EE-8184C0294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09600" y="127279400"/>
          <a:ext cx="5880100" cy="3733800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411</xdr:row>
      <xdr:rowOff>0</xdr:rowOff>
    </xdr:from>
    <xdr:to>
      <xdr:col>5</xdr:col>
      <xdr:colOff>1803400</xdr:colOff>
      <xdr:row>432</xdr:row>
      <xdr:rowOff>12700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AE9426A-2AF6-8CA4-EC5D-B8754DB90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429500" y="127279400"/>
          <a:ext cx="5829300" cy="3746500"/>
        </a:xfrm>
        <a:prstGeom prst="rect">
          <a:avLst/>
        </a:prstGeom>
      </xdr:spPr>
    </xdr:pic>
    <xdr:clientData/>
  </xdr:twoCellAnchor>
  <xdr:twoCellAnchor editAs="oneCell">
    <xdr:from>
      <xdr:col>0</xdr:col>
      <xdr:colOff>596900</xdr:colOff>
      <xdr:row>439</xdr:row>
      <xdr:rowOff>0</xdr:rowOff>
    </xdr:from>
    <xdr:to>
      <xdr:col>3</xdr:col>
      <xdr:colOff>2400300</xdr:colOff>
      <xdr:row>460</xdr:row>
      <xdr:rowOff>12700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677E25A1-8B12-9056-DAE3-B22B02869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96900" y="132816600"/>
          <a:ext cx="5969000" cy="3746500"/>
        </a:xfrm>
        <a:prstGeom prst="rect">
          <a:avLst/>
        </a:prstGeom>
      </xdr:spPr>
    </xdr:pic>
    <xdr:clientData/>
  </xdr:twoCellAnchor>
  <xdr:twoCellAnchor>
    <xdr:from>
      <xdr:col>7</xdr:col>
      <xdr:colOff>1625600</xdr:colOff>
      <xdr:row>332</xdr:row>
      <xdr:rowOff>12700</xdr:rowOff>
    </xdr:from>
    <xdr:to>
      <xdr:col>14</xdr:col>
      <xdr:colOff>12700</xdr:colOff>
      <xdr:row>355</xdr:row>
      <xdr:rowOff>12700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48E5F84A-E50F-4110-9609-44F71F33B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1143000</xdr:colOff>
      <xdr:row>360</xdr:row>
      <xdr:rowOff>0</xdr:rowOff>
    </xdr:from>
    <xdr:to>
      <xdr:col>5</xdr:col>
      <xdr:colOff>3073400</xdr:colOff>
      <xdr:row>381</xdr:row>
      <xdr:rowOff>12700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E94B1FED-A7B7-4C58-ACD2-F39D87B368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</xdr:col>
      <xdr:colOff>2959100</xdr:colOff>
      <xdr:row>411</xdr:row>
      <xdr:rowOff>0</xdr:rowOff>
    </xdr:from>
    <xdr:to>
      <xdr:col>6</xdr:col>
      <xdr:colOff>4572000</xdr:colOff>
      <xdr:row>432</xdr:row>
      <xdr:rowOff>0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FB0C975-99E7-49B0-BBCC-3776025F4C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1035050</xdr:colOff>
      <xdr:row>19</xdr:row>
      <xdr:rowOff>0</xdr:rowOff>
    </xdr:from>
    <xdr:to>
      <xdr:col>8</xdr:col>
      <xdr:colOff>2857500</xdr:colOff>
      <xdr:row>28</xdr:row>
      <xdr:rowOff>292100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47FF119-22ED-44E2-938B-23E188E93F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869950</xdr:colOff>
      <xdr:row>33</xdr:row>
      <xdr:rowOff>50800</xdr:rowOff>
    </xdr:from>
    <xdr:to>
      <xdr:col>10</xdr:col>
      <xdr:colOff>635000</xdr:colOff>
      <xdr:row>44</xdr:row>
      <xdr:rowOff>63500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6BC888C-0CDB-4FC7-8045-CAE9F602B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1422400</xdr:colOff>
      <xdr:row>50</xdr:row>
      <xdr:rowOff>25400</xdr:rowOff>
    </xdr:from>
    <xdr:to>
      <xdr:col>11</xdr:col>
      <xdr:colOff>2806700</xdr:colOff>
      <xdr:row>60</xdr:row>
      <xdr:rowOff>292100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B575A5D-CCE2-4023-B001-AA651D6B35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1739900</xdr:colOff>
      <xdr:row>63</xdr:row>
      <xdr:rowOff>266700</xdr:rowOff>
    </xdr:from>
    <xdr:to>
      <xdr:col>8</xdr:col>
      <xdr:colOff>3136900</xdr:colOff>
      <xdr:row>74</xdr:row>
      <xdr:rowOff>254000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1EE3395-DAE6-4EAF-AD3A-F3D31621D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1168400</xdr:colOff>
      <xdr:row>78</xdr:row>
      <xdr:rowOff>0</xdr:rowOff>
    </xdr:from>
    <xdr:to>
      <xdr:col>11</xdr:col>
      <xdr:colOff>2768600</xdr:colOff>
      <xdr:row>89</xdr:row>
      <xdr:rowOff>76200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A3FA56A-E984-4985-9C0A-63917C348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1231900</xdr:colOff>
      <xdr:row>92</xdr:row>
      <xdr:rowOff>165100</xdr:rowOff>
    </xdr:from>
    <xdr:to>
      <xdr:col>10</xdr:col>
      <xdr:colOff>482600</xdr:colOff>
      <xdr:row>102</xdr:row>
      <xdr:rowOff>279400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A9E358F-3C19-403C-8F8E-4371AE0F2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1250950</xdr:colOff>
      <xdr:row>108</xdr:row>
      <xdr:rowOff>298450</xdr:rowOff>
    </xdr:from>
    <xdr:to>
      <xdr:col>8</xdr:col>
      <xdr:colOff>3200400</xdr:colOff>
      <xdr:row>118</xdr:row>
      <xdr:rowOff>177800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1F1DB38-4DF1-43BE-8185-D4FB8936E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1435100</xdr:colOff>
      <xdr:row>122</xdr:row>
      <xdr:rowOff>215900</xdr:rowOff>
    </xdr:from>
    <xdr:to>
      <xdr:col>8</xdr:col>
      <xdr:colOff>3683000</xdr:colOff>
      <xdr:row>132</xdr:row>
      <xdr:rowOff>177800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7C73596-1701-47DA-AF23-D8523270F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1314450</xdr:colOff>
      <xdr:row>135</xdr:row>
      <xdr:rowOff>279400</xdr:rowOff>
    </xdr:from>
    <xdr:to>
      <xdr:col>8</xdr:col>
      <xdr:colOff>3683000</xdr:colOff>
      <xdr:row>146</xdr:row>
      <xdr:rowOff>260350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DE25836-617E-4CF7-A6E9-4B5FEB0E64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806450</xdr:colOff>
      <xdr:row>149</xdr:row>
      <xdr:rowOff>273050</xdr:rowOff>
    </xdr:from>
    <xdr:to>
      <xdr:col>8</xdr:col>
      <xdr:colOff>3454400</xdr:colOff>
      <xdr:row>161</xdr:row>
      <xdr:rowOff>38100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14BA8D4-3096-49EA-BC9A-A00EABA3C7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742950</xdr:colOff>
      <xdr:row>163</xdr:row>
      <xdr:rowOff>273050</xdr:rowOff>
    </xdr:from>
    <xdr:to>
      <xdr:col>17</xdr:col>
      <xdr:colOff>838200</xdr:colOff>
      <xdr:row>174</xdr:row>
      <xdr:rowOff>279400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CD6339E-071C-4C3F-B833-46B22C76CB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1115867</xdr:colOff>
      <xdr:row>13</xdr:row>
      <xdr:rowOff>139303</xdr:rowOff>
    </xdr:from>
    <xdr:to>
      <xdr:col>5</xdr:col>
      <xdr:colOff>235077</xdr:colOff>
      <xdr:row>28</xdr:row>
      <xdr:rowOff>139303</xdr:rowOff>
    </xdr:to>
    <xdr:graphicFrame macro="">
      <xdr:nvGraphicFramePr>
        <xdr:cNvPr id="2" name="图表 1">
          <a:extLst>
            <a:ext uri="{FF2B5EF4-FFF2-40B4-BE49-F238E27FC236}">
              <a16:creationId xmlns:a16="http://schemas.microsoft.com/office/drawing/2014/main" id="{56F8303F-09C8-4E47-84B2-10050750DF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539770</xdr:colOff>
      <xdr:row>13</xdr:row>
      <xdr:rowOff>75723</xdr:rowOff>
    </xdr:from>
    <xdr:to>
      <xdr:col>10</xdr:col>
      <xdr:colOff>424753</xdr:colOff>
      <xdr:row>28</xdr:row>
      <xdr:rowOff>75723</xdr:rowOff>
    </xdr:to>
    <xdr:graphicFrame macro="">
      <xdr:nvGraphicFramePr>
        <xdr:cNvPr id="3" name="图表 2">
          <a:extLst>
            <a:ext uri="{FF2B5EF4-FFF2-40B4-BE49-F238E27FC236}">
              <a16:creationId xmlns:a16="http://schemas.microsoft.com/office/drawing/2014/main" id="{3A3C57CC-05F4-4EFC-94BC-16E62A9212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425286</xdr:colOff>
      <xdr:row>46</xdr:row>
      <xdr:rowOff>126444</xdr:rowOff>
    </xdr:from>
    <xdr:to>
      <xdr:col>3</xdr:col>
      <xdr:colOff>616217</xdr:colOff>
      <xdr:row>61</xdr:row>
      <xdr:rowOff>126444</xdr:rowOff>
    </xdr:to>
    <xdr:graphicFrame macro="">
      <xdr:nvGraphicFramePr>
        <xdr:cNvPr id="4" name="图表 3">
          <a:extLst>
            <a:ext uri="{FF2B5EF4-FFF2-40B4-BE49-F238E27FC236}">
              <a16:creationId xmlns:a16="http://schemas.microsoft.com/office/drawing/2014/main" id="{950A947E-ECDF-4DC3-92E1-9E5D990CA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691958</xdr:colOff>
      <xdr:row>46</xdr:row>
      <xdr:rowOff>126444</xdr:rowOff>
    </xdr:from>
    <xdr:to>
      <xdr:col>8</xdr:col>
      <xdr:colOff>714312</xdr:colOff>
      <xdr:row>61</xdr:row>
      <xdr:rowOff>126444</xdr:rowOff>
    </xdr:to>
    <xdr:graphicFrame macro="">
      <xdr:nvGraphicFramePr>
        <xdr:cNvPr id="5" name="图表 4">
          <a:extLst>
            <a:ext uri="{FF2B5EF4-FFF2-40B4-BE49-F238E27FC236}">
              <a16:creationId xmlns:a16="http://schemas.microsoft.com/office/drawing/2014/main" id="{F566206A-19F5-4E9E-958D-1BB8D14DF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829329</xdr:colOff>
      <xdr:row>46</xdr:row>
      <xdr:rowOff>75723</xdr:rowOff>
    </xdr:from>
    <xdr:to>
      <xdr:col>14</xdr:col>
      <xdr:colOff>181759</xdr:colOff>
      <xdr:row>60</xdr:row>
      <xdr:rowOff>114300</xdr:rowOff>
    </xdr:to>
    <xdr:graphicFrame macro="">
      <xdr:nvGraphicFramePr>
        <xdr:cNvPr id="6" name="图表 5">
          <a:extLst>
            <a:ext uri="{FF2B5EF4-FFF2-40B4-BE49-F238E27FC236}">
              <a16:creationId xmlns:a16="http://schemas.microsoft.com/office/drawing/2014/main" id="{6D12BEF5-C1B6-442D-9FDF-C9F08783E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402452</xdr:colOff>
      <xdr:row>63</xdr:row>
      <xdr:rowOff>37861</xdr:rowOff>
    </xdr:from>
    <xdr:to>
      <xdr:col>5</xdr:col>
      <xdr:colOff>151337</xdr:colOff>
      <xdr:row>81</xdr:row>
      <xdr:rowOff>152161</xdr:rowOff>
    </xdr:to>
    <xdr:graphicFrame macro="">
      <xdr:nvGraphicFramePr>
        <xdr:cNvPr id="7" name="图表 6">
          <a:extLst>
            <a:ext uri="{FF2B5EF4-FFF2-40B4-BE49-F238E27FC236}">
              <a16:creationId xmlns:a16="http://schemas.microsoft.com/office/drawing/2014/main" id="{5E73C1CF-3565-4B2C-8041-35D1F1FD4F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897935</xdr:colOff>
      <xdr:row>63</xdr:row>
      <xdr:rowOff>37861</xdr:rowOff>
    </xdr:from>
    <xdr:to>
      <xdr:col>11</xdr:col>
      <xdr:colOff>782919</xdr:colOff>
      <xdr:row>81</xdr:row>
      <xdr:rowOff>114300</xdr:rowOff>
    </xdr:to>
    <xdr:graphicFrame macro="">
      <xdr:nvGraphicFramePr>
        <xdr:cNvPr id="8" name="图表 7">
          <a:extLst>
            <a:ext uri="{FF2B5EF4-FFF2-40B4-BE49-F238E27FC236}">
              <a16:creationId xmlns:a16="http://schemas.microsoft.com/office/drawing/2014/main" id="{D16234B5-7145-4843-897D-0EB4D3E39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306316</xdr:colOff>
      <xdr:row>91</xdr:row>
      <xdr:rowOff>25003</xdr:rowOff>
    </xdr:from>
    <xdr:to>
      <xdr:col>4</xdr:col>
      <xdr:colOff>295485</xdr:colOff>
      <xdr:row>106</xdr:row>
      <xdr:rowOff>25003</xdr:rowOff>
    </xdr:to>
    <xdr:graphicFrame macro="">
      <xdr:nvGraphicFramePr>
        <xdr:cNvPr id="9" name="图表 8">
          <a:extLst>
            <a:ext uri="{FF2B5EF4-FFF2-40B4-BE49-F238E27FC236}">
              <a16:creationId xmlns:a16="http://schemas.microsoft.com/office/drawing/2014/main" id="{DE84888E-FE7B-491A-BB08-1F37872CB7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181959</xdr:colOff>
      <xdr:row>117</xdr:row>
      <xdr:rowOff>0</xdr:rowOff>
    </xdr:from>
    <xdr:to>
      <xdr:col>3</xdr:col>
      <xdr:colOff>372161</xdr:colOff>
      <xdr:row>132</xdr:row>
      <xdr:rowOff>0</xdr:rowOff>
    </xdr:to>
    <xdr:graphicFrame macro="">
      <xdr:nvGraphicFramePr>
        <xdr:cNvPr id="10" name="图表 9">
          <a:extLst>
            <a:ext uri="{FF2B5EF4-FFF2-40B4-BE49-F238E27FC236}">
              <a16:creationId xmlns:a16="http://schemas.microsoft.com/office/drawing/2014/main" id="{D288C6D8-CD83-47CD-A60E-50B0F0228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653620</xdr:colOff>
      <xdr:row>117</xdr:row>
      <xdr:rowOff>37861</xdr:rowOff>
    </xdr:from>
    <xdr:to>
      <xdr:col>8</xdr:col>
      <xdr:colOff>676982</xdr:colOff>
      <xdr:row>132</xdr:row>
      <xdr:rowOff>37861</xdr:rowOff>
    </xdr:to>
    <xdr:graphicFrame macro="">
      <xdr:nvGraphicFramePr>
        <xdr:cNvPr id="11" name="图表 10">
          <a:extLst>
            <a:ext uri="{FF2B5EF4-FFF2-40B4-BE49-F238E27FC236}">
              <a16:creationId xmlns:a16="http://schemas.microsoft.com/office/drawing/2014/main" id="{B63C21F5-1FF4-46ED-B56D-1321102F8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904997</xdr:colOff>
      <xdr:row>117</xdr:row>
      <xdr:rowOff>50720</xdr:rowOff>
    </xdr:from>
    <xdr:to>
      <xdr:col>14</xdr:col>
      <xdr:colOff>113517</xdr:colOff>
      <xdr:row>132</xdr:row>
      <xdr:rowOff>37861</xdr:rowOff>
    </xdr:to>
    <xdr:graphicFrame macro="">
      <xdr:nvGraphicFramePr>
        <xdr:cNvPr id="12" name="图表 11">
          <a:extLst>
            <a:ext uri="{FF2B5EF4-FFF2-40B4-BE49-F238E27FC236}">
              <a16:creationId xmlns:a16="http://schemas.microsoft.com/office/drawing/2014/main" id="{569F451E-7E11-4B7A-ABF8-36E28983D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364632</xdr:colOff>
      <xdr:row>132</xdr:row>
      <xdr:rowOff>75723</xdr:rowOff>
    </xdr:from>
    <xdr:to>
      <xdr:col>3</xdr:col>
      <xdr:colOff>554501</xdr:colOff>
      <xdr:row>147</xdr:row>
      <xdr:rowOff>75723</xdr:rowOff>
    </xdr:to>
    <xdr:graphicFrame macro="">
      <xdr:nvGraphicFramePr>
        <xdr:cNvPr id="13" name="图表 12">
          <a:extLst>
            <a:ext uri="{FF2B5EF4-FFF2-40B4-BE49-F238E27FC236}">
              <a16:creationId xmlns:a16="http://schemas.microsoft.com/office/drawing/2014/main" id="{AC3E7EDF-E5EB-4354-8C86-7621AEEAC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722816</xdr:colOff>
      <xdr:row>132</xdr:row>
      <xdr:rowOff>114300</xdr:rowOff>
    </xdr:from>
    <xdr:to>
      <xdr:col>8</xdr:col>
      <xdr:colOff>745589</xdr:colOff>
      <xdr:row>147</xdr:row>
      <xdr:rowOff>114300</xdr:rowOff>
    </xdr:to>
    <xdr:graphicFrame macro="">
      <xdr:nvGraphicFramePr>
        <xdr:cNvPr id="14" name="图表 13">
          <a:extLst>
            <a:ext uri="{FF2B5EF4-FFF2-40B4-BE49-F238E27FC236}">
              <a16:creationId xmlns:a16="http://schemas.microsoft.com/office/drawing/2014/main" id="{A4E3C8F5-A5F6-4207-B346-567379F23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592974</xdr:colOff>
      <xdr:row>159</xdr:row>
      <xdr:rowOff>75723</xdr:rowOff>
    </xdr:from>
    <xdr:to>
      <xdr:col>3</xdr:col>
      <xdr:colOff>783596</xdr:colOff>
      <xdr:row>174</xdr:row>
      <xdr:rowOff>75723</xdr:rowOff>
    </xdr:to>
    <xdr:graphicFrame macro="">
      <xdr:nvGraphicFramePr>
        <xdr:cNvPr id="15" name="图表 14">
          <a:extLst>
            <a:ext uri="{FF2B5EF4-FFF2-40B4-BE49-F238E27FC236}">
              <a16:creationId xmlns:a16="http://schemas.microsoft.com/office/drawing/2014/main" id="{F24E7A39-2E0C-41E8-9D02-668988E1A4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562917</xdr:colOff>
      <xdr:row>159</xdr:row>
      <xdr:rowOff>114300</xdr:rowOff>
    </xdr:from>
    <xdr:to>
      <xdr:col>9</xdr:col>
      <xdr:colOff>516565</xdr:colOff>
      <xdr:row>174</xdr:row>
      <xdr:rowOff>114300</xdr:rowOff>
    </xdr:to>
    <xdr:graphicFrame macro="">
      <xdr:nvGraphicFramePr>
        <xdr:cNvPr id="16" name="图表 15">
          <a:extLst>
            <a:ext uri="{FF2B5EF4-FFF2-40B4-BE49-F238E27FC236}">
              <a16:creationId xmlns:a16="http://schemas.microsoft.com/office/drawing/2014/main" id="{DCD854A5-A861-46ED-9D3D-942C621728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6B7AA-3623-401D-8BC9-F3E849E85E58}">
  <dimension ref="E2:R13"/>
  <sheetViews>
    <sheetView tabSelected="1" zoomScale="90" zoomScaleNormal="90" workbookViewId="0">
      <selection activeCell="G11" sqref="G11"/>
    </sheetView>
  </sheetViews>
  <sheetFormatPr defaultRowHeight="14.4" x14ac:dyDescent="0.3"/>
  <cols>
    <col min="10" max="10" width="13.21875" customWidth="1"/>
    <col min="11" max="11" width="21" customWidth="1"/>
    <col min="12" max="12" width="26.88671875" customWidth="1"/>
  </cols>
  <sheetData>
    <row r="2" spans="5:18" ht="52.2" x14ac:dyDescent="1.2">
      <c r="E2" s="145" t="s">
        <v>156</v>
      </c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</row>
    <row r="5" spans="5:18" ht="73.2" x14ac:dyDescent="2.5499999999999998">
      <c r="E5" s="146" t="s">
        <v>157</v>
      </c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</row>
    <row r="8" spans="5:18" ht="18.600000000000001" x14ac:dyDescent="0.4">
      <c r="J8" s="105" t="s">
        <v>52</v>
      </c>
      <c r="K8" s="105" t="s">
        <v>51</v>
      </c>
      <c r="L8" s="105" t="s">
        <v>158</v>
      </c>
    </row>
    <row r="9" spans="5:18" ht="47.4" customHeight="1" x14ac:dyDescent="1.3">
      <c r="J9" s="106">
        <v>21</v>
      </c>
      <c r="K9" s="107" t="s">
        <v>161</v>
      </c>
      <c r="L9" s="107" t="s">
        <v>204</v>
      </c>
    </row>
    <row r="10" spans="5:18" ht="37.799999999999997" customHeight="1" x14ac:dyDescent="1.3">
      <c r="J10" s="106">
        <v>22</v>
      </c>
      <c r="K10" s="107" t="s">
        <v>154</v>
      </c>
      <c r="L10" s="107" t="s">
        <v>164</v>
      </c>
    </row>
    <row r="11" spans="5:18" ht="37.200000000000003" x14ac:dyDescent="1.3">
      <c r="J11" s="106">
        <v>23</v>
      </c>
      <c r="K11" s="107" t="s">
        <v>54</v>
      </c>
      <c r="L11" s="107" t="s">
        <v>162</v>
      </c>
    </row>
    <row r="12" spans="5:18" ht="37.200000000000003" x14ac:dyDescent="1.3">
      <c r="J12" s="106">
        <v>24</v>
      </c>
      <c r="K12" s="107" t="s">
        <v>159</v>
      </c>
      <c r="L12" s="107" t="s">
        <v>163</v>
      </c>
    </row>
    <row r="13" spans="5:18" ht="37.200000000000003" x14ac:dyDescent="1.3">
      <c r="J13" s="106">
        <v>25</v>
      </c>
      <c r="K13" s="107" t="s">
        <v>160</v>
      </c>
      <c r="L13" s="107" t="s">
        <v>165</v>
      </c>
    </row>
  </sheetData>
  <mergeCells count="2">
    <mergeCell ref="E2:R2"/>
    <mergeCell ref="E5:R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F08FD-5907-4C16-9465-AE7D05D6405D}">
  <dimension ref="A2:AD175"/>
  <sheetViews>
    <sheetView zoomScale="70" zoomScaleNormal="70" workbookViewId="0">
      <selection activeCell="F6" sqref="F6"/>
    </sheetView>
  </sheetViews>
  <sheetFormatPr defaultColWidth="12.44140625" defaultRowHeight="15.6" x14ac:dyDescent="0.3"/>
  <cols>
    <col min="1" max="1" width="12.44140625" style="163"/>
    <col min="2" max="2" width="24.44140625" style="163" customWidth="1"/>
    <col min="3" max="3" width="12.44140625" style="163"/>
    <col min="4" max="4" width="19.109375" style="163" customWidth="1"/>
    <col min="5" max="5" width="13.5546875" style="163" customWidth="1"/>
    <col min="6" max="7" width="12.44140625" style="163"/>
    <col min="8" max="8" width="15.77734375" style="163" customWidth="1"/>
    <col min="9" max="9" width="13.5546875" style="163" customWidth="1"/>
    <col min="10" max="10" width="12.44140625" style="163"/>
    <col min="11" max="12" width="18.6640625" style="163" bestFit="1" customWidth="1"/>
    <col min="13" max="13" width="17" style="163" bestFit="1" customWidth="1"/>
    <col min="14" max="14" width="18.6640625" style="163" bestFit="1" customWidth="1"/>
    <col min="15" max="16384" width="12.44140625" style="163"/>
  </cols>
  <sheetData>
    <row r="2" spans="1:13" ht="59.4" x14ac:dyDescent="0.95">
      <c r="F2" s="265" t="s">
        <v>204</v>
      </c>
      <c r="G2" s="265"/>
      <c r="H2" s="265"/>
      <c r="I2" s="265"/>
      <c r="J2" s="265"/>
      <c r="K2" s="265"/>
      <c r="L2" s="265"/>
    </row>
    <row r="3" spans="1:13" ht="31.2" x14ac:dyDescent="0.6">
      <c r="K3" s="266" t="s">
        <v>238</v>
      </c>
      <c r="L3" s="266"/>
    </row>
    <row r="8" spans="1:13" ht="16.2" thickBot="1" x14ac:dyDescent="0.35"/>
    <row r="9" spans="1:13" x14ac:dyDescent="0.3">
      <c r="A9" s="212" t="s">
        <v>0</v>
      </c>
      <c r="B9" s="211"/>
      <c r="C9" s="211"/>
      <c r="D9" s="211"/>
      <c r="E9" s="210"/>
    </row>
    <row r="10" spans="1:13" x14ac:dyDescent="0.3">
      <c r="A10" s="209"/>
      <c r="B10" s="208"/>
      <c r="C10" s="208"/>
      <c r="D10" s="208"/>
      <c r="E10" s="207"/>
    </row>
    <row r="11" spans="1:13" ht="16.2" thickBot="1" x14ac:dyDescent="0.35">
      <c r="A11" s="206"/>
      <c r="B11" s="205"/>
      <c r="C11" s="205"/>
      <c r="D11" s="205"/>
      <c r="E11" s="204"/>
    </row>
    <row r="12" spans="1:13" ht="16.2" thickBot="1" x14ac:dyDescent="0.35">
      <c r="A12" s="264" t="s">
        <v>204</v>
      </c>
      <c r="B12" s="264"/>
      <c r="C12" s="264"/>
      <c r="D12" s="201" t="s">
        <v>203</v>
      </c>
    </row>
    <row r="13" spans="1:13" ht="21.6" thickBot="1" x14ac:dyDescent="0.45">
      <c r="A13" s="199"/>
      <c r="B13" s="199"/>
      <c r="C13" s="199"/>
      <c r="D13" s="198" t="s">
        <v>202</v>
      </c>
      <c r="E13" s="197">
        <v>44256</v>
      </c>
      <c r="F13" s="197">
        <v>43891</v>
      </c>
      <c r="G13" s="197">
        <v>43525</v>
      </c>
      <c r="H13" s="197">
        <v>43160</v>
      </c>
      <c r="I13" s="197">
        <v>42795</v>
      </c>
      <c r="J13" s="197">
        <v>42430</v>
      </c>
      <c r="K13" s="197">
        <v>42064</v>
      </c>
      <c r="L13" s="197">
        <v>41699</v>
      </c>
      <c r="M13" s="196">
        <v>41334</v>
      </c>
    </row>
    <row r="14" spans="1:13" x14ac:dyDescent="0.3">
      <c r="A14" s="192" t="s">
        <v>198</v>
      </c>
      <c r="B14" s="191"/>
      <c r="C14" s="190"/>
      <c r="D14" s="195">
        <v>11248.84</v>
      </c>
      <c r="E14" s="194">
        <v>12561.05</v>
      </c>
      <c r="F14" s="194">
        <v>13889.29</v>
      </c>
      <c r="G14" s="194">
        <v>12895.6</v>
      </c>
      <c r="H14" s="194">
        <v>24855.93</v>
      </c>
      <c r="I14" s="194">
        <v>17401.690000000002</v>
      </c>
      <c r="J14" s="194">
        <v>19632.57</v>
      </c>
      <c r="K14" s="194">
        <v>19720.239999999998</v>
      </c>
      <c r="L14" s="194">
        <v>19477.150000000001</v>
      </c>
      <c r="M14" s="193">
        <v>19596.73</v>
      </c>
    </row>
    <row r="15" spans="1:13" x14ac:dyDescent="0.3">
      <c r="A15" s="186" t="s">
        <v>237</v>
      </c>
      <c r="B15" s="185"/>
      <c r="C15" s="184"/>
      <c r="D15" s="183">
        <v>8051.93</v>
      </c>
      <c r="E15" s="182">
        <v>8497.0499999999993</v>
      </c>
      <c r="F15" s="182">
        <v>7523.63</v>
      </c>
      <c r="G15" s="182">
        <v>8038.47</v>
      </c>
      <c r="H15" s="182">
        <v>22861.32</v>
      </c>
      <c r="I15" s="182">
        <v>36188.75</v>
      </c>
      <c r="J15" s="182">
        <v>28494.560000000001</v>
      </c>
      <c r="K15" s="182">
        <v>27812.41</v>
      </c>
      <c r="L15" s="182">
        <v>27399.190000000002</v>
      </c>
      <c r="M15" s="181">
        <v>23682.879999999997</v>
      </c>
    </row>
    <row r="16" spans="1:13" ht="16.2" thickBot="1" x14ac:dyDescent="0.35">
      <c r="A16" s="180" t="s">
        <v>7</v>
      </c>
      <c r="B16" s="179"/>
      <c r="C16" s="178"/>
      <c r="D16" s="177">
        <v>3.5</v>
      </c>
      <c r="E16" s="176">
        <v>3.65</v>
      </c>
      <c r="F16" s="176">
        <v>3.68</v>
      </c>
      <c r="G16" s="176">
        <v>7.5</v>
      </c>
      <c r="H16" s="176">
        <v>335.67</v>
      </c>
      <c r="I16" s="176">
        <v>245.4</v>
      </c>
      <c r="J16" s="176">
        <v>3212.79</v>
      </c>
      <c r="K16" s="176">
        <v>3231.33</v>
      </c>
      <c r="L16" s="176">
        <v>4102.05</v>
      </c>
      <c r="M16" s="175">
        <v>2804.86</v>
      </c>
    </row>
    <row r="17" spans="1:14" ht="21" x14ac:dyDescent="0.4">
      <c r="A17" s="199"/>
      <c r="B17" s="201"/>
      <c r="D17" s="215"/>
      <c r="E17" s="215"/>
      <c r="F17" s="215"/>
      <c r="G17" s="215"/>
      <c r="H17" s="215"/>
      <c r="I17" s="215"/>
      <c r="J17" s="215"/>
      <c r="K17" s="215"/>
      <c r="L17" s="215"/>
      <c r="M17" s="215"/>
    </row>
    <row r="18" spans="1:14" ht="21.6" thickBot="1" x14ac:dyDescent="0.45">
      <c r="A18" s="199"/>
      <c r="B18" s="201"/>
      <c r="C18" s="234"/>
      <c r="D18" s="215"/>
      <c r="E18" s="215"/>
      <c r="F18" s="215"/>
      <c r="G18" s="215"/>
      <c r="H18" s="215"/>
      <c r="I18" s="215"/>
      <c r="J18" s="215"/>
      <c r="K18" s="215"/>
      <c r="L18" s="215"/>
      <c r="M18" s="215"/>
    </row>
    <row r="19" spans="1:14" ht="21" x14ac:dyDescent="0.4">
      <c r="A19" s="263" t="s">
        <v>114</v>
      </c>
      <c r="B19" s="262"/>
      <c r="C19" s="261"/>
      <c r="D19" s="189">
        <f>D14/D15</f>
        <v>1.3970364869043819</v>
      </c>
      <c r="E19" s="188">
        <f>E14/E15</f>
        <v>1.4782836396161021</v>
      </c>
      <c r="F19" s="188">
        <f>F14/F15</f>
        <v>1.8460889225015054</v>
      </c>
      <c r="G19" s="188">
        <f>G14/G15</f>
        <v>1.6042356319050766</v>
      </c>
      <c r="H19" s="188">
        <f>H14/H15</f>
        <v>1.087248242883613</v>
      </c>
      <c r="I19" s="188">
        <f>I14/I15</f>
        <v>0.4808591067666057</v>
      </c>
      <c r="J19" s="188">
        <f>J14/J15</f>
        <v>0.6889936184310268</v>
      </c>
      <c r="K19" s="188">
        <f>K14/K15</f>
        <v>0.70904463151521202</v>
      </c>
      <c r="L19" s="188">
        <f>L14/L15</f>
        <v>0.71086590515997006</v>
      </c>
      <c r="M19" s="187">
        <f>M14/M15</f>
        <v>0.82746397397613813</v>
      </c>
    </row>
    <row r="20" spans="1:14" ht="21.6" thickBot="1" x14ac:dyDescent="0.45">
      <c r="A20" s="260" t="s">
        <v>112</v>
      </c>
      <c r="B20" s="259"/>
      <c r="C20" s="258"/>
      <c r="D20" s="177">
        <f>(D14-D16)/D15</f>
        <v>1.3966018085105061</v>
      </c>
      <c r="E20" s="176">
        <f>(E14-E16)/E15</f>
        <v>1.4778540787685139</v>
      </c>
      <c r="F20" s="176">
        <f>(F14-F16)/F15</f>
        <v>1.8455997969065465</v>
      </c>
      <c r="G20" s="176">
        <f>(G14-G16)/G15</f>
        <v>1.6033026185331287</v>
      </c>
      <c r="H20" s="176">
        <f>(H14-H16)/H15</f>
        <v>1.0725653636797876</v>
      </c>
      <c r="I20" s="176">
        <f>(I14-I16)/I15</f>
        <v>0.47407799385168042</v>
      </c>
      <c r="J20" s="176">
        <f>(J14-J16)/J15</f>
        <v>0.57624262315333163</v>
      </c>
      <c r="K20" s="176">
        <f>(K14-K16)/K15</f>
        <v>0.5928616038667629</v>
      </c>
      <c r="L20" s="176">
        <f>(L14-L16)/L15</f>
        <v>0.56115162528527307</v>
      </c>
      <c r="M20" s="175">
        <f>(M14-M16)/M15</f>
        <v>0.70902989839073627</v>
      </c>
    </row>
    <row r="21" spans="1:14" ht="21" x14ac:dyDescent="0.4">
      <c r="A21" s="199"/>
      <c r="B21" s="199"/>
      <c r="C21" s="199"/>
      <c r="D21" s="199"/>
      <c r="E21" s="215"/>
      <c r="F21" s="215"/>
      <c r="G21" s="215"/>
      <c r="H21" s="215"/>
      <c r="I21" s="215"/>
      <c r="J21" s="215"/>
      <c r="K21" s="215"/>
      <c r="L21" s="215"/>
      <c r="M21" s="215"/>
      <c r="N21" s="215"/>
    </row>
    <row r="22" spans="1:14" ht="21" x14ac:dyDescent="0.4">
      <c r="A22" s="199"/>
      <c r="B22" s="199"/>
      <c r="C22" s="199"/>
      <c r="D22" s="199"/>
      <c r="E22" s="215"/>
      <c r="F22" s="215"/>
      <c r="G22" s="215"/>
      <c r="H22" s="215"/>
      <c r="I22" s="215"/>
      <c r="J22" s="215"/>
      <c r="K22" s="215"/>
      <c r="L22" s="215"/>
      <c r="M22" s="215"/>
      <c r="N22" s="215"/>
    </row>
    <row r="23" spans="1:14" ht="21" x14ac:dyDescent="0.4">
      <c r="A23" s="199"/>
      <c r="B23" s="199"/>
      <c r="C23" s="199"/>
      <c r="D23" s="199"/>
      <c r="E23" s="215"/>
      <c r="F23" s="215"/>
      <c r="G23" s="215"/>
      <c r="H23" s="215"/>
      <c r="I23" s="215"/>
      <c r="J23" s="215"/>
      <c r="K23" s="215"/>
      <c r="L23" s="215"/>
      <c r="M23" s="215"/>
      <c r="N23" s="215"/>
    </row>
    <row r="24" spans="1:14" ht="21" x14ac:dyDescent="0.4">
      <c r="A24" s="199"/>
      <c r="B24" s="199"/>
      <c r="C24" s="199"/>
      <c r="D24" s="199"/>
      <c r="E24" s="215"/>
      <c r="F24" s="215"/>
      <c r="G24" s="215"/>
      <c r="H24" s="215"/>
      <c r="I24" s="215"/>
      <c r="J24" s="215"/>
      <c r="K24" s="215"/>
      <c r="L24" s="215"/>
      <c r="M24" s="215"/>
      <c r="N24" s="215"/>
    </row>
    <row r="25" spans="1:14" ht="21" x14ac:dyDescent="0.4">
      <c r="A25" s="199"/>
      <c r="B25" s="199"/>
      <c r="C25" s="199"/>
      <c r="D25" s="199"/>
      <c r="E25" s="215"/>
      <c r="F25" s="215"/>
      <c r="G25" s="215"/>
      <c r="H25" s="215"/>
      <c r="I25" s="215"/>
      <c r="J25" s="215"/>
      <c r="K25" s="215"/>
      <c r="L25" s="215"/>
      <c r="M25" s="215"/>
      <c r="N25" s="215"/>
    </row>
    <row r="26" spans="1:14" ht="21" x14ac:dyDescent="0.4">
      <c r="A26" s="199"/>
      <c r="B26" s="199"/>
      <c r="C26" s="199"/>
      <c r="D26" s="199"/>
      <c r="E26" s="215"/>
      <c r="F26" s="215"/>
      <c r="G26" s="215"/>
      <c r="H26" s="215"/>
      <c r="I26" s="215"/>
      <c r="J26" s="215"/>
      <c r="K26" s="215"/>
      <c r="L26" s="215"/>
      <c r="M26" s="215"/>
      <c r="N26" s="215"/>
    </row>
    <row r="27" spans="1:14" ht="21" x14ac:dyDescent="0.4">
      <c r="A27" s="199"/>
      <c r="B27" s="199"/>
      <c r="C27" s="199"/>
      <c r="D27" s="199"/>
      <c r="E27" s="215"/>
      <c r="F27" s="215"/>
      <c r="G27" s="215"/>
      <c r="H27" s="215"/>
      <c r="I27" s="215"/>
      <c r="J27" s="215"/>
      <c r="K27" s="215"/>
      <c r="L27" s="215"/>
      <c r="M27" s="215"/>
      <c r="N27" s="215"/>
    </row>
    <row r="28" spans="1:14" ht="21" x14ac:dyDescent="0.4">
      <c r="A28" s="199"/>
      <c r="B28" s="199"/>
      <c r="C28" s="199"/>
      <c r="D28" s="199"/>
      <c r="E28" s="215"/>
      <c r="F28" s="215"/>
      <c r="G28" s="215"/>
      <c r="H28" s="215"/>
      <c r="I28" s="215"/>
      <c r="J28" s="215"/>
      <c r="K28" s="215"/>
      <c r="L28" s="215"/>
      <c r="M28" s="215"/>
      <c r="N28" s="215"/>
    </row>
    <row r="29" spans="1:14" ht="21" x14ac:dyDescent="0.4">
      <c r="A29" s="199"/>
      <c r="B29" s="199"/>
      <c r="C29" s="199"/>
      <c r="D29" s="199"/>
      <c r="E29" s="215"/>
      <c r="F29" s="215"/>
      <c r="G29" s="215"/>
      <c r="H29" s="215"/>
      <c r="I29" s="215"/>
      <c r="J29" s="215"/>
      <c r="K29" s="215"/>
      <c r="L29" s="215"/>
      <c r="M29" s="215"/>
      <c r="N29" s="215"/>
    </row>
    <row r="30" spans="1:14" ht="21" x14ac:dyDescent="0.4">
      <c r="A30" s="199"/>
      <c r="B30" s="199"/>
      <c r="C30" s="199"/>
      <c r="D30" s="199"/>
      <c r="E30" s="215"/>
      <c r="F30" s="215"/>
      <c r="G30" s="215"/>
      <c r="H30" s="215"/>
      <c r="I30" s="215"/>
      <c r="J30" s="215"/>
      <c r="K30" s="215"/>
      <c r="L30" s="215"/>
      <c r="M30" s="215"/>
      <c r="N30" s="215"/>
    </row>
    <row r="31" spans="1:14" ht="21" x14ac:dyDescent="0.4">
      <c r="A31" s="199"/>
      <c r="B31" s="199"/>
      <c r="C31" s="199"/>
      <c r="D31" s="199"/>
      <c r="E31" s="215"/>
      <c r="F31" s="215"/>
      <c r="G31" s="215"/>
      <c r="H31" s="215"/>
      <c r="I31" s="215"/>
      <c r="J31" s="215"/>
      <c r="K31" s="215"/>
      <c r="L31" s="215"/>
      <c r="M31" s="215"/>
      <c r="N31" s="215"/>
    </row>
    <row r="32" spans="1:14" ht="21" x14ac:dyDescent="0.4">
      <c r="A32" s="199"/>
      <c r="B32" s="199"/>
      <c r="C32" s="199"/>
      <c r="D32" s="199"/>
      <c r="E32" s="215"/>
      <c r="F32" s="215"/>
      <c r="G32" s="215"/>
      <c r="H32" s="215"/>
      <c r="I32" s="215"/>
      <c r="J32" s="215"/>
      <c r="K32" s="215"/>
      <c r="L32" s="215"/>
      <c r="M32" s="215"/>
      <c r="N32" s="215"/>
    </row>
    <row r="33" spans="1:25" ht="21" x14ac:dyDescent="0.4">
      <c r="A33" s="199"/>
      <c r="B33" s="199"/>
      <c r="C33" s="199"/>
      <c r="D33" s="199"/>
      <c r="E33" s="215"/>
      <c r="F33" s="215"/>
      <c r="G33" s="215"/>
      <c r="H33" s="215"/>
      <c r="I33" s="215"/>
      <c r="J33" s="215"/>
      <c r="K33" s="215"/>
      <c r="L33" s="215"/>
      <c r="M33" s="215"/>
      <c r="N33" s="215"/>
    </row>
    <row r="34" spans="1:25" ht="21" x14ac:dyDescent="0.4">
      <c r="A34" s="199"/>
      <c r="B34" s="199"/>
      <c r="C34" s="199"/>
      <c r="D34" s="199"/>
      <c r="E34" s="215"/>
      <c r="F34" s="215"/>
      <c r="G34" s="215"/>
      <c r="H34" s="215"/>
      <c r="I34" s="215"/>
      <c r="J34" s="215"/>
      <c r="K34" s="215"/>
      <c r="L34" s="215"/>
      <c r="M34" s="215"/>
      <c r="N34" s="215"/>
    </row>
    <row r="35" spans="1:25" ht="21.6" thickBot="1" x14ac:dyDescent="0.45">
      <c r="A35" s="199"/>
      <c r="B35" s="199"/>
      <c r="C35" s="199"/>
      <c r="D35" s="199"/>
      <c r="E35" s="199"/>
      <c r="F35" s="199"/>
    </row>
    <row r="36" spans="1:25" ht="46.8" thickBot="1" x14ac:dyDescent="0.9">
      <c r="A36" s="257" t="s">
        <v>236</v>
      </c>
      <c r="B36" s="256"/>
      <c r="C36" s="256"/>
      <c r="D36" s="256"/>
      <c r="E36" s="255"/>
      <c r="F36" s="200"/>
    </row>
    <row r="37" spans="1:25" ht="16.2" thickBot="1" x14ac:dyDescent="0.35">
      <c r="A37" s="202" t="s">
        <v>204</v>
      </c>
      <c r="B37" s="202"/>
      <c r="C37" s="201" t="s">
        <v>203</v>
      </c>
      <c r="O37" s="201"/>
      <c r="P37" s="201"/>
      <c r="Q37" s="201"/>
      <c r="R37" s="201"/>
      <c r="S37" s="240"/>
      <c r="T37" s="201"/>
      <c r="U37" s="201"/>
      <c r="V37" s="240"/>
      <c r="W37" s="240"/>
      <c r="X37" s="240"/>
      <c r="Y37" s="240"/>
    </row>
    <row r="38" spans="1:25" ht="21.6" thickBot="1" x14ac:dyDescent="0.45">
      <c r="A38" s="254"/>
      <c r="B38" s="254"/>
      <c r="D38" s="253" t="s">
        <v>202</v>
      </c>
      <c r="E38" s="252">
        <v>44256</v>
      </c>
      <c r="F38" s="197">
        <v>43891</v>
      </c>
      <c r="G38" s="197">
        <v>43525</v>
      </c>
      <c r="H38" s="197">
        <v>43160</v>
      </c>
      <c r="I38" s="197">
        <v>42795</v>
      </c>
      <c r="J38" s="197">
        <v>42430</v>
      </c>
      <c r="K38" s="197">
        <v>42064</v>
      </c>
      <c r="L38" s="197">
        <v>41699</v>
      </c>
      <c r="M38" s="196">
        <v>41334</v>
      </c>
    </row>
    <row r="39" spans="1:25" x14ac:dyDescent="0.3">
      <c r="A39" s="192" t="s">
        <v>235</v>
      </c>
      <c r="B39" s="191"/>
      <c r="C39" s="190"/>
      <c r="D39" s="251">
        <v>-363.96</v>
      </c>
      <c r="E39" s="194">
        <v>-465.08</v>
      </c>
      <c r="F39" s="194">
        <v>995.62</v>
      </c>
      <c r="G39" s="194">
        <v>1103.3499999999999</v>
      </c>
      <c r="H39" s="194">
        <v>974.51</v>
      </c>
      <c r="I39" s="194">
        <v>527.96</v>
      </c>
      <c r="J39" s="194">
        <v>1927.08</v>
      </c>
      <c r="K39" s="194">
        <v>1518.06</v>
      </c>
      <c r="L39" s="194">
        <v>1796.94</v>
      </c>
      <c r="M39" s="193">
        <v>1724.89</v>
      </c>
    </row>
    <row r="40" spans="1:25" x14ac:dyDescent="0.3">
      <c r="A40" s="186" t="s">
        <v>186</v>
      </c>
      <c r="B40" s="185"/>
      <c r="C40" s="184"/>
      <c r="D40" s="242">
        <v>263.02999999999997</v>
      </c>
      <c r="E40" s="182">
        <v>263.02999999999997</v>
      </c>
      <c r="F40" s="182">
        <v>263.02999999999997</v>
      </c>
      <c r="G40" s="182">
        <v>263.02999999999997</v>
      </c>
      <c r="H40" s="182">
        <v>263.02999999999997</v>
      </c>
      <c r="I40" s="182">
        <v>263.02999999999997</v>
      </c>
      <c r="J40" s="182">
        <v>263.02999999999997</v>
      </c>
      <c r="K40" s="182">
        <v>263.02999999999997</v>
      </c>
      <c r="L40" s="182">
        <v>262.58</v>
      </c>
      <c r="M40" s="181">
        <v>263.02999999999997</v>
      </c>
    </row>
    <row r="41" spans="1:25" x14ac:dyDescent="0.3">
      <c r="A41" s="186" t="s">
        <v>12</v>
      </c>
      <c r="B41" s="185"/>
      <c r="C41" s="184"/>
      <c r="D41" s="242">
        <v>9877.52</v>
      </c>
      <c r="E41" s="182">
        <v>10112.549999999999</v>
      </c>
      <c r="F41" s="182">
        <v>10183.98</v>
      </c>
      <c r="G41" s="182">
        <v>14027.85</v>
      </c>
      <c r="H41" s="182">
        <v>21721.63</v>
      </c>
      <c r="I41" s="182">
        <v>20732.11</v>
      </c>
      <c r="J41" s="182">
        <v>21025.89</v>
      </c>
      <c r="K41" s="182">
        <v>20428.93</v>
      </c>
      <c r="L41" s="182">
        <v>20144.59</v>
      </c>
      <c r="M41" s="181">
        <v>19033</v>
      </c>
    </row>
    <row r="42" spans="1:25" x14ac:dyDescent="0.3">
      <c r="A42" s="186" t="s">
        <v>234</v>
      </c>
      <c r="B42" s="185"/>
      <c r="C42" s="184"/>
      <c r="D42" s="242">
        <v>120.35</v>
      </c>
      <c r="E42" s="182">
        <v>115.94</v>
      </c>
      <c r="F42" s="182">
        <v>3416.38</v>
      </c>
      <c r="G42" s="182">
        <v>4100.1499999999996</v>
      </c>
      <c r="H42" s="182">
        <v>4567.16</v>
      </c>
      <c r="I42" s="182"/>
      <c r="J42" s="182"/>
      <c r="K42" s="182"/>
      <c r="L42" s="182"/>
      <c r="M42" s="181"/>
    </row>
    <row r="43" spans="1:25" x14ac:dyDescent="0.3">
      <c r="A43" s="186" t="s">
        <v>199</v>
      </c>
      <c r="B43" s="185"/>
      <c r="C43" s="184"/>
      <c r="D43" s="242">
        <v>1973.21</v>
      </c>
      <c r="E43" s="182">
        <v>2522.17</v>
      </c>
      <c r="F43" s="182">
        <v>3338.71</v>
      </c>
      <c r="G43" s="182">
        <v>3581.36</v>
      </c>
      <c r="H43" s="182">
        <v>11140.89</v>
      </c>
      <c r="I43" s="182">
        <v>2124.0700000000002</v>
      </c>
      <c r="J43" s="182">
        <v>2058.27</v>
      </c>
      <c r="K43" s="182">
        <v>1562.65</v>
      </c>
      <c r="L43" s="182">
        <v>1224.52</v>
      </c>
      <c r="M43" s="181">
        <v>1082.82</v>
      </c>
    </row>
    <row r="44" spans="1:25" ht="16.2" thickBot="1" x14ac:dyDescent="0.35">
      <c r="A44" s="180" t="s">
        <v>233</v>
      </c>
      <c r="B44" s="179"/>
      <c r="C44" s="178"/>
      <c r="D44" s="239">
        <v>2337.17</v>
      </c>
      <c r="E44" s="176">
        <v>2987.25</v>
      </c>
      <c r="F44" s="176">
        <v>2343.09</v>
      </c>
      <c r="G44" s="176">
        <v>2478.0100000000002</v>
      </c>
      <c r="H44" s="176">
        <v>10166.379999999999</v>
      </c>
      <c r="I44" s="176">
        <v>10326.450000000001</v>
      </c>
      <c r="J44" s="176">
        <v>10092</v>
      </c>
      <c r="K44" s="176">
        <v>10580.15</v>
      </c>
      <c r="L44" s="176">
        <v>10784.51</v>
      </c>
      <c r="M44" s="175">
        <v>13679.96</v>
      </c>
    </row>
    <row r="45" spans="1:25" ht="16.2" thickBot="1" x14ac:dyDescent="0.35">
      <c r="A45" s="201"/>
      <c r="B45" s="201"/>
      <c r="E45" s="215"/>
      <c r="F45" s="215"/>
      <c r="G45" s="215"/>
      <c r="H45" s="215"/>
      <c r="I45" s="215"/>
      <c r="J45" s="215"/>
      <c r="K45" s="215"/>
      <c r="L45" s="215"/>
      <c r="M45" s="215"/>
    </row>
    <row r="46" spans="1:25" x14ac:dyDescent="0.3">
      <c r="A46" s="192" t="s">
        <v>232</v>
      </c>
      <c r="B46" s="191"/>
      <c r="C46" s="190"/>
      <c r="D46" s="250">
        <f>D39/SUM(D40:D42)</f>
        <v>-3.5470572756775717E-2</v>
      </c>
      <c r="E46" s="188">
        <f>E39/SUM(E40:E42)</f>
        <v>-4.4329134386628437E-2</v>
      </c>
      <c r="F46" s="188">
        <f>F39/SUM(F40:F42)</f>
        <v>7.1816489329089059E-2</v>
      </c>
      <c r="G46" s="188">
        <f>G39/SUM(G40:G42)</f>
        <v>5.9993920949506362E-2</v>
      </c>
      <c r="H46" s="188">
        <f>H39/SUM(H40:H42)</f>
        <v>3.6702192166111397E-2</v>
      </c>
      <c r="I46" s="188">
        <f>I39/SUM(I40:I42)</f>
        <v>2.5146772062486843E-2</v>
      </c>
      <c r="J46" s="188">
        <f>J39/SUM(J40:J42)</f>
        <v>9.0520327005785176E-2</v>
      </c>
      <c r="K46" s="188">
        <f>K39/SUM(K40:K42)</f>
        <v>7.3364727169393323E-2</v>
      </c>
      <c r="L46" s="188">
        <f>L39/SUM(L40:L42)</f>
        <v>8.8054345605000583E-2</v>
      </c>
      <c r="M46" s="187">
        <f>M39/SUM(M40:M42)</f>
        <v>8.9390926527373779E-2</v>
      </c>
    </row>
    <row r="47" spans="1:25" ht="25.95" customHeight="1" x14ac:dyDescent="0.3">
      <c r="A47" s="186" t="s">
        <v>171</v>
      </c>
      <c r="B47" s="185"/>
      <c r="C47" s="184"/>
      <c r="D47" s="242">
        <f>D39/D43</f>
        <v>-0.1844507173590241</v>
      </c>
      <c r="E47" s="182">
        <f>E39/E43</f>
        <v>-0.18439676944853042</v>
      </c>
      <c r="F47" s="182">
        <f>F39/F43</f>
        <v>0.29820499534251255</v>
      </c>
      <c r="G47" s="182">
        <f>G39/G43</f>
        <v>0.30808128755556546</v>
      </c>
      <c r="H47" s="182">
        <f>H39/H43</f>
        <v>8.7471467719365328E-2</v>
      </c>
      <c r="I47" s="182">
        <f>I39/I43</f>
        <v>0.24856054649799678</v>
      </c>
      <c r="J47" s="182">
        <f>J39/J43</f>
        <v>0.93626200644230351</v>
      </c>
      <c r="K47" s="182">
        <f>K39/K43</f>
        <v>0.9714651393466226</v>
      </c>
      <c r="L47" s="182">
        <f>L39/L43</f>
        <v>1.4674648025348709</v>
      </c>
      <c r="M47" s="181">
        <f>M39/M43</f>
        <v>1.592960972276094</v>
      </c>
    </row>
    <row r="48" spans="1:25" ht="25.05" customHeight="1" x14ac:dyDescent="0.3">
      <c r="A48" s="186" t="s">
        <v>231</v>
      </c>
      <c r="B48" s="185"/>
      <c r="C48" s="184"/>
      <c r="D48" s="242">
        <f>(D43-D44)/D43</f>
        <v>-0.18445071735902413</v>
      </c>
      <c r="E48" s="182">
        <f>(E43-E44)/E43</f>
        <v>-0.1843967694485304</v>
      </c>
      <c r="F48" s="182">
        <f>(F43-F44)/F43</f>
        <v>0.29820499534251249</v>
      </c>
      <c r="G48" s="182">
        <f>(G43-G44)/G43</f>
        <v>0.30808128755556546</v>
      </c>
      <c r="H48" s="182">
        <f>(H43-H44)/H43</f>
        <v>8.7471467719365356E-2</v>
      </c>
      <c r="I48" s="182">
        <f>(I43-I44)/I43</f>
        <v>-3.8616335619824209</v>
      </c>
      <c r="J48" s="182">
        <f>(J43-J44)/J43</f>
        <v>-3.9031468174729262</v>
      </c>
      <c r="K48" s="182">
        <f>(K43-K44)/K43</f>
        <v>-5.7706460179822736</v>
      </c>
      <c r="L48" s="182">
        <f>(L43-L44)/L43</f>
        <v>-7.8071325907294282</v>
      </c>
      <c r="M48" s="181">
        <f>(M43-M44)/M43</f>
        <v>-11.633641787185313</v>
      </c>
    </row>
    <row r="49" spans="1:13" ht="27" customHeight="1" thickBot="1" x14ac:dyDescent="0.35">
      <c r="A49" s="180" t="s">
        <v>230</v>
      </c>
      <c r="B49" s="179"/>
      <c r="C49" s="178"/>
      <c r="D49" s="239">
        <f>D43/SUM(D40:D42)</f>
        <v>0.19230379401417028</v>
      </c>
      <c r="E49" s="176">
        <f>E43/SUM(E40:E42)</f>
        <v>0.24040081894711157</v>
      </c>
      <c r="F49" s="176">
        <f>F43/SUM(F40:F42)</f>
        <v>0.24082926326100615</v>
      </c>
      <c r="G49" s="176">
        <f>G43/SUM(G40:G42)</f>
        <v>0.19473406329063681</v>
      </c>
      <c r="H49" s="176">
        <f>H43/SUM(H40:H42)</f>
        <v>0.41959044615397362</v>
      </c>
      <c r="I49" s="176">
        <f>I43/SUM(I40:I42)</f>
        <v>0.10116960401311924</v>
      </c>
      <c r="J49" s="176">
        <f>J43/SUM(J40:J42)</f>
        <v>9.6682687520080871E-2</v>
      </c>
      <c r="K49" s="176">
        <f>K43/SUM(K40:K42)</f>
        <v>7.5519670442046091E-2</v>
      </c>
      <c r="L49" s="176">
        <f>L43/SUM(L40:L42)</f>
        <v>6.0004400414168151E-2</v>
      </c>
      <c r="M49" s="175">
        <f>M43/SUM(M40:M42)</f>
        <v>5.6116206286992716E-2</v>
      </c>
    </row>
    <row r="50" spans="1:13" x14ac:dyDescent="0.3">
      <c r="D50" s="215"/>
      <c r="E50" s="215"/>
      <c r="F50" s="215"/>
      <c r="G50" s="215"/>
      <c r="H50" s="215"/>
      <c r="I50" s="215"/>
      <c r="J50" s="215"/>
      <c r="K50" s="215"/>
      <c r="L50" s="215"/>
      <c r="M50" s="215"/>
    </row>
    <row r="51" spans="1:13" x14ac:dyDescent="0.3">
      <c r="D51" s="215"/>
      <c r="E51" s="215"/>
      <c r="F51" s="215"/>
      <c r="G51" s="215"/>
      <c r="H51" s="215"/>
      <c r="I51" s="215"/>
      <c r="J51" s="215"/>
      <c r="K51" s="215"/>
      <c r="L51" s="215"/>
      <c r="M51" s="215"/>
    </row>
    <row r="52" spans="1:13" x14ac:dyDescent="0.3">
      <c r="D52" s="215"/>
      <c r="E52" s="215"/>
      <c r="F52" s="215"/>
      <c r="G52" s="215"/>
      <c r="H52" s="215"/>
      <c r="I52" s="215"/>
      <c r="J52" s="215"/>
      <c r="K52" s="215"/>
      <c r="L52" s="215"/>
      <c r="M52" s="215"/>
    </row>
    <row r="53" spans="1:13" x14ac:dyDescent="0.3">
      <c r="D53" s="215"/>
      <c r="E53" s="215"/>
      <c r="F53" s="215"/>
      <c r="G53" s="215"/>
      <c r="H53" s="215"/>
      <c r="I53" s="215"/>
      <c r="J53" s="215"/>
      <c r="K53" s="215"/>
      <c r="L53" s="215"/>
      <c r="M53" s="215"/>
    </row>
    <row r="54" spans="1:13" x14ac:dyDescent="0.3">
      <c r="D54" s="215"/>
      <c r="E54" s="215"/>
      <c r="F54" s="215"/>
      <c r="G54" s="215"/>
      <c r="H54" s="215"/>
      <c r="I54" s="215"/>
      <c r="J54" s="215"/>
      <c r="K54" s="215"/>
      <c r="L54" s="215"/>
      <c r="M54" s="215"/>
    </row>
    <row r="55" spans="1:13" x14ac:dyDescent="0.3">
      <c r="D55" s="215"/>
      <c r="E55" s="215"/>
      <c r="F55" s="215"/>
      <c r="G55" s="215"/>
      <c r="H55" s="215"/>
      <c r="I55" s="215"/>
      <c r="J55" s="215"/>
      <c r="K55" s="215"/>
      <c r="L55" s="215"/>
      <c r="M55" s="215"/>
    </row>
    <row r="56" spans="1:13" x14ac:dyDescent="0.3">
      <c r="D56" s="215"/>
      <c r="E56" s="215"/>
      <c r="F56" s="215"/>
      <c r="G56" s="215"/>
      <c r="H56" s="215"/>
      <c r="I56" s="215"/>
      <c r="J56" s="215"/>
      <c r="K56" s="215"/>
      <c r="L56" s="215"/>
      <c r="M56" s="215"/>
    </row>
    <row r="57" spans="1:13" x14ac:dyDescent="0.3">
      <c r="D57" s="215"/>
      <c r="E57" s="215"/>
      <c r="F57" s="215"/>
      <c r="G57" s="215"/>
      <c r="H57" s="215"/>
      <c r="I57" s="215"/>
      <c r="J57" s="215"/>
      <c r="K57" s="215"/>
      <c r="L57" s="215"/>
      <c r="M57" s="215"/>
    </row>
    <row r="58" spans="1:13" x14ac:dyDescent="0.3">
      <c r="D58" s="215"/>
      <c r="E58" s="215"/>
      <c r="F58" s="215"/>
      <c r="G58" s="215"/>
      <c r="H58" s="215"/>
      <c r="I58" s="215"/>
      <c r="J58" s="215"/>
      <c r="K58" s="215"/>
      <c r="L58" s="215"/>
      <c r="M58" s="215"/>
    </row>
    <row r="59" spans="1:13" x14ac:dyDescent="0.3">
      <c r="D59" s="215"/>
      <c r="E59" s="215"/>
      <c r="F59" s="215"/>
      <c r="G59" s="215"/>
      <c r="H59" s="215"/>
      <c r="I59" s="215"/>
      <c r="J59" s="215"/>
      <c r="K59" s="215"/>
      <c r="L59" s="215"/>
      <c r="M59" s="215"/>
    </row>
    <row r="60" spans="1:13" x14ac:dyDescent="0.3">
      <c r="D60" s="215"/>
      <c r="E60" s="215"/>
      <c r="F60" s="215"/>
      <c r="G60" s="215"/>
      <c r="H60" s="215"/>
      <c r="I60" s="215"/>
      <c r="J60" s="215"/>
      <c r="K60" s="215"/>
      <c r="L60" s="215"/>
      <c r="M60" s="215"/>
    </row>
    <row r="61" spans="1:13" x14ac:dyDescent="0.3">
      <c r="D61" s="215"/>
      <c r="E61" s="215"/>
      <c r="F61" s="215"/>
      <c r="G61" s="215"/>
      <c r="H61" s="215"/>
      <c r="I61" s="215"/>
      <c r="J61" s="215"/>
      <c r="K61" s="215"/>
      <c r="L61" s="215"/>
      <c r="M61" s="215"/>
    </row>
    <row r="62" spans="1:13" x14ac:dyDescent="0.3">
      <c r="D62" s="215"/>
      <c r="E62" s="215"/>
      <c r="F62" s="215"/>
      <c r="G62" s="215"/>
      <c r="H62" s="215"/>
      <c r="I62" s="215"/>
      <c r="J62" s="215"/>
      <c r="K62" s="215"/>
      <c r="L62" s="215"/>
      <c r="M62" s="215"/>
    </row>
    <row r="63" spans="1:13" x14ac:dyDescent="0.3">
      <c r="D63" s="215"/>
      <c r="E63" s="215"/>
      <c r="F63" s="215"/>
      <c r="G63" s="215"/>
      <c r="H63" s="215"/>
      <c r="I63" s="215"/>
      <c r="J63" s="215"/>
      <c r="K63" s="215"/>
      <c r="L63" s="215"/>
      <c r="M63" s="215"/>
    </row>
    <row r="64" spans="1:13" x14ac:dyDescent="0.3">
      <c r="D64" s="215"/>
      <c r="E64" s="215"/>
      <c r="F64" s="215"/>
      <c r="G64" s="215"/>
      <c r="H64" s="215"/>
      <c r="I64" s="215"/>
      <c r="J64" s="215"/>
      <c r="K64" s="215"/>
      <c r="L64" s="215"/>
      <c r="M64" s="215"/>
    </row>
    <row r="65" spans="4:13" x14ac:dyDescent="0.3">
      <c r="D65" s="215"/>
      <c r="E65" s="215"/>
      <c r="F65" s="215"/>
      <c r="G65" s="215"/>
      <c r="H65" s="215"/>
      <c r="I65" s="215"/>
      <c r="J65" s="215"/>
      <c r="K65" s="215"/>
      <c r="L65" s="215"/>
      <c r="M65" s="215"/>
    </row>
    <row r="66" spans="4:13" x14ac:dyDescent="0.3">
      <c r="D66" s="215"/>
      <c r="E66" s="215"/>
      <c r="F66" s="215"/>
      <c r="G66" s="215"/>
      <c r="H66" s="215"/>
      <c r="I66" s="215"/>
      <c r="J66" s="215"/>
      <c r="K66" s="215"/>
      <c r="L66" s="215"/>
      <c r="M66" s="215"/>
    </row>
    <row r="67" spans="4:13" x14ac:dyDescent="0.3">
      <c r="D67" s="215"/>
      <c r="E67" s="215"/>
      <c r="F67" s="215"/>
      <c r="G67" s="215"/>
      <c r="H67" s="215"/>
      <c r="I67" s="215"/>
      <c r="J67" s="215"/>
      <c r="K67" s="215"/>
      <c r="L67" s="215"/>
      <c r="M67" s="215"/>
    </row>
    <row r="68" spans="4:13" x14ac:dyDescent="0.3">
      <c r="D68" s="215"/>
      <c r="E68" s="215"/>
      <c r="F68" s="215"/>
      <c r="G68" s="215"/>
      <c r="H68" s="215"/>
      <c r="I68" s="215"/>
      <c r="J68" s="215"/>
      <c r="K68" s="215"/>
      <c r="L68" s="215"/>
      <c r="M68" s="215"/>
    </row>
    <row r="69" spans="4:13" x14ac:dyDescent="0.3">
      <c r="D69" s="215"/>
      <c r="E69" s="215"/>
      <c r="F69" s="215"/>
      <c r="G69" s="215"/>
      <c r="H69" s="215"/>
      <c r="I69" s="215"/>
      <c r="J69" s="215"/>
      <c r="K69" s="215"/>
      <c r="L69" s="215"/>
      <c r="M69" s="215"/>
    </row>
    <row r="70" spans="4:13" x14ac:dyDescent="0.3">
      <c r="D70" s="215"/>
      <c r="E70" s="215"/>
      <c r="F70" s="215"/>
      <c r="G70" s="215"/>
      <c r="H70" s="215"/>
      <c r="I70" s="215"/>
      <c r="J70" s="215"/>
      <c r="K70" s="215"/>
      <c r="L70" s="215"/>
      <c r="M70" s="215"/>
    </row>
    <row r="71" spans="4:13" x14ac:dyDescent="0.3">
      <c r="D71" s="215"/>
      <c r="E71" s="215"/>
      <c r="F71" s="215"/>
      <c r="G71" s="215"/>
      <c r="H71" s="215"/>
      <c r="I71" s="215"/>
      <c r="J71" s="215"/>
      <c r="K71" s="215"/>
      <c r="L71" s="215"/>
      <c r="M71" s="215"/>
    </row>
    <row r="72" spans="4:13" x14ac:dyDescent="0.3">
      <c r="D72" s="215"/>
      <c r="E72" s="215"/>
      <c r="F72" s="215"/>
      <c r="G72" s="215"/>
      <c r="H72" s="215"/>
      <c r="I72" s="215"/>
      <c r="J72" s="215"/>
      <c r="K72" s="215"/>
      <c r="L72" s="215"/>
      <c r="M72" s="215"/>
    </row>
    <row r="73" spans="4:13" x14ac:dyDescent="0.3">
      <c r="D73" s="215"/>
      <c r="E73" s="215"/>
      <c r="F73" s="215"/>
      <c r="G73" s="215"/>
      <c r="H73" s="215"/>
      <c r="I73" s="215"/>
      <c r="J73" s="215"/>
      <c r="K73" s="215"/>
      <c r="L73" s="215"/>
      <c r="M73" s="215"/>
    </row>
    <row r="74" spans="4:13" x14ac:dyDescent="0.3">
      <c r="D74" s="215"/>
      <c r="E74" s="215"/>
      <c r="F74" s="215"/>
      <c r="G74" s="215"/>
      <c r="H74" s="215"/>
      <c r="I74" s="215"/>
      <c r="J74" s="215"/>
      <c r="K74" s="215"/>
      <c r="L74" s="215"/>
      <c r="M74" s="215"/>
    </row>
    <row r="75" spans="4:13" x14ac:dyDescent="0.3">
      <c r="D75" s="215"/>
      <c r="E75" s="215"/>
      <c r="F75" s="215"/>
      <c r="G75" s="215"/>
      <c r="H75" s="215"/>
      <c r="I75" s="215"/>
      <c r="J75" s="215"/>
      <c r="K75" s="215"/>
      <c r="L75" s="215"/>
      <c r="M75" s="215"/>
    </row>
    <row r="76" spans="4:13" x14ac:dyDescent="0.3">
      <c r="D76" s="215"/>
      <c r="E76" s="215"/>
      <c r="F76" s="215"/>
      <c r="G76" s="215"/>
      <c r="H76" s="215"/>
      <c r="I76" s="215"/>
      <c r="J76" s="215"/>
      <c r="K76" s="215"/>
      <c r="L76" s="215"/>
      <c r="M76" s="215"/>
    </row>
    <row r="77" spans="4:13" x14ac:dyDescent="0.3">
      <c r="D77" s="215"/>
      <c r="E77" s="215"/>
      <c r="F77" s="215"/>
      <c r="G77" s="215"/>
      <c r="H77" s="215"/>
      <c r="I77" s="215"/>
      <c r="J77" s="215"/>
      <c r="K77" s="215"/>
      <c r="L77" s="215"/>
      <c r="M77" s="215"/>
    </row>
    <row r="78" spans="4:13" x14ac:dyDescent="0.3">
      <c r="D78" s="215"/>
      <c r="E78" s="215"/>
      <c r="F78" s="215"/>
      <c r="G78" s="215"/>
      <c r="H78" s="215"/>
      <c r="I78" s="215"/>
      <c r="J78" s="215"/>
      <c r="K78" s="215"/>
      <c r="L78" s="215"/>
      <c r="M78" s="215"/>
    </row>
    <row r="79" spans="4:13" x14ac:dyDescent="0.3">
      <c r="D79" s="215"/>
      <c r="E79" s="215"/>
      <c r="F79" s="215"/>
      <c r="G79" s="215"/>
      <c r="H79" s="215"/>
      <c r="I79" s="215"/>
      <c r="J79" s="215"/>
      <c r="K79" s="215"/>
      <c r="L79" s="215"/>
      <c r="M79" s="215"/>
    </row>
    <row r="80" spans="4:13" x14ac:dyDescent="0.3">
      <c r="D80" s="215"/>
      <c r="E80" s="215"/>
      <c r="F80" s="215"/>
      <c r="G80" s="215"/>
      <c r="H80" s="215"/>
      <c r="I80" s="215"/>
      <c r="J80" s="215"/>
      <c r="K80" s="215"/>
      <c r="L80" s="215"/>
      <c r="M80" s="215"/>
    </row>
    <row r="81" spans="1:30" x14ac:dyDescent="0.3">
      <c r="D81" s="215"/>
      <c r="E81" s="215"/>
      <c r="F81" s="215"/>
      <c r="G81" s="215"/>
      <c r="H81" s="215"/>
      <c r="I81" s="215"/>
      <c r="J81" s="215"/>
      <c r="K81" s="215"/>
      <c r="L81" s="215"/>
      <c r="M81" s="215"/>
    </row>
    <row r="83" spans="1:30" ht="21.6" thickBot="1" x14ac:dyDescent="0.45">
      <c r="A83" s="199"/>
      <c r="B83" s="199"/>
      <c r="C83" s="199"/>
      <c r="D83" s="199"/>
      <c r="E83" s="199"/>
    </row>
    <row r="84" spans="1:30" x14ac:dyDescent="0.3">
      <c r="A84" s="212" t="s">
        <v>229</v>
      </c>
      <c r="B84" s="211"/>
      <c r="C84" s="211"/>
      <c r="D84" s="211"/>
      <c r="E84" s="210"/>
    </row>
    <row r="85" spans="1:30" x14ac:dyDescent="0.3">
      <c r="A85" s="209"/>
      <c r="B85" s="208"/>
      <c r="C85" s="208"/>
      <c r="D85" s="208"/>
      <c r="E85" s="207"/>
    </row>
    <row r="86" spans="1:30" ht="16.2" thickBot="1" x14ac:dyDescent="0.35">
      <c r="A86" s="206"/>
      <c r="B86" s="205"/>
      <c r="C86" s="205"/>
      <c r="D86" s="205"/>
      <c r="E86" s="204"/>
    </row>
    <row r="87" spans="1:30" ht="21.6" thickBot="1" x14ac:dyDescent="0.45">
      <c r="A87" s="199"/>
      <c r="B87" s="202" t="s">
        <v>204</v>
      </c>
      <c r="C87" s="202"/>
      <c r="D87" s="199"/>
      <c r="E87" s="201" t="s">
        <v>203</v>
      </c>
    </row>
    <row r="88" spans="1:30" ht="21.6" thickBot="1" x14ac:dyDescent="0.45">
      <c r="A88" s="199"/>
      <c r="B88" s="199"/>
      <c r="C88" s="199"/>
      <c r="D88" s="249" t="s">
        <v>202</v>
      </c>
      <c r="E88" s="248">
        <v>44256</v>
      </c>
      <c r="F88" s="248">
        <v>43891</v>
      </c>
      <c r="G88" s="248">
        <v>43525</v>
      </c>
      <c r="H88" s="248">
        <v>43160</v>
      </c>
      <c r="I88" s="248">
        <v>42795</v>
      </c>
      <c r="J88" s="248">
        <v>42430</v>
      </c>
      <c r="K88" s="248">
        <v>42064</v>
      </c>
      <c r="L88" s="248">
        <v>41699</v>
      </c>
      <c r="M88" s="247">
        <v>41334</v>
      </c>
    </row>
    <row r="89" spans="1:30" x14ac:dyDescent="0.3">
      <c r="A89" s="192" t="s">
        <v>228</v>
      </c>
      <c r="B89" s="191"/>
      <c r="C89" s="190"/>
      <c r="D89" s="246">
        <v>-368.29</v>
      </c>
      <c r="E89" s="245">
        <v>-19.079999999999998</v>
      </c>
      <c r="F89" s="244">
        <v>1031.27</v>
      </c>
      <c r="G89" s="245">
        <v>-913.39</v>
      </c>
      <c r="H89" s="244">
        <v>1664.37</v>
      </c>
      <c r="I89" s="244">
        <v>1288.4100000000001</v>
      </c>
      <c r="J89" s="244">
        <v>1985.82</v>
      </c>
      <c r="K89" s="244">
        <v>1533.39</v>
      </c>
      <c r="L89" s="244">
        <v>1587.94</v>
      </c>
      <c r="M89" s="243">
        <v>1999.52</v>
      </c>
    </row>
    <row r="90" spans="1:30" x14ac:dyDescent="0.3">
      <c r="A90" s="186" t="s">
        <v>227</v>
      </c>
      <c r="B90" s="185"/>
      <c r="C90" s="184"/>
      <c r="D90" s="242">
        <v>26.306428571428572</v>
      </c>
      <c r="E90" s="182">
        <v>26.136986301369863</v>
      </c>
      <c r="F90" s="182">
        <v>26.301198673807701</v>
      </c>
      <c r="G90" s="182">
        <v>26.299740858047798</v>
      </c>
      <c r="H90" s="182">
        <v>26.297519355348395</v>
      </c>
      <c r="I90" s="182">
        <v>26.299448867115739</v>
      </c>
      <c r="J90" s="182">
        <v>26.298768375049658</v>
      </c>
      <c r="K90" s="182">
        <v>26.297204596124164</v>
      </c>
      <c r="L90" s="182">
        <v>26.299105664127193</v>
      </c>
      <c r="M90" s="181">
        <v>26.29909246350125</v>
      </c>
    </row>
    <row r="91" spans="1:30" x14ac:dyDescent="0.3">
      <c r="A91" s="186" t="s">
        <v>226</v>
      </c>
      <c r="B91" s="185"/>
      <c r="C91" s="184"/>
      <c r="D91" s="242">
        <v>0</v>
      </c>
      <c r="E91" s="182">
        <v>0</v>
      </c>
      <c r="F91" s="182">
        <v>0</v>
      </c>
      <c r="G91" s="182">
        <v>0</v>
      </c>
      <c r="H91" s="182">
        <v>236.69</v>
      </c>
      <c r="I91" s="182">
        <v>0</v>
      </c>
      <c r="J91" s="182">
        <v>313.08999999999997</v>
      </c>
      <c r="K91" s="182">
        <v>407.2</v>
      </c>
      <c r="L91" s="182">
        <v>913.02</v>
      </c>
      <c r="M91" s="181">
        <v>2909.01</v>
      </c>
      <c r="U91" s="240"/>
      <c r="V91" s="240"/>
      <c r="W91" s="240"/>
      <c r="X91" s="240"/>
      <c r="Y91" s="240"/>
      <c r="Z91" s="240"/>
      <c r="AA91" s="240"/>
      <c r="AB91" s="240"/>
      <c r="AC91" s="240"/>
      <c r="AD91" s="240"/>
    </row>
    <row r="92" spans="1:30" ht="20.399999999999999" x14ac:dyDescent="0.35">
      <c r="A92" s="186" t="s">
        <v>225</v>
      </c>
      <c r="B92" s="185"/>
      <c r="C92" s="184"/>
      <c r="D92" s="242">
        <v>263.02999999999997</v>
      </c>
      <c r="E92" s="182">
        <v>263.02999999999997</v>
      </c>
      <c r="F92" s="182">
        <v>263.02999999999997</v>
      </c>
      <c r="G92" s="182">
        <v>263.02999999999997</v>
      </c>
      <c r="H92" s="182">
        <v>263.02999999999997</v>
      </c>
      <c r="I92" s="182">
        <v>263.02999999999997</v>
      </c>
      <c r="J92" s="182">
        <v>263.02999999999997</v>
      </c>
      <c r="K92" s="182">
        <v>263.02999999999997</v>
      </c>
      <c r="L92" s="182">
        <v>262.58</v>
      </c>
      <c r="M92" s="181">
        <v>263.02999999999997</v>
      </c>
      <c r="T92" s="201"/>
      <c r="V92" s="241"/>
      <c r="W92" s="240"/>
      <c r="X92" s="240"/>
      <c r="Y92" s="240"/>
      <c r="Z92" s="240"/>
      <c r="AA92" s="240"/>
      <c r="AB92" s="240"/>
      <c r="AC92" s="240"/>
      <c r="AD92" s="240"/>
    </row>
    <row r="93" spans="1:30" ht="16.2" thickBot="1" x14ac:dyDescent="0.35">
      <c r="A93" s="186" t="s">
        <v>224</v>
      </c>
      <c r="B93" s="185"/>
      <c r="C93" s="184"/>
      <c r="D93" s="239">
        <f>D91/D90</f>
        <v>0</v>
      </c>
      <c r="E93" s="176">
        <f>E91/E90</f>
        <v>0</v>
      </c>
      <c r="F93" s="176">
        <f>F91/F90</f>
        <v>0</v>
      </c>
      <c r="G93" s="176">
        <f>G91/G90</f>
        <v>0</v>
      </c>
      <c r="H93" s="176">
        <f>H91/H90</f>
        <v>9.000468705876699</v>
      </c>
      <c r="I93" s="176">
        <f>I91/I90</f>
        <v>0</v>
      </c>
      <c r="J93" s="176">
        <f>J91/J90</f>
        <v>11.905120252590871</v>
      </c>
      <c r="K93" s="176">
        <f>K91/K90</f>
        <v>15.484535571511486</v>
      </c>
      <c r="L93" s="176">
        <f>L91/L90</f>
        <v>34.716769903144957</v>
      </c>
      <c r="M93" s="175">
        <f>M91/M90</f>
        <v>110.61256216491959</v>
      </c>
    </row>
    <row r="94" spans="1:30" ht="21" thickBot="1" x14ac:dyDescent="0.4">
      <c r="A94" s="180" t="s">
        <v>223</v>
      </c>
      <c r="B94" s="179"/>
      <c r="C94" s="178"/>
      <c r="D94" s="238">
        <v>99.1</v>
      </c>
      <c r="E94" s="215"/>
      <c r="F94" s="215"/>
      <c r="G94" s="215"/>
      <c r="H94" s="215"/>
      <c r="I94" s="215"/>
      <c r="J94" s="215"/>
      <c r="K94" s="215"/>
      <c r="L94" s="215"/>
      <c r="M94" s="215"/>
      <c r="N94" s="215"/>
    </row>
    <row r="95" spans="1:30" ht="21.6" thickBot="1" x14ac:dyDescent="0.45">
      <c r="A95" s="199"/>
      <c r="B95" s="201"/>
      <c r="E95" s="215"/>
      <c r="F95" s="215"/>
      <c r="G95" s="215"/>
      <c r="H95" s="215"/>
      <c r="I95" s="215"/>
      <c r="J95" s="215"/>
      <c r="K95" s="215"/>
      <c r="L95" s="215"/>
      <c r="M95" s="215"/>
      <c r="N95" s="215"/>
    </row>
    <row r="96" spans="1:30" x14ac:dyDescent="0.3">
      <c r="A96" s="192" t="s">
        <v>86</v>
      </c>
      <c r="B96" s="191"/>
      <c r="C96" s="190"/>
      <c r="D96" s="189">
        <f>(D89/D90)</f>
        <v>-14</v>
      </c>
      <c r="E96" s="188">
        <f>(E89/E90)</f>
        <v>-0.73</v>
      </c>
      <c r="F96" s="188">
        <f>(F89/F90)</f>
        <v>39.21</v>
      </c>
      <c r="G96" s="188">
        <f>(G89/G90)</f>
        <v>-34.729999999999997</v>
      </c>
      <c r="H96" s="188">
        <f>(H89/H90)</f>
        <v>63.29</v>
      </c>
      <c r="I96" s="188">
        <f>(I89/I90)</f>
        <v>48.99</v>
      </c>
      <c r="J96" s="188">
        <f>(J89/J90)</f>
        <v>75.510000000000005</v>
      </c>
      <c r="K96" s="188">
        <f>(K89/K90)</f>
        <v>58.31</v>
      </c>
      <c r="L96" s="188">
        <f>(L89/L90)</f>
        <v>60.38</v>
      </c>
      <c r="M96" s="187">
        <f>(M89/M90)</f>
        <v>76.03</v>
      </c>
    </row>
    <row r="97" spans="1:14" x14ac:dyDescent="0.3">
      <c r="A97" s="186" t="s">
        <v>222</v>
      </c>
      <c r="B97" s="185"/>
      <c r="C97" s="184"/>
      <c r="D97" s="237" t="s">
        <v>218</v>
      </c>
      <c r="E97" s="236"/>
      <c r="F97" s="236"/>
      <c r="G97" s="235"/>
      <c r="H97" s="182">
        <v>0.35</v>
      </c>
      <c r="I97" s="182" t="s">
        <v>217</v>
      </c>
      <c r="J97" s="182">
        <v>0.35</v>
      </c>
      <c r="K97" s="182">
        <v>0.35</v>
      </c>
      <c r="L97" s="182">
        <v>0.38</v>
      </c>
      <c r="M97" s="181">
        <v>0.35</v>
      </c>
    </row>
    <row r="98" spans="1:14" x14ac:dyDescent="0.3">
      <c r="A98" s="186" t="s">
        <v>221</v>
      </c>
      <c r="B98" s="185"/>
      <c r="C98" s="184"/>
      <c r="D98" s="183">
        <f>D89/$D$94</f>
        <v>-3.7163471241170538</v>
      </c>
      <c r="E98" s="183">
        <f>E89/$D$94</f>
        <v>-0.19253279515640767</v>
      </c>
      <c r="F98" s="183">
        <f>F89/$D$94</f>
        <v>10.40635721493441</v>
      </c>
      <c r="G98" s="183">
        <f>G89/$D$94</f>
        <v>-9.2168516649848637</v>
      </c>
      <c r="H98" s="183">
        <f>H89/$D$94</f>
        <v>16.794853683148336</v>
      </c>
      <c r="I98" s="183">
        <f>I89/$D$94</f>
        <v>13.001109989909184</v>
      </c>
      <c r="J98" s="183">
        <f>J89/$D$94</f>
        <v>20.038546922300707</v>
      </c>
      <c r="K98" s="183">
        <f>K89/$D$94</f>
        <v>15.473158425832494</v>
      </c>
      <c r="L98" s="183">
        <f>L89/$D$94</f>
        <v>16.023612512613525</v>
      </c>
      <c r="M98" s="183">
        <f>M89/$D$94</f>
        <v>20.176791120080729</v>
      </c>
    </row>
    <row r="99" spans="1:14" ht="25.95" customHeight="1" x14ac:dyDescent="0.3">
      <c r="A99" s="186" t="s">
        <v>220</v>
      </c>
      <c r="B99" s="185"/>
      <c r="C99" s="184"/>
      <c r="D99" s="183" t="s">
        <v>218</v>
      </c>
      <c r="E99" s="182"/>
      <c r="F99" s="182"/>
      <c r="G99" s="182"/>
      <c r="H99" s="182">
        <v>1.43E-2</v>
      </c>
      <c r="I99" s="182" t="s">
        <v>217</v>
      </c>
      <c r="J99" s="182">
        <v>1.72E-2</v>
      </c>
      <c r="K99" s="182">
        <v>1.8499999999999999E-2</v>
      </c>
      <c r="L99" s="182">
        <v>1.5900000000000001E-2</v>
      </c>
      <c r="M99" s="181">
        <v>1.5800000000000002E-2</v>
      </c>
    </row>
    <row r="100" spans="1:14" ht="27" customHeight="1" x14ac:dyDescent="0.3">
      <c r="A100" s="186" t="s">
        <v>219</v>
      </c>
      <c r="B100" s="185"/>
      <c r="C100" s="184"/>
      <c r="D100" s="183">
        <f>(D92-D135)/D90</f>
        <v>9.9986966792473311</v>
      </c>
      <c r="E100" s="182">
        <f>(E92-E135)/E90</f>
        <v>10.061986373165617</v>
      </c>
      <c r="F100" s="182">
        <f>(F92-F135)/F90</f>
        <v>9.9695075974284126</v>
      </c>
      <c r="G100" s="182">
        <f>(G92-G135)/G90</f>
        <v>9.9700602152421194</v>
      </c>
      <c r="H100" s="182">
        <f>(H92-H135)/H90</f>
        <v>9.5510909833750901</v>
      </c>
      <c r="I100" s="182">
        <f>(I92-I135)/I90</f>
        <v>-592.50253032807871</v>
      </c>
      <c r="J100" s="182">
        <f>(J92-J135)/J90</f>
        <v>-282.65049883675266</v>
      </c>
      <c r="K100" s="182">
        <f>(K92-K135)/K90</f>
        <v>-244.87887967183821</v>
      </c>
      <c r="L100" s="182">
        <f>(L92-L135)/L90</f>
        <v>-195.12374548156731</v>
      </c>
      <c r="M100" s="181">
        <f>(M92-M135)/M90</f>
        <v>-196.92428577858686</v>
      </c>
    </row>
    <row r="101" spans="1:14" ht="22.05" customHeight="1" thickBot="1" x14ac:dyDescent="0.35">
      <c r="A101" s="180" t="s">
        <v>172</v>
      </c>
      <c r="B101" s="179"/>
      <c r="C101" s="178"/>
      <c r="D101" s="177" t="s">
        <v>218</v>
      </c>
      <c r="E101" s="176"/>
      <c r="F101" s="176"/>
      <c r="G101" s="176"/>
      <c r="H101" s="176">
        <f>H96/H93</f>
        <v>7.0318560141957827</v>
      </c>
      <c r="I101" s="176" t="s">
        <v>217</v>
      </c>
      <c r="J101" s="176">
        <f>J96/J93</f>
        <v>6.3426490785397167</v>
      </c>
      <c r="K101" s="176">
        <f>K96/K93</f>
        <v>3.7656925343811398</v>
      </c>
      <c r="L101" s="176">
        <f>L96/L93</f>
        <v>1.7392171036779041</v>
      </c>
      <c r="M101" s="175">
        <f>M96/M93</f>
        <v>0.68735411703637994</v>
      </c>
    </row>
    <row r="102" spans="1:14" ht="21" customHeight="1" x14ac:dyDescent="0.4">
      <c r="A102" s="199"/>
      <c r="B102" s="199"/>
      <c r="C102" s="199"/>
      <c r="D102" s="199"/>
      <c r="E102" s="234"/>
      <c r="F102" s="234"/>
      <c r="G102" s="234"/>
      <c r="H102" s="234"/>
      <c r="I102" s="232"/>
      <c r="J102" s="234"/>
      <c r="K102" s="234"/>
      <c r="L102" s="234"/>
      <c r="M102" s="234"/>
      <c r="N102" s="234"/>
    </row>
    <row r="103" spans="1:14" ht="21" customHeight="1" x14ac:dyDescent="0.4">
      <c r="A103" s="199"/>
      <c r="B103" s="199"/>
      <c r="C103" s="199"/>
      <c r="D103" s="199"/>
      <c r="E103" s="234"/>
      <c r="F103" s="234"/>
      <c r="G103" s="234"/>
      <c r="H103" s="234"/>
      <c r="I103" s="232"/>
      <c r="J103" s="234"/>
      <c r="K103" s="234"/>
      <c r="L103" s="234"/>
      <c r="M103" s="234"/>
      <c r="N103" s="234"/>
    </row>
    <row r="104" spans="1:14" ht="21" customHeight="1" x14ac:dyDescent="0.4">
      <c r="A104" s="199"/>
      <c r="B104" s="199"/>
      <c r="C104" s="199"/>
      <c r="D104" s="199"/>
      <c r="E104" s="234"/>
      <c r="F104" s="234"/>
      <c r="G104" s="234"/>
      <c r="H104" s="234"/>
      <c r="I104" s="232"/>
      <c r="J104" s="234"/>
      <c r="K104" s="234"/>
      <c r="L104" s="234"/>
      <c r="M104" s="234"/>
      <c r="N104" s="234"/>
    </row>
    <row r="105" spans="1:14" ht="21" customHeight="1" x14ac:dyDescent="0.4">
      <c r="A105" s="199"/>
      <c r="B105" s="199"/>
      <c r="C105" s="199"/>
      <c r="D105" s="199"/>
      <c r="E105" s="234"/>
      <c r="F105" s="234"/>
      <c r="G105" s="234"/>
      <c r="H105" s="234"/>
      <c r="I105" s="232"/>
      <c r="J105" s="234"/>
      <c r="K105" s="234"/>
      <c r="L105" s="234"/>
      <c r="M105" s="234"/>
      <c r="N105" s="234"/>
    </row>
    <row r="106" spans="1:14" ht="21" customHeight="1" x14ac:dyDescent="0.4">
      <c r="A106" s="199"/>
      <c r="B106" s="199"/>
      <c r="C106" s="199"/>
      <c r="D106" s="199"/>
      <c r="E106" s="234"/>
      <c r="F106" s="234"/>
      <c r="G106" s="234"/>
      <c r="H106" s="234"/>
      <c r="I106" s="232"/>
      <c r="J106" s="234"/>
      <c r="K106" s="234"/>
      <c r="L106" s="234"/>
      <c r="M106" s="234"/>
      <c r="N106" s="234"/>
    </row>
    <row r="107" spans="1:14" ht="21" customHeight="1" x14ac:dyDescent="0.4">
      <c r="A107" s="199"/>
      <c r="B107" s="199"/>
      <c r="C107" s="199"/>
      <c r="D107" s="199"/>
      <c r="E107" s="234"/>
      <c r="F107" s="234"/>
      <c r="G107" s="234"/>
      <c r="H107" s="234"/>
      <c r="I107" s="232"/>
      <c r="J107" s="234"/>
      <c r="K107" s="234"/>
      <c r="L107" s="234"/>
      <c r="M107" s="234"/>
      <c r="N107" s="234"/>
    </row>
    <row r="108" spans="1:14" ht="21" customHeight="1" x14ac:dyDescent="0.4">
      <c r="A108" s="199"/>
      <c r="B108" s="199"/>
      <c r="C108" s="199"/>
      <c r="D108" s="199"/>
      <c r="E108" s="234"/>
      <c r="F108" s="234"/>
      <c r="G108" s="234"/>
      <c r="H108" s="234"/>
      <c r="I108" s="232"/>
      <c r="J108" s="234"/>
      <c r="K108" s="234"/>
      <c r="L108" s="234"/>
      <c r="M108" s="234"/>
      <c r="N108" s="234"/>
    </row>
    <row r="109" spans="1:14" ht="21" customHeight="1" x14ac:dyDescent="0.4">
      <c r="A109" s="199"/>
      <c r="B109" s="199"/>
      <c r="C109" s="199"/>
      <c r="D109" s="199"/>
      <c r="E109" s="234"/>
      <c r="F109" s="234"/>
      <c r="G109" s="234"/>
      <c r="H109" s="234"/>
      <c r="I109" s="232"/>
      <c r="J109" s="234"/>
      <c r="K109" s="234"/>
      <c r="L109" s="234"/>
      <c r="M109" s="234"/>
      <c r="N109" s="234"/>
    </row>
    <row r="110" spans="1:14" ht="21" customHeight="1" x14ac:dyDescent="0.4">
      <c r="A110" s="199"/>
      <c r="B110" s="199"/>
      <c r="C110" s="199"/>
      <c r="D110" s="199"/>
      <c r="E110" s="234"/>
      <c r="F110" s="234"/>
      <c r="G110" s="234"/>
      <c r="H110" s="234"/>
      <c r="I110" s="232"/>
      <c r="J110" s="234"/>
      <c r="K110" s="234"/>
      <c r="L110" s="234"/>
      <c r="M110" s="234"/>
      <c r="N110" s="234"/>
    </row>
    <row r="111" spans="1:14" ht="21" customHeight="1" x14ac:dyDescent="0.4">
      <c r="A111" s="199"/>
      <c r="B111" s="199"/>
      <c r="C111" s="199"/>
      <c r="D111" s="199"/>
      <c r="E111" s="234"/>
      <c r="F111" s="234"/>
      <c r="G111" s="234"/>
      <c r="H111" s="234"/>
      <c r="I111" s="232"/>
      <c r="J111" s="234"/>
      <c r="K111" s="234"/>
      <c r="L111" s="234"/>
      <c r="M111" s="234"/>
      <c r="N111" s="234"/>
    </row>
    <row r="112" spans="1:14" ht="21" customHeight="1" x14ac:dyDescent="0.4">
      <c r="A112" s="199"/>
      <c r="B112" s="199"/>
      <c r="C112" s="199"/>
      <c r="D112" s="199"/>
      <c r="E112" s="234"/>
      <c r="F112" s="234"/>
      <c r="G112" s="234"/>
      <c r="H112" s="234"/>
      <c r="I112" s="232"/>
      <c r="J112" s="234"/>
      <c r="K112" s="234"/>
      <c r="L112" s="234"/>
      <c r="M112" s="234"/>
      <c r="N112" s="234"/>
    </row>
    <row r="113" spans="1:14" ht="21" customHeight="1" x14ac:dyDescent="0.4">
      <c r="A113" s="199"/>
      <c r="B113" s="199"/>
      <c r="C113" s="199"/>
      <c r="D113" s="199"/>
      <c r="E113" s="234"/>
      <c r="F113" s="234"/>
      <c r="G113" s="234"/>
      <c r="H113" s="234"/>
      <c r="I113" s="232"/>
      <c r="J113" s="234"/>
      <c r="K113" s="234"/>
      <c r="L113" s="234"/>
      <c r="M113" s="234"/>
      <c r="N113" s="234"/>
    </row>
    <row r="114" spans="1:14" ht="21" customHeight="1" x14ac:dyDescent="0.4">
      <c r="A114" s="199"/>
      <c r="B114" s="199"/>
      <c r="C114" s="199"/>
      <c r="D114" s="199"/>
      <c r="E114" s="234"/>
      <c r="F114" s="234"/>
      <c r="G114" s="234"/>
      <c r="H114" s="234"/>
      <c r="I114" s="232"/>
      <c r="J114" s="234"/>
      <c r="K114" s="234"/>
      <c r="L114" s="234"/>
      <c r="M114" s="234"/>
      <c r="N114" s="234"/>
    </row>
    <row r="115" spans="1:14" ht="21" customHeight="1" x14ac:dyDescent="0.4">
      <c r="A115" s="199"/>
      <c r="B115" s="199"/>
      <c r="C115" s="199"/>
      <c r="D115" s="199"/>
      <c r="E115" s="234"/>
      <c r="F115" s="234"/>
      <c r="G115" s="234"/>
      <c r="H115" s="234"/>
      <c r="I115" s="232"/>
      <c r="J115" s="234"/>
      <c r="K115" s="234"/>
      <c r="L115" s="234"/>
      <c r="M115" s="234"/>
      <c r="N115" s="234"/>
    </row>
    <row r="116" spans="1:14" ht="21" customHeight="1" x14ac:dyDescent="0.4">
      <c r="A116" s="199"/>
      <c r="B116" s="199"/>
      <c r="C116" s="199"/>
      <c r="D116" s="199"/>
      <c r="E116" s="234"/>
      <c r="F116" s="234"/>
      <c r="G116" s="234"/>
      <c r="H116" s="234"/>
      <c r="I116" s="232"/>
      <c r="J116" s="234"/>
      <c r="K116" s="234"/>
      <c r="L116" s="234"/>
      <c r="M116" s="234"/>
      <c r="N116" s="234"/>
    </row>
    <row r="117" spans="1:14" ht="21" customHeight="1" x14ac:dyDescent="0.4">
      <c r="A117" s="199"/>
      <c r="B117" s="199"/>
      <c r="C117" s="199"/>
      <c r="D117" s="199"/>
      <c r="E117" s="234"/>
      <c r="F117" s="234"/>
      <c r="G117" s="234"/>
      <c r="H117" s="234"/>
      <c r="I117" s="232"/>
      <c r="J117" s="234"/>
      <c r="K117" s="234"/>
      <c r="L117" s="234"/>
      <c r="M117" s="234"/>
      <c r="N117" s="234"/>
    </row>
    <row r="118" spans="1:14" ht="21" customHeight="1" x14ac:dyDescent="0.4">
      <c r="A118" s="199"/>
      <c r="B118" s="199"/>
      <c r="C118" s="199"/>
      <c r="D118" s="199"/>
      <c r="E118" s="234"/>
      <c r="F118" s="234"/>
      <c r="G118" s="234"/>
      <c r="H118" s="234"/>
      <c r="I118" s="232"/>
      <c r="J118" s="234"/>
      <c r="K118" s="234"/>
      <c r="L118" s="234"/>
      <c r="M118" s="234"/>
      <c r="N118" s="234"/>
    </row>
    <row r="119" spans="1:14" ht="21" customHeight="1" x14ac:dyDescent="0.4">
      <c r="A119" s="199"/>
      <c r="B119" s="199"/>
      <c r="C119" s="199"/>
      <c r="D119" s="199"/>
      <c r="E119" s="234"/>
      <c r="F119" s="234"/>
      <c r="G119" s="234"/>
      <c r="H119" s="234"/>
      <c r="I119" s="232"/>
      <c r="J119" s="234"/>
      <c r="K119" s="234"/>
      <c r="L119" s="234"/>
      <c r="M119" s="234"/>
      <c r="N119" s="234"/>
    </row>
    <row r="120" spans="1:14" ht="21" customHeight="1" x14ac:dyDescent="0.4">
      <c r="A120" s="199"/>
      <c r="B120" s="199"/>
      <c r="C120" s="199"/>
      <c r="D120" s="199"/>
      <c r="E120" s="234"/>
      <c r="F120" s="234"/>
      <c r="G120" s="234"/>
      <c r="H120" s="234"/>
      <c r="I120" s="232"/>
      <c r="J120" s="234"/>
      <c r="K120" s="234"/>
      <c r="L120" s="234"/>
      <c r="M120" s="234"/>
      <c r="N120" s="234"/>
    </row>
    <row r="121" spans="1:14" ht="21" customHeight="1" x14ac:dyDescent="0.4">
      <c r="A121" s="199"/>
      <c r="B121" s="199"/>
      <c r="C121" s="199"/>
      <c r="D121" s="199"/>
      <c r="E121" s="234"/>
      <c r="F121" s="234"/>
      <c r="G121" s="234"/>
      <c r="H121" s="234"/>
      <c r="I121" s="232"/>
      <c r="J121" s="234"/>
      <c r="K121" s="234"/>
      <c r="L121" s="234"/>
      <c r="M121" s="234"/>
      <c r="N121" s="234"/>
    </row>
    <row r="122" spans="1:14" ht="21" customHeight="1" x14ac:dyDescent="0.4">
      <c r="A122" s="199"/>
      <c r="B122" s="199"/>
      <c r="C122" s="199"/>
      <c r="D122" s="199"/>
      <c r="E122" s="234"/>
      <c r="F122" s="234"/>
      <c r="G122" s="234"/>
      <c r="H122" s="234"/>
      <c r="I122" s="232"/>
      <c r="J122" s="234"/>
      <c r="K122" s="234"/>
      <c r="L122" s="234"/>
      <c r="M122" s="234"/>
      <c r="N122" s="234"/>
    </row>
    <row r="123" spans="1:14" ht="21" customHeight="1" x14ac:dyDescent="0.4">
      <c r="A123" s="199"/>
      <c r="B123" s="199"/>
      <c r="C123" s="199"/>
      <c r="D123" s="199"/>
      <c r="E123" s="234"/>
      <c r="F123" s="234"/>
      <c r="G123" s="234"/>
      <c r="H123" s="234"/>
      <c r="I123" s="232"/>
      <c r="J123" s="234"/>
      <c r="K123" s="234"/>
      <c r="L123" s="234"/>
      <c r="M123" s="234"/>
      <c r="N123" s="234"/>
    </row>
    <row r="124" spans="1:14" ht="21" customHeight="1" x14ac:dyDescent="0.4">
      <c r="A124" s="199"/>
      <c r="B124" s="199"/>
      <c r="C124" s="199"/>
      <c r="D124" s="199"/>
      <c r="E124" s="234"/>
      <c r="F124" s="234"/>
      <c r="G124" s="234"/>
      <c r="H124" s="234"/>
      <c r="I124" s="232"/>
      <c r="J124" s="234"/>
      <c r="K124" s="234"/>
      <c r="L124" s="234"/>
      <c r="M124" s="234"/>
      <c r="N124" s="234"/>
    </row>
    <row r="125" spans="1:14" ht="21" customHeight="1" x14ac:dyDescent="0.4">
      <c r="A125" s="199"/>
      <c r="B125" s="199"/>
      <c r="C125" s="199"/>
      <c r="D125" s="199"/>
      <c r="E125" s="234"/>
      <c r="F125" s="234"/>
      <c r="G125" s="234"/>
      <c r="H125" s="234"/>
      <c r="I125" s="232"/>
      <c r="J125" s="234"/>
      <c r="K125" s="234"/>
      <c r="L125" s="234"/>
      <c r="M125" s="234"/>
      <c r="N125" s="234"/>
    </row>
    <row r="126" spans="1:14" ht="21" customHeight="1" x14ac:dyDescent="0.4">
      <c r="A126" s="199"/>
      <c r="B126" s="199"/>
      <c r="C126" s="199"/>
      <c r="D126" s="199"/>
      <c r="E126" s="234"/>
      <c r="F126" s="234"/>
      <c r="G126" s="234"/>
      <c r="H126" s="234"/>
      <c r="I126" s="232"/>
      <c r="J126" s="234"/>
      <c r="K126" s="234"/>
      <c r="L126" s="234"/>
      <c r="M126" s="234"/>
      <c r="N126" s="234"/>
    </row>
    <row r="127" spans="1:14" ht="19.95" customHeight="1" x14ac:dyDescent="0.4">
      <c r="A127" s="199"/>
      <c r="B127" s="199"/>
      <c r="C127" s="199"/>
      <c r="D127" s="199"/>
      <c r="E127" s="199"/>
      <c r="I127" s="232"/>
    </row>
    <row r="128" spans="1:14" ht="22.05" customHeight="1" thickBot="1" x14ac:dyDescent="0.45">
      <c r="A128" s="199"/>
      <c r="B128" s="233"/>
      <c r="C128" s="233"/>
      <c r="D128" s="233"/>
      <c r="E128" s="199"/>
      <c r="I128" s="232"/>
    </row>
    <row r="129" spans="1:17" ht="21" customHeight="1" x14ac:dyDescent="0.3">
      <c r="A129" s="231" t="s">
        <v>216</v>
      </c>
      <c r="B129" s="230"/>
      <c r="C129" s="230"/>
      <c r="D129" s="230"/>
      <c r="E129" s="229"/>
    </row>
    <row r="130" spans="1:17" ht="21" customHeight="1" x14ac:dyDescent="0.3">
      <c r="A130" s="228"/>
      <c r="B130" s="227"/>
      <c r="C130" s="227"/>
      <c r="D130" s="227"/>
      <c r="E130" s="226"/>
    </row>
    <row r="131" spans="1:17" ht="21" customHeight="1" thickBot="1" x14ac:dyDescent="0.35">
      <c r="A131" s="225"/>
      <c r="B131" s="224"/>
      <c r="C131" s="224"/>
      <c r="D131" s="224"/>
      <c r="E131" s="223"/>
    </row>
    <row r="132" spans="1:17" ht="28.05" customHeight="1" thickBot="1" x14ac:dyDescent="0.9">
      <c r="A132" s="200"/>
      <c r="B132" s="202" t="s">
        <v>204</v>
      </c>
      <c r="C132" s="202"/>
      <c r="D132" s="201" t="s">
        <v>203</v>
      </c>
    </row>
    <row r="133" spans="1:17" ht="25.05" customHeight="1" thickBot="1" x14ac:dyDescent="0.9">
      <c r="A133" s="200"/>
      <c r="B133" s="199"/>
      <c r="C133" s="199"/>
      <c r="D133" s="198" t="s">
        <v>202</v>
      </c>
      <c r="E133" s="197">
        <v>44256</v>
      </c>
      <c r="F133" s="197">
        <v>43891</v>
      </c>
      <c r="G133" s="197">
        <v>43525</v>
      </c>
      <c r="H133" s="197">
        <v>43160</v>
      </c>
      <c r="I133" s="197">
        <v>42795</v>
      </c>
      <c r="J133" s="197">
        <v>42430</v>
      </c>
      <c r="K133" s="197">
        <v>42064</v>
      </c>
      <c r="L133" s="197">
        <v>41699</v>
      </c>
      <c r="M133" s="196">
        <v>41334</v>
      </c>
    </row>
    <row r="134" spans="1:17" ht="21" customHeight="1" x14ac:dyDescent="0.3">
      <c r="A134" s="192" t="s">
        <v>215</v>
      </c>
      <c r="B134" s="191"/>
      <c r="C134" s="190"/>
      <c r="D134" s="189">
        <v>263.02999999999997</v>
      </c>
      <c r="E134" s="188">
        <v>263.02999999999997</v>
      </c>
      <c r="F134" s="188">
        <v>263.02999999999997</v>
      </c>
      <c r="G134" s="188">
        <v>263.02999999999997</v>
      </c>
      <c r="H134" s="188">
        <v>263.02999999999997</v>
      </c>
      <c r="I134" s="188">
        <v>263.02999999999997</v>
      </c>
      <c r="J134" s="188">
        <v>263.02999999999997</v>
      </c>
      <c r="K134" s="188">
        <v>263.02999999999997</v>
      </c>
      <c r="L134" s="188">
        <v>262.58</v>
      </c>
      <c r="M134" s="187">
        <v>263.02999999999997</v>
      </c>
    </row>
    <row r="135" spans="1:17" ht="21" customHeight="1" x14ac:dyDescent="0.3">
      <c r="A135" s="186" t="s">
        <v>214</v>
      </c>
      <c r="B135" s="185"/>
      <c r="C135" s="184"/>
      <c r="D135" s="183">
        <v>0</v>
      </c>
      <c r="E135" s="182">
        <v>0.04</v>
      </c>
      <c r="F135" s="182">
        <v>0.82</v>
      </c>
      <c r="G135" s="182">
        <v>0.82</v>
      </c>
      <c r="H135" s="182">
        <v>11.86</v>
      </c>
      <c r="I135" s="182">
        <v>15845.52</v>
      </c>
      <c r="J135" s="182">
        <v>7696.39</v>
      </c>
      <c r="K135" s="182">
        <v>6702.66</v>
      </c>
      <c r="L135" s="182">
        <v>5394.16</v>
      </c>
      <c r="M135" s="181">
        <v>5441.96</v>
      </c>
    </row>
    <row r="136" spans="1:17" ht="21" customHeight="1" x14ac:dyDescent="0.3">
      <c r="A136" s="186" t="s">
        <v>213</v>
      </c>
      <c r="B136" s="185"/>
      <c r="C136" s="184"/>
      <c r="D136" s="183">
        <v>20039.23</v>
      </c>
      <c r="E136" s="182">
        <v>20744.05</v>
      </c>
      <c r="F136" s="182">
        <v>23216.83</v>
      </c>
      <c r="G136" s="182">
        <v>28252.45</v>
      </c>
      <c r="H136" s="182">
        <v>58786.92</v>
      </c>
      <c r="I136" s="182">
        <v>23764.41</v>
      </c>
      <c r="J136" s="182">
        <v>21713.75</v>
      </c>
      <c r="K136" s="182">
        <v>22711.55</v>
      </c>
      <c r="L136" s="182">
        <v>23058.93</v>
      </c>
      <c r="M136" s="181">
        <v>21742.65</v>
      </c>
    </row>
    <row r="137" spans="1:17" ht="21" customHeight="1" x14ac:dyDescent="0.3">
      <c r="A137" s="186" t="s">
        <v>212</v>
      </c>
      <c r="B137" s="185"/>
      <c r="C137" s="184"/>
      <c r="D137" s="183">
        <f>SUM(D132:D136)</f>
        <v>20302.259999999998</v>
      </c>
      <c r="E137" s="182">
        <f>SUM(E132:E136)</f>
        <v>65263.119999999995</v>
      </c>
      <c r="F137" s="182">
        <f>SUM(F132:F136)</f>
        <v>67371.679999999993</v>
      </c>
      <c r="G137" s="182">
        <f>SUM(G132:G136)</f>
        <v>72041.3</v>
      </c>
      <c r="H137" s="182">
        <f>SUM(H132:H136)</f>
        <v>102221.81</v>
      </c>
      <c r="I137" s="182">
        <f>SUM(I132:I136)</f>
        <v>82667.960000000006</v>
      </c>
      <c r="J137" s="182">
        <f>SUM(J132:J136)</f>
        <v>72103.17</v>
      </c>
      <c r="K137" s="182">
        <f>SUM(K132:K136)</f>
        <v>71741.240000000005</v>
      </c>
      <c r="L137" s="182">
        <f>SUM(L132:L136)</f>
        <v>70414.670000000013</v>
      </c>
      <c r="M137" s="181">
        <f>SUM(M132:M136)</f>
        <v>68781.64</v>
      </c>
    </row>
    <row r="138" spans="1:17" ht="21" customHeight="1" x14ac:dyDescent="0.3">
      <c r="A138" s="186" t="s">
        <v>211</v>
      </c>
      <c r="B138" s="185"/>
      <c r="C138" s="184"/>
      <c r="D138" s="183">
        <v>1846.75</v>
      </c>
      <c r="E138" s="182">
        <v>1871.42</v>
      </c>
      <c r="F138" s="182">
        <v>5246.19</v>
      </c>
      <c r="G138" s="182">
        <v>5923.1</v>
      </c>
      <c r="H138" s="182">
        <v>13940.94</v>
      </c>
      <c r="I138" s="182">
        <v>16273.14</v>
      </c>
      <c r="J138" s="182">
        <v>13410.2</v>
      </c>
      <c r="K138" s="182">
        <v>11850.87</v>
      </c>
      <c r="L138" s="182">
        <v>10241.950000000001</v>
      </c>
      <c r="M138" s="181">
        <v>7834.46</v>
      </c>
    </row>
    <row r="139" spans="1:17" ht="21" customHeight="1" x14ac:dyDescent="0.3">
      <c r="A139" s="186" t="s">
        <v>210</v>
      </c>
      <c r="B139" s="185"/>
      <c r="C139" s="184"/>
      <c r="D139" s="183">
        <v>654.62</v>
      </c>
      <c r="E139" s="182">
        <v>1193.23</v>
      </c>
      <c r="F139" s="182">
        <v>918.15</v>
      </c>
      <c r="G139" s="182">
        <v>1210.93</v>
      </c>
      <c r="H139" s="182">
        <v>2929.75</v>
      </c>
      <c r="I139" s="182">
        <v>2640.99</v>
      </c>
      <c r="J139" s="182">
        <v>1789.28</v>
      </c>
      <c r="K139" s="182">
        <v>1518.14</v>
      </c>
      <c r="L139" s="182">
        <v>996.21</v>
      </c>
      <c r="M139" s="181">
        <v>879.38</v>
      </c>
    </row>
    <row r="140" spans="1:17" ht="40.950000000000003" customHeight="1" thickBot="1" x14ac:dyDescent="0.35">
      <c r="A140" s="222" t="s">
        <v>209</v>
      </c>
      <c r="B140" s="221"/>
      <c r="C140" s="220"/>
      <c r="D140" s="177">
        <v>-363.96</v>
      </c>
      <c r="E140" s="176">
        <v>-465.08</v>
      </c>
      <c r="F140" s="176">
        <v>995.62</v>
      </c>
      <c r="G140" s="176">
        <v>1103.3499999999999</v>
      </c>
      <c r="H140" s="176">
        <v>974.51</v>
      </c>
      <c r="I140" s="176">
        <v>527.96</v>
      </c>
      <c r="J140" s="176">
        <v>1927.08</v>
      </c>
      <c r="K140" s="176">
        <v>1518.06</v>
      </c>
      <c r="L140" s="176">
        <v>1796.94</v>
      </c>
      <c r="M140" s="175">
        <v>1724.89</v>
      </c>
    </row>
    <row r="141" spans="1:17" ht="21.6" thickBot="1" x14ac:dyDescent="0.45">
      <c r="A141" s="219"/>
      <c r="B141" s="218"/>
      <c r="C141" s="217"/>
      <c r="D141" s="216"/>
      <c r="E141" s="215"/>
      <c r="F141" s="215"/>
      <c r="G141" s="215"/>
      <c r="H141" s="215"/>
      <c r="I141" s="215"/>
      <c r="J141" s="215"/>
      <c r="K141" s="215"/>
      <c r="L141" s="215"/>
      <c r="M141" s="214"/>
    </row>
    <row r="142" spans="1:17" ht="21" customHeight="1" x14ac:dyDescent="0.3">
      <c r="A142" s="192" t="s">
        <v>208</v>
      </c>
      <c r="B142" s="191"/>
      <c r="C142" s="190"/>
      <c r="D142" s="189">
        <f>(D134-D135)/(D136-D135-D137)</f>
        <v>-1.0000000000000042</v>
      </c>
      <c r="E142" s="188">
        <f>(E134-E135)/(E136-E135-E137)</f>
        <v>-5.9073507983425531E-3</v>
      </c>
      <c r="F142" s="188">
        <f>(F134-F135)/(F136-F135-F137)</f>
        <v>-5.9383087155058462E-3</v>
      </c>
      <c r="G142" s="188">
        <f>(G134-G135)/(G136-G135-G137)</f>
        <v>-5.9879419050200651E-3</v>
      </c>
      <c r="H142" s="188">
        <f>(H134-H135)/(H136-H135-H137)</f>
        <v>-5.7810998521178212E-3</v>
      </c>
      <c r="I142" s="188">
        <f>(I134-I135)/(I136-I135-I137)</f>
        <v>0.20846399828118262</v>
      </c>
      <c r="J142" s="188">
        <f>(J134-J135)/(J136-J135-J137)</f>
        <v>0.12797204687341024</v>
      </c>
      <c r="K142" s="188">
        <f>(K134-K135)/(K136-K135-K137)</f>
        <v>0.1155456391126518</v>
      </c>
      <c r="L142" s="188">
        <f>(L134-L135)/(L136-L135-L137)</f>
        <v>9.7281321860325787E-2</v>
      </c>
      <c r="M142" s="187">
        <f>(M134-M135)/(M136-M135-M137)</f>
        <v>9.8682093216681491E-2</v>
      </c>
      <c r="O142" s="213"/>
      <c r="P142" s="213"/>
      <c r="Q142" s="213"/>
    </row>
    <row r="143" spans="1:17" x14ac:dyDescent="0.3">
      <c r="A143" s="186" t="s">
        <v>178</v>
      </c>
      <c r="B143" s="185"/>
      <c r="C143" s="184"/>
      <c r="D143" s="183">
        <f>D138/D134</f>
        <v>7.0210622362468165</v>
      </c>
      <c r="E143" s="182">
        <f>E138/E134</f>
        <v>7.1148538189560133</v>
      </c>
      <c r="F143" s="182">
        <f>F138/F134</f>
        <v>19.945215374672092</v>
      </c>
      <c r="G143" s="182">
        <f>G138/G134</f>
        <v>22.518724099912561</v>
      </c>
      <c r="H143" s="182">
        <f>H138/H134</f>
        <v>53.001330646694299</v>
      </c>
      <c r="I143" s="182">
        <f>I138/I134</f>
        <v>61.867999847926093</v>
      </c>
      <c r="J143" s="182">
        <f>J138/J134</f>
        <v>50.98353799946775</v>
      </c>
      <c r="K143" s="182">
        <f>K138/K134</f>
        <v>45.055202828574693</v>
      </c>
      <c r="L143" s="182">
        <f>L138/L134</f>
        <v>39.005065123010134</v>
      </c>
      <c r="M143" s="181">
        <f>M138/M134</f>
        <v>29.785423715925944</v>
      </c>
    </row>
    <row r="144" spans="1:17" ht="21" customHeight="1" thickBot="1" x14ac:dyDescent="0.35">
      <c r="A144" s="180" t="s">
        <v>177</v>
      </c>
      <c r="B144" s="179"/>
      <c r="C144" s="178"/>
      <c r="D144" s="177">
        <f>D139/D140</f>
        <v>-1.7986042422244204</v>
      </c>
      <c r="E144" s="176">
        <f>E139/E140</f>
        <v>-2.565644620280382</v>
      </c>
      <c r="F144" s="176">
        <f>F139/F140</f>
        <v>0.92218918864627064</v>
      </c>
      <c r="G144" s="176">
        <f>G139/G140</f>
        <v>1.0975030588661805</v>
      </c>
      <c r="H144" s="176">
        <f>H139/H140</f>
        <v>3.0063826948928178</v>
      </c>
      <c r="I144" s="176">
        <f>I139/I140</f>
        <v>5.0022539586332293</v>
      </c>
      <c r="J144" s="176">
        <f>J139/J140</f>
        <v>0.92849284928492848</v>
      </c>
      <c r="K144" s="176">
        <f>K139/K140</f>
        <v>1.0000526988393081</v>
      </c>
      <c r="L144" s="176">
        <f>L139/L140</f>
        <v>0.55439246719423019</v>
      </c>
      <c r="M144" s="175">
        <f>M139/M140</f>
        <v>0.50981801738081844</v>
      </c>
    </row>
    <row r="145" spans="1:5" ht="21" x14ac:dyDescent="0.4">
      <c r="A145" s="199"/>
    </row>
    <row r="146" spans="1:5" ht="21" x14ac:dyDescent="0.4">
      <c r="A146" s="199"/>
    </row>
    <row r="147" spans="1:5" ht="21" x14ac:dyDescent="0.4">
      <c r="A147" s="199"/>
    </row>
    <row r="148" spans="1:5" ht="21" x14ac:dyDescent="0.4">
      <c r="A148" s="199"/>
    </row>
    <row r="149" spans="1:5" ht="21" x14ac:dyDescent="0.4">
      <c r="A149" s="199"/>
    </row>
    <row r="150" spans="1:5" ht="21" x14ac:dyDescent="0.4">
      <c r="A150" s="199"/>
    </row>
    <row r="151" spans="1:5" ht="21" x14ac:dyDescent="0.4">
      <c r="A151" s="199"/>
    </row>
    <row r="152" spans="1:5" ht="21" x14ac:dyDescent="0.4">
      <c r="A152" s="199"/>
    </row>
    <row r="153" spans="1:5" ht="21" x14ac:dyDescent="0.4">
      <c r="A153" s="199"/>
    </row>
    <row r="154" spans="1:5" ht="21" x14ac:dyDescent="0.4">
      <c r="A154" s="199"/>
    </row>
    <row r="155" spans="1:5" ht="21" x14ac:dyDescent="0.4">
      <c r="A155" s="199"/>
    </row>
    <row r="156" spans="1:5" ht="21" x14ac:dyDescent="0.4">
      <c r="A156" s="199"/>
    </row>
    <row r="157" spans="1:5" ht="21.6" thickBot="1" x14ac:dyDescent="0.45">
      <c r="A157" s="199"/>
    </row>
    <row r="158" spans="1:5" ht="16.05" customHeight="1" x14ac:dyDescent="0.3">
      <c r="A158" s="212" t="s">
        <v>207</v>
      </c>
      <c r="B158" s="211"/>
      <c r="C158" s="211"/>
      <c r="D158" s="211"/>
      <c r="E158" s="210"/>
    </row>
    <row r="159" spans="1:5" ht="16.05" customHeight="1" x14ac:dyDescent="0.3">
      <c r="A159" s="209"/>
      <c r="B159" s="208"/>
      <c r="C159" s="208"/>
      <c r="D159" s="208"/>
      <c r="E159" s="207"/>
    </row>
    <row r="160" spans="1:5" ht="16.05" customHeight="1" thickBot="1" x14ac:dyDescent="0.35">
      <c r="A160" s="206"/>
      <c r="B160" s="205"/>
      <c r="C160" s="205"/>
      <c r="D160" s="205"/>
      <c r="E160" s="204"/>
    </row>
    <row r="162" spans="1:13" ht="18" x14ac:dyDescent="0.35">
      <c r="C162" s="203" t="s">
        <v>206</v>
      </c>
      <c r="D162" s="202" t="s">
        <v>205</v>
      </c>
      <c r="E162" s="202"/>
      <c r="F162" s="202"/>
      <c r="G162" s="202"/>
      <c r="H162" s="202"/>
    </row>
    <row r="164" spans="1:13" ht="18" customHeight="1" thickBot="1" x14ac:dyDescent="0.35">
      <c r="A164" s="202" t="s">
        <v>204</v>
      </c>
      <c r="B164" s="202"/>
      <c r="C164" s="202"/>
      <c r="D164" s="201" t="s">
        <v>203</v>
      </c>
    </row>
    <row r="165" spans="1:13" ht="25.05" customHeight="1" thickBot="1" x14ac:dyDescent="0.9">
      <c r="B165" s="200"/>
      <c r="C165" s="199"/>
      <c r="D165" s="198" t="s">
        <v>202</v>
      </c>
      <c r="E165" s="197">
        <v>44256</v>
      </c>
      <c r="F165" s="197">
        <v>43891</v>
      </c>
      <c r="G165" s="197">
        <v>43525</v>
      </c>
      <c r="H165" s="197">
        <v>43160</v>
      </c>
      <c r="I165" s="197">
        <v>42795</v>
      </c>
      <c r="J165" s="197">
        <v>42430</v>
      </c>
      <c r="K165" s="197">
        <v>42064</v>
      </c>
      <c r="L165" s="197">
        <v>41699</v>
      </c>
      <c r="M165" s="196">
        <v>41334</v>
      </c>
    </row>
    <row r="166" spans="1:13" x14ac:dyDescent="0.3">
      <c r="A166" s="192" t="s">
        <v>201</v>
      </c>
      <c r="B166" s="191"/>
      <c r="C166" s="190"/>
      <c r="D166" s="195">
        <v>-363.96</v>
      </c>
      <c r="E166" s="194">
        <v>-111.52</v>
      </c>
      <c r="F166" s="194">
        <v>995.62</v>
      </c>
      <c r="G166" s="194">
        <v>-5077.99</v>
      </c>
      <c r="H166" s="194">
        <v>1547.59</v>
      </c>
      <c r="I166" s="194">
        <v>1130.57</v>
      </c>
      <c r="J166" s="194">
        <v>2273.08</v>
      </c>
      <c r="K166" s="194">
        <v>1518.06</v>
      </c>
      <c r="L166" s="194">
        <v>1796.94</v>
      </c>
      <c r="M166" s="193">
        <v>2143.23</v>
      </c>
    </row>
    <row r="167" spans="1:13" x14ac:dyDescent="0.3">
      <c r="A167" s="186" t="s">
        <v>200</v>
      </c>
      <c r="B167" s="185"/>
      <c r="C167" s="184"/>
      <c r="D167" s="183">
        <v>263.02999999999997</v>
      </c>
      <c r="E167" s="182">
        <v>263.02999999999997</v>
      </c>
      <c r="F167" s="182">
        <v>263.02999999999997</v>
      </c>
      <c r="G167" s="182">
        <v>263.02999999999997</v>
      </c>
      <c r="H167" s="182">
        <v>263.02999999999997</v>
      </c>
      <c r="I167" s="182">
        <v>263.02999999999997</v>
      </c>
      <c r="J167" s="182">
        <v>263.02999999999997</v>
      </c>
      <c r="K167" s="182">
        <v>263.02999999999997</v>
      </c>
      <c r="L167" s="182">
        <v>262.58</v>
      </c>
      <c r="M167" s="181">
        <v>263.02999999999997</v>
      </c>
    </row>
    <row r="168" spans="1:13" x14ac:dyDescent="0.3">
      <c r="A168" s="186" t="s">
        <v>199</v>
      </c>
      <c r="B168" s="185"/>
      <c r="C168" s="184"/>
      <c r="D168" s="183">
        <v>1973.21</v>
      </c>
      <c r="E168" s="182">
        <v>2522.17</v>
      </c>
      <c r="F168" s="182">
        <v>3338.71</v>
      </c>
      <c r="G168" s="182">
        <v>3581.36</v>
      </c>
      <c r="H168" s="182">
        <v>11140.89</v>
      </c>
      <c r="I168" s="182">
        <v>2124.0700000000002</v>
      </c>
      <c r="J168" s="182">
        <v>2058.27</v>
      </c>
      <c r="K168" s="182">
        <v>1562.65</v>
      </c>
      <c r="L168" s="182">
        <v>1224.52</v>
      </c>
      <c r="M168" s="181">
        <v>1082.82</v>
      </c>
    </row>
    <row r="169" spans="1:13" ht="16.2" thickBot="1" x14ac:dyDescent="0.35">
      <c r="A169" s="180" t="s">
        <v>198</v>
      </c>
      <c r="B169" s="179"/>
      <c r="C169" s="178"/>
      <c r="D169" s="177">
        <v>11248.84</v>
      </c>
      <c r="E169" s="176">
        <v>12561.05</v>
      </c>
      <c r="F169" s="176">
        <v>13889.29</v>
      </c>
      <c r="G169" s="176">
        <v>12895.6</v>
      </c>
      <c r="H169" s="176">
        <v>24855.93</v>
      </c>
      <c r="I169" s="176">
        <v>17401.690000000002</v>
      </c>
      <c r="J169" s="176">
        <v>19632.57</v>
      </c>
      <c r="K169" s="176">
        <v>19720.239999999998</v>
      </c>
      <c r="L169" s="176">
        <v>19477.150000000001</v>
      </c>
      <c r="M169" s="175">
        <v>19596.73</v>
      </c>
    </row>
    <row r="170" spans="1:13" ht="16.2" thickBot="1" x14ac:dyDescent="0.35">
      <c r="A170" s="174"/>
      <c r="B170" s="173"/>
      <c r="C170" s="172"/>
      <c r="D170" s="171"/>
      <c r="E170" s="171"/>
      <c r="F170" s="171"/>
      <c r="G170" s="171"/>
      <c r="H170" s="171"/>
      <c r="I170" s="171"/>
      <c r="J170" s="171"/>
      <c r="K170" s="171"/>
      <c r="L170" s="171"/>
      <c r="M170" s="170"/>
    </row>
    <row r="171" spans="1:13" x14ac:dyDescent="0.3">
      <c r="A171" s="192" t="s">
        <v>197</v>
      </c>
      <c r="B171" s="191"/>
      <c r="C171" s="190"/>
      <c r="D171" s="189">
        <f>D166/D168</f>
        <v>-0.1844507173590241</v>
      </c>
      <c r="E171" s="188">
        <f>E166/E168</f>
        <v>-4.4215893456824876E-2</v>
      </c>
      <c r="F171" s="188">
        <f>F166/F168</f>
        <v>0.29820499534251255</v>
      </c>
      <c r="G171" s="188">
        <f>G166/G168</f>
        <v>-1.4178943194764</v>
      </c>
      <c r="H171" s="188">
        <f>H166/H168</f>
        <v>0.13891080515111451</v>
      </c>
      <c r="I171" s="188">
        <f>I166/I168</f>
        <v>0.5322658857758924</v>
      </c>
      <c r="J171" s="188">
        <f>J166/J168</f>
        <v>1.1043643448138485</v>
      </c>
      <c r="K171" s="188">
        <f>K166/K168</f>
        <v>0.9714651393466226</v>
      </c>
      <c r="L171" s="188">
        <f>L166/L168</f>
        <v>1.4674648025348709</v>
      </c>
      <c r="M171" s="187">
        <f>M166/M168</f>
        <v>1.9793040394525407</v>
      </c>
    </row>
    <row r="172" spans="1:13" x14ac:dyDescent="0.3">
      <c r="A172" s="186" t="s">
        <v>196</v>
      </c>
      <c r="B172" s="185"/>
      <c r="C172" s="184"/>
      <c r="D172" s="183">
        <f>D168/((D169+E169)/2)</f>
        <v>0.16574709080974334</v>
      </c>
      <c r="E172" s="182">
        <f>E168/((E169+F169)/2)</f>
        <v>0.19070983586600398</v>
      </c>
      <c r="F172" s="182">
        <f>F168/((F169+G169)/2)</f>
        <v>0.24929801839768617</v>
      </c>
      <c r="G172" s="182">
        <f>G168/((G169+H169)/2)</f>
        <v>0.18973323730190539</v>
      </c>
      <c r="H172" s="182">
        <f>H168/((H169+I169)/2)</f>
        <v>0.52728430990671027</v>
      </c>
      <c r="I172" s="182">
        <f>I168/((I169+J169)/2)</f>
        <v>0.11470838083439497</v>
      </c>
      <c r="J172" s="182">
        <f>J168/((J169+K169)/2)</f>
        <v>0.1046059989108783</v>
      </c>
      <c r="K172" s="182">
        <f>K168/((K169+L169)/2)</f>
        <v>7.9732349526333263E-2</v>
      </c>
      <c r="L172" s="182">
        <f>L168/((L169+M169)/2)</f>
        <v>6.2677164387053438E-2</v>
      </c>
      <c r="M172" s="181">
        <f>M168/((M169+O169)/2)</f>
        <v>0.1105102739079428</v>
      </c>
    </row>
    <row r="173" spans="1:13" ht="16.2" thickBot="1" x14ac:dyDescent="0.35">
      <c r="A173" s="180" t="s">
        <v>195</v>
      </c>
      <c r="B173" s="179"/>
      <c r="C173" s="178"/>
      <c r="D173" s="177">
        <f>((D169+E169)/2)/((D167+E167)/2)</f>
        <v>45.260787742843029</v>
      </c>
      <c r="E173" s="176">
        <f>((E169+F169)/2)/((E167+F167)/2)</f>
        <v>50.280082119910283</v>
      </c>
      <c r="F173" s="176">
        <f>((F169+G169)/2)/((F167+G167)/2)</f>
        <v>50.916036193590088</v>
      </c>
      <c r="G173" s="176">
        <f>((G169+H169)/2)/((G167+H167)/2)</f>
        <v>71.76278371288447</v>
      </c>
      <c r="H173" s="176">
        <f>((H169+I169)/2)/((H167+I167)/2)</f>
        <v>80.328517659582573</v>
      </c>
      <c r="I173" s="176">
        <f>((I169+J169)/2)/((I167+J167)/2)</f>
        <v>70.399308063718976</v>
      </c>
      <c r="J173" s="176">
        <f>((J169+K169)/2)/((J167+K167)/2)</f>
        <v>74.806695053796147</v>
      </c>
      <c r="K173" s="176">
        <f>((K169+L169)/2)/((K167+L167)/2)</f>
        <v>74.57504613686956</v>
      </c>
      <c r="L173" s="176">
        <f>((L169+M169)/2)/((L167+M167)/2)</f>
        <v>74.340062023173104</v>
      </c>
      <c r="M173" s="175">
        <f>((M169+O169)/2)/((M167+O167)/2)</f>
        <v>74.5037828384595</v>
      </c>
    </row>
    <row r="174" spans="1:13" ht="16.2" thickBot="1" x14ac:dyDescent="0.35">
      <c r="A174" s="174"/>
      <c r="B174" s="173"/>
      <c r="C174" s="172"/>
      <c r="D174" s="171"/>
      <c r="E174" s="171"/>
      <c r="F174" s="171"/>
      <c r="G174" s="171"/>
      <c r="H174" s="171"/>
      <c r="I174" s="171"/>
      <c r="J174" s="171"/>
      <c r="K174" s="171"/>
      <c r="L174" s="171"/>
      <c r="M174" s="170"/>
    </row>
    <row r="175" spans="1:13" ht="16.2" thickBot="1" x14ac:dyDescent="0.35">
      <c r="A175" s="169" t="s">
        <v>194</v>
      </c>
      <c r="B175" s="168"/>
      <c r="C175" s="167"/>
      <c r="D175" s="166">
        <f>D171*D172*D173</f>
        <v>-1.3837204881572445</v>
      </c>
      <c r="E175" s="165">
        <f>E171*E172*E173</f>
        <v>-0.42398205527886551</v>
      </c>
      <c r="F175" s="165">
        <f>F171*F172*F173</f>
        <v>3.7851956050640618</v>
      </c>
      <c r="G175" s="165">
        <f>G171*G172*G173</f>
        <v>-19.305744591871651</v>
      </c>
      <c r="H175" s="165">
        <f>H171*H172*H173</f>
        <v>5.8837014789187556</v>
      </c>
      <c r="I175" s="165">
        <f>I171*I172*I173</f>
        <v>4.2982549519066264</v>
      </c>
      <c r="J175" s="165">
        <f>J171*J172*J173</f>
        <v>8.6419039653271508</v>
      </c>
      <c r="K175" s="165">
        <f>K171*K172*K173</f>
        <v>5.7763741176918257</v>
      </c>
      <c r="L175" s="165">
        <f>L171*L172*L173</f>
        <v>6.8375411426723254</v>
      </c>
      <c r="M175" s="164">
        <f>M171*M172*M173</f>
        <v>16.296468083488577</v>
      </c>
    </row>
  </sheetData>
  <mergeCells count="61">
    <mergeCell ref="F2:L2"/>
    <mergeCell ref="K3:L3"/>
    <mergeCell ref="A46:C46"/>
    <mergeCell ref="A38:B38"/>
    <mergeCell ref="A36:E36"/>
    <mergeCell ref="A47:C47"/>
    <mergeCell ref="A48:C48"/>
    <mergeCell ref="A49:C49"/>
    <mergeCell ref="D97:G97"/>
    <mergeCell ref="A12:C12"/>
    <mergeCell ref="A129:E131"/>
    <mergeCell ref="A158:E160"/>
    <mergeCell ref="A39:C39"/>
    <mergeCell ref="A40:C40"/>
    <mergeCell ref="A41:C41"/>
    <mergeCell ref="A42:C42"/>
    <mergeCell ref="A43:C43"/>
    <mergeCell ref="A44:C44"/>
    <mergeCell ref="A96:C96"/>
    <mergeCell ref="A97:C97"/>
    <mergeCell ref="A98:C98"/>
    <mergeCell ref="A99:C99"/>
    <mergeCell ref="A100:C100"/>
    <mergeCell ref="A101:C101"/>
    <mergeCell ref="A175:C175"/>
    <mergeCell ref="A164:C164"/>
    <mergeCell ref="D162:H162"/>
    <mergeCell ref="A14:C14"/>
    <mergeCell ref="A15:C15"/>
    <mergeCell ref="A16:C16"/>
    <mergeCell ref="A19:C19"/>
    <mergeCell ref="A20:C20"/>
    <mergeCell ref="A142:C142"/>
    <mergeCell ref="A143:C143"/>
    <mergeCell ref="A140:C140"/>
    <mergeCell ref="A141:C141"/>
    <mergeCell ref="A169:C169"/>
    <mergeCell ref="A171:C171"/>
    <mergeCell ref="A172:C172"/>
    <mergeCell ref="A173:C173"/>
    <mergeCell ref="A144:C144"/>
    <mergeCell ref="A91:C91"/>
    <mergeCell ref="A92:C92"/>
    <mergeCell ref="A93:C93"/>
    <mergeCell ref="A166:C166"/>
    <mergeCell ref="A167:C167"/>
    <mergeCell ref="A168:C168"/>
    <mergeCell ref="A136:C136"/>
    <mergeCell ref="A137:C137"/>
    <mergeCell ref="A138:C138"/>
    <mergeCell ref="A139:C139"/>
    <mergeCell ref="A9:E11"/>
    <mergeCell ref="A84:E86"/>
    <mergeCell ref="A37:B37"/>
    <mergeCell ref="A94:C94"/>
    <mergeCell ref="A134:C134"/>
    <mergeCell ref="A135:C135"/>
    <mergeCell ref="B87:C87"/>
    <mergeCell ref="B132:C132"/>
    <mergeCell ref="A89:C89"/>
    <mergeCell ref="A90:C90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60FD2-0ACD-45D5-8348-763B392840EF}">
  <dimension ref="A2:K136"/>
  <sheetViews>
    <sheetView workbookViewId="0">
      <selection activeCell="C3" sqref="C3"/>
    </sheetView>
  </sheetViews>
  <sheetFormatPr defaultColWidth="8.77734375" defaultRowHeight="14.4" x14ac:dyDescent="0.3"/>
  <cols>
    <col min="1" max="1" width="18.77734375" style="92" customWidth="1"/>
    <col min="2" max="2" width="34.5546875" style="92" customWidth="1"/>
    <col min="3" max="16384" width="8.77734375" style="92"/>
  </cols>
  <sheetData>
    <row r="2" spans="1:11" ht="28.8" x14ac:dyDescent="0.3">
      <c r="A2" s="104" t="s">
        <v>155</v>
      </c>
      <c r="B2" s="103" t="s">
        <v>154</v>
      </c>
    </row>
    <row r="3" spans="1:11" ht="28.8" x14ac:dyDescent="0.3">
      <c r="A3" s="104" t="s">
        <v>153</v>
      </c>
      <c r="B3" s="103">
        <v>22</v>
      </c>
    </row>
    <row r="4" spans="1:11" ht="28.8" x14ac:dyDescent="0.3">
      <c r="A4" s="104" t="s">
        <v>152</v>
      </c>
      <c r="B4" s="103" t="s">
        <v>151</v>
      </c>
    </row>
    <row r="5" spans="1:11" ht="28.8" x14ac:dyDescent="0.3">
      <c r="A5" s="104" t="s">
        <v>150</v>
      </c>
      <c r="B5" s="103" t="s">
        <v>149</v>
      </c>
    </row>
    <row r="8" spans="1:11" ht="28.8" x14ac:dyDescent="0.3">
      <c r="A8" s="147" t="s">
        <v>148</v>
      </c>
      <c r="B8" s="147"/>
      <c r="C8" s="147"/>
      <c r="D8" s="147"/>
      <c r="E8" s="147"/>
      <c r="F8" s="147"/>
      <c r="G8" s="147"/>
      <c r="H8" s="147"/>
      <c r="I8" s="147"/>
      <c r="J8" s="147"/>
      <c r="K8" s="147"/>
    </row>
    <row r="9" spans="1:11" x14ac:dyDescent="0.3">
      <c r="A9" s="97"/>
      <c r="B9" s="96">
        <v>2012</v>
      </c>
      <c r="C9" s="96">
        <v>2013</v>
      </c>
      <c r="D9" s="96">
        <v>2014</v>
      </c>
      <c r="E9" s="96">
        <v>2015</v>
      </c>
      <c r="F9" s="96">
        <v>2016</v>
      </c>
      <c r="G9" s="96">
        <v>2017</v>
      </c>
      <c r="H9" s="96">
        <v>2018</v>
      </c>
      <c r="I9" s="96">
        <v>2019</v>
      </c>
      <c r="J9" s="96">
        <v>2020</v>
      </c>
      <c r="K9" s="96">
        <v>2021</v>
      </c>
    </row>
    <row r="10" spans="1:11" x14ac:dyDescent="0.3">
      <c r="A10" s="96" t="s">
        <v>3</v>
      </c>
      <c r="B10" s="102">
        <v>76076</v>
      </c>
      <c r="C10" s="97">
        <v>92421</v>
      </c>
      <c r="D10" s="97">
        <v>114197</v>
      </c>
      <c r="E10" s="97">
        <v>133923</v>
      </c>
      <c r="F10" s="97">
        <v>153475</v>
      </c>
      <c r="G10" s="97">
        <v>161843</v>
      </c>
      <c r="H10" s="97">
        <v>195905</v>
      </c>
      <c r="I10" s="97">
        <v>222016</v>
      </c>
      <c r="J10" s="97">
        <v>239675</v>
      </c>
      <c r="K10" s="97">
        <v>225649</v>
      </c>
    </row>
    <row r="11" spans="1:11" x14ac:dyDescent="0.3">
      <c r="A11" s="96" t="s">
        <v>7</v>
      </c>
      <c r="B11" s="102">
        <v>4228</v>
      </c>
      <c r="C11" s="97">
        <v>5169</v>
      </c>
      <c r="D11" s="97">
        <v>5527</v>
      </c>
      <c r="E11" s="97">
        <v>6508</v>
      </c>
      <c r="F11" s="97">
        <v>4854</v>
      </c>
      <c r="G11" s="97">
        <v>4140</v>
      </c>
      <c r="H11" s="97">
        <v>4848</v>
      </c>
      <c r="I11" s="97">
        <v>6414</v>
      </c>
      <c r="J11" s="97">
        <v>5747</v>
      </c>
      <c r="K11" s="97">
        <v>5821</v>
      </c>
    </row>
    <row r="12" spans="1:11" x14ac:dyDescent="0.3">
      <c r="A12" s="96" t="s">
        <v>4</v>
      </c>
      <c r="B12" s="97">
        <v>38228</v>
      </c>
      <c r="C12" s="97">
        <v>45924</v>
      </c>
      <c r="D12" s="97">
        <v>50324</v>
      </c>
      <c r="E12" s="97">
        <v>58727</v>
      </c>
      <c r="F12" s="97">
        <v>63088</v>
      </c>
      <c r="G12" s="97">
        <v>68700</v>
      </c>
      <c r="H12" s="97">
        <v>81874</v>
      </c>
      <c r="I12" s="97">
        <v>91236</v>
      </c>
      <c r="J12" s="97">
        <v>98194</v>
      </c>
      <c r="K12" s="97">
        <v>100721</v>
      </c>
    </row>
    <row r="13" spans="1:11" x14ac:dyDescent="0.3">
      <c r="A13" s="96"/>
      <c r="B13" s="97"/>
      <c r="C13" s="97"/>
      <c r="D13" s="97"/>
      <c r="E13" s="97"/>
      <c r="F13" s="97"/>
      <c r="G13" s="97"/>
      <c r="H13" s="97"/>
      <c r="I13" s="97"/>
      <c r="J13" s="97"/>
      <c r="K13" s="97"/>
    </row>
    <row r="14" spans="1:11" x14ac:dyDescent="0.3">
      <c r="A14" s="96" t="s">
        <v>147</v>
      </c>
      <c r="B14" s="97">
        <f t="shared" ref="B14:K14" si="0">B10/B12</f>
        <v>1.9900596421471173</v>
      </c>
      <c r="C14" s="97">
        <f t="shared" si="0"/>
        <v>2.0124771361379672</v>
      </c>
      <c r="D14" s="97">
        <f t="shared" si="0"/>
        <v>2.2692353549002462</v>
      </c>
      <c r="E14" s="97">
        <f t="shared" si="0"/>
        <v>2.2804331908662117</v>
      </c>
      <c r="F14" s="97">
        <f t="shared" si="0"/>
        <v>2.4327130357595741</v>
      </c>
      <c r="G14" s="97">
        <f t="shared" si="0"/>
        <v>2.355793304221252</v>
      </c>
      <c r="H14" s="97">
        <f t="shared" si="0"/>
        <v>2.3927620490021253</v>
      </c>
      <c r="I14" s="97">
        <f t="shared" si="0"/>
        <v>2.4334254022534965</v>
      </c>
      <c r="J14" s="97">
        <f t="shared" si="0"/>
        <v>2.4408314153614272</v>
      </c>
      <c r="K14" s="97">
        <f t="shared" si="0"/>
        <v>2.2403371690114278</v>
      </c>
    </row>
    <row r="15" spans="1:11" x14ac:dyDescent="0.3">
      <c r="A15" s="96" t="s">
        <v>146</v>
      </c>
      <c r="B15" s="97">
        <f t="shared" ref="B15:K15" si="1">(B10-B11)/B12</f>
        <v>1.8794600816155698</v>
      </c>
      <c r="C15" s="97">
        <f t="shared" si="1"/>
        <v>1.8999216096158871</v>
      </c>
      <c r="D15" s="97">
        <f t="shared" si="1"/>
        <v>2.1594070423654719</v>
      </c>
      <c r="E15" s="97">
        <f t="shared" si="1"/>
        <v>2.1696153387709232</v>
      </c>
      <c r="F15" s="97">
        <f t="shared" si="1"/>
        <v>2.3557728886634544</v>
      </c>
      <c r="G15" s="97">
        <f t="shared" si="1"/>
        <v>2.2955312954876272</v>
      </c>
      <c r="H15" s="97">
        <f t="shared" si="1"/>
        <v>2.3335491120502234</v>
      </c>
      <c r="I15" s="97">
        <f t="shared" si="1"/>
        <v>2.3631242053575341</v>
      </c>
      <c r="J15" s="97">
        <f t="shared" si="1"/>
        <v>2.3823044177852006</v>
      </c>
      <c r="K15" s="97">
        <f t="shared" si="1"/>
        <v>2.1825438587782093</v>
      </c>
    </row>
    <row r="32" spans="1:11" ht="28.8" x14ac:dyDescent="0.3">
      <c r="A32" s="148" t="s">
        <v>145</v>
      </c>
      <c r="B32" s="148"/>
      <c r="C32" s="148"/>
      <c r="D32" s="148"/>
      <c r="E32" s="148"/>
      <c r="F32" s="148"/>
      <c r="G32" s="148"/>
      <c r="H32" s="148"/>
      <c r="I32" s="148"/>
      <c r="J32" s="148"/>
      <c r="K32" s="148"/>
    </row>
    <row r="33" spans="1:11" x14ac:dyDescent="0.3">
      <c r="A33" s="101"/>
      <c r="B33" s="96">
        <v>2012</v>
      </c>
      <c r="C33" s="96">
        <v>2013</v>
      </c>
      <c r="D33" s="96">
        <v>2014</v>
      </c>
      <c r="E33" s="96">
        <v>2015</v>
      </c>
      <c r="F33" s="96">
        <v>2016</v>
      </c>
      <c r="G33" s="96">
        <v>2017</v>
      </c>
      <c r="H33" s="96">
        <v>2018</v>
      </c>
      <c r="I33" s="96">
        <v>2019</v>
      </c>
      <c r="J33" s="96">
        <v>2020</v>
      </c>
      <c r="K33" s="96">
        <v>2021</v>
      </c>
    </row>
    <row r="34" spans="1:11" x14ac:dyDescent="0.3">
      <c r="A34" s="96" t="s">
        <v>144</v>
      </c>
      <c r="B34" s="97">
        <v>6310</v>
      </c>
      <c r="C34" s="97">
        <v>6458</v>
      </c>
      <c r="D34" s="97">
        <v>7268</v>
      </c>
      <c r="E34" s="97">
        <v>6701</v>
      </c>
      <c r="F34" s="97">
        <v>6256</v>
      </c>
      <c r="G34" s="97">
        <v>6758</v>
      </c>
      <c r="H34" s="97">
        <v>7262</v>
      </c>
      <c r="I34" s="97">
        <v>9763</v>
      </c>
      <c r="J34" s="97">
        <v>7624</v>
      </c>
      <c r="K34" s="97">
        <v>13088</v>
      </c>
    </row>
    <row r="35" spans="1:11" x14ac:dyDescent="0.3">
      <c r="A35" s="96" t="s">
        <v>16</v>
      </c>
      <c r="B35" s="97">
        <v>767</v>
      </c>
      <c r="C35" s="97">
        <v>1056</v>
      </c>
      <c r="D35" s="97">
        <v>1208</v>
      </c>
      <c r="E35" s="97">
        <v>1579</v>
      </c>
      <c r="F35" s="97">
        <v>1686</v>
      </c>
      <c r="G35" s="97">
        <v>1374</v>
      </c>
      <c r="H35" s="97">
        <v>1516</v>
      </c>
      <c r="I35" s="97">
        <v>1877</v>
      </c>
      <c r="J35" s="97">
        <v>2368</v>
      </c>
      <c r="K35" s="97">
        <v>2489</v>
      </c>
    </row>
    <row r="36" spans="1:11" x14ac:dyDescent="0.3">
      <c r="A36" s="96" t="s">
        <v>133</v>
      </c>
      <c r="B36" s="97">
        <v>7077</v>
      </c>
      <c r="C36" s="97">
        <v>7514</v>
      </c>
      <c r="D36" s="97">
        <v>8476</v>
      </c>
      <c r="E36" s="97">
        <v>8280</v>
      </c>
      <c r="F36" s="97">
        <v>7942</v>
      </c>
      <c r="G36" s="97">
        <v>8132</v>
      </c>
      <c r="H36" s="97">
        <v>8778</v>
      </c>
      <c r="I36" s="97">
        <v>11640</v>
      </c>
      <c r="J36" s="97">
        <v>9992</v>
      </c>
      <c r="K36" s="97">
        <v>15577</v>
      </c>
    </row>
    <row r="37" spans="1:11" x14ac:dyDescent="0.3">
      <c r="A37" s="96" t="s">
        <v>81</v>
      </c>
      <c r="B37" s="97">
        <v>53112</v>
      </c>
      <c r="C37" s="97">
        <v>51539</v>
      </c>
      <c r="D37" s="97">
        <v>56525</v>
      </c>
      <c r="E37" s="97">
        <v>56942</v>
      </c>
      <c r="F37" s="97">
        <v>63177</v>
      </c>
      <c r="G37" s="97">
        <v>65724</v>
      </c>
      <c r="H37" s="97">
        <v>74463</v>
      </c>
      <c r="I37" s="97">
        <v>82287</v>
      </c>
      <c r="J37" s="97">
        <v>82384</v>
      </c>
      <c r="K37" s="97">
        <v>73316</v>
      </c>
    </row>
    <row r="38" spans="1:11" x14ac:dyDescent="0.3">
      <c r="A38" s="96" t="s">
        <v>143</v>
      </c>
      <c r="B38" s="97">
        <v>4456</v>
      </c>
      <c r="C38" s="97">
        <v>4911</v>
      </c>
      <c r="D38" s="97">
        <v>5493</v>
      </c>
      <c r="E38" s="97">
        <v>5056</v>
      </c>
      <c r="F38" s="97">
        <v>5000</v>
      </c>
      <c r="G38" s="97">
        <v>5454</v>
      </c>
      <c r="H38" s="97">
        <v>5387</v>
      </c>
      <c r="I38" s="97">
        <v>7491</v>
      </c>
      <c r="J38" s="97">
        <v>6679</v>
      </c>
      <c r="K38" s="97">
        <v>11337</v>
      </c>
    </row>
    <row r="39" spans="1:11" x14ac:dyDescent="0.3">
      <c r="A39" s="96" t="s">
        <v>142</v>
      </c>
      <c r="B39" s="97">
        <v>122</v>
      </c>
      <c r="C39" s="97">
        <v>123</v>
      </c>
      <c r="D39" s="97">
        <v>185</v>
      </c>
      <c r="E39" s="97">
        <v>186</v>
      </c>
      <c r="F39" s="97">
        <v>186</v>
      </c>
      <c r="G39" s="97">
        <v>187</v>
      </c>
      <c r="H39" s="97">
        <v>280</v>
      </c>
      <c r="I39" s="97">
        <v>281</v>
      </c>
      <c r="J39" s="97">
        <v>281</v>
      </c>
      <c r="K39" s="97">
        <v>281</v>
      </c>
    </row>
    <row r="40" spans="1:11" x14ac:dyDescent="0.3">
      <c r="A40" s="96" t="s">
        <v>141</v>
      </c>
      <c r="B40" s="97">
        <v>25101</v>
      </c>
      <c r="C40" s="97">
        <v>29020</v>
      </c>
      <c r="D40" s="97">
        <v>33476</v>
      </c>
      <c r="E40" s="97">
        <v>36899</v>
      </c>
      <c r="F40" s="97">
        <v>41949</v>
      </c>
      <c r="G40" s="97">
        <v>45673</v>
      </c>
      <c r="H40" s="97">
        <v>48737</v>
      </c>
      <c r="I40" s="97">
        <v>49615</v>
      </c>
      <c r="J40" s="97">
        <v>51895</v>
      </c>
      <c r="K40" s="97">
        <v>60133</v>
      </c>
    </row>
    <row r="41" spans="1:11" x14ac:dyDescent="0.3">
      <c r="A41" s="96" t="s">
        <v>140</v>
      </c>
      <c r="B41" s="97">
        <v>9896</v>
      </c>
      <c r="C41" s="97">
        <v>8834</v>
      </c>
      <c r="D41" s="97">
        <v>11459</v>
      </c>
      <c r="E41" s="97">
        <v>12937</v>
      </c>
      <c r="F41" s="97">
        <v>13924</v>
      </c>
      <c r="G41" s="97">
        <v>10558</v>
      </c>
      <c r="H41" s="97">
        <v>10561</v>
      </c>
      <c r="I41" s="97">
        <v>11990</v>
      </c>
      <c r="J41" s="97">
        <v>25942</v>
      </c>
      <c r="K41" s="97">
        <v>23973</v>
      </c>
    </row>
    <row r="42" spans="1:11" x14ac:dyDescent="0.3">
      <c r="A42" s="96"/>
      <c r="B42" s="97"/>
      <c r="C42" s="97"/>
      <c r="D42" s="97"/>
      <c r="E42" s="97"/>
      <c r="F42" s="97"/>
      <c r="G42" s="97"/>
      <c r="H42" s="97"/>
      <c r="I42" s="97"/>
      <c r="J42" s="97"/>
      <c r="K42" s="97"/>
    </row>
    <row r="43" spans="1:11" ht="54" customHeight="1" x14ac:dyDescent="0.3">
      <c r="A43" s="99" t="s">
        <v>139</v>
      </c>
      <c r="B43" s="100">
        <f t="shared" ref="B43:K43" si="2">(B36/(B39+B40+B41))*100</f>
        <v>20.151484951166037</v>
      </c>
      <c r="C43" s="100">
        <f t="shared" si="2"/>
        <v>19.785659741422439</v>
      </c>
      <c r="D43" s="100">
        <f t="shared" si="2"/>
        <v>18.785460992907801</v>
      </c>
      <c r="E43" s="100">
        <f t="shared" si="2"/>
        <v>16.552716804605975</v>
      </c>
      <c r="F43" s="100">
        <f t="shared" si="2"/>
        <v>14.167216682423875</v>
      </c>
      <c r="G43" s="100">
        <f t="shared" si="2"/>
        <v>14.413839554752029</v>
      </c>
      <c r="H43" s="100">
        <f t="shared" si="2"/>
        <v>14.733626506428548</v>
      </c>
      <c r="I43" s="100">
        <f t="shared" si="2"/>
        <v>18.808777429467085</v>
      </c>
      <c r="J43" s="100">
        <f t="shared" si="2"/>
        <v>12.790906065183441</v>
      </c>
      <c r="K43" s="100">
        <f t="shared" si="2"/>
        <v>18.459004349011103</v>
      </c>
    </row>
    <row r="44" spans="1:11" ht="70.05" customHeight="1" x14ac:dyDescent="0.3">
      <c r="A44" s="99" t="s">
        <v>138</v>
      </c>
      <c r="B44" s="97">
        <f t="shared" ref="B44:K44" si="3">B37/SUM(B39:B41)</f>
        <v>1.5123437455508415</v>
      </c>
      <c r="C44" s="97">
        <f t="shared" si="3"/>
        <v>1.3571108829028096</v>
      </c>
      <c r="D44" s="97">
        <f t="shared" si="3"/>
        <v>1.2527703900709219</v>
      </c>
      <c r="E44" s="97">
        <f t="shared" si="3"/>
        <v>1.1383391307824557</v>
      </c>
      <c r="F44" s="97">
        <f t="shared" si="3"/>
        <v>1.1269733673451185</v>
      </c>
      <c r="G44" s="97">
        <f t="shared" si="3"/>
        <v>1.1649473572264171</v>
      </c>
      <c r="H44" s="97">
        <f t="shared" si="3"/>
        <v>1.2498405451676793</v>
      </c>
      <c r="I44" s="97">
        <f t="shared" si="3"/>
        <v>1.3296545260640533</v>
      </c>
      <c r="J44" s="97">
        <f t="shared" si="3"/>
        <v>1.0546096930284954</v>
      </c>
      <c r="K44" s="97">
        <f t="shared" si="3"/>
        <v>0.8688068067356346</v>
      </c>
    </row>
    <row r="45" spans="1:11" ht="28.8" x14ac:dyDescent="0.3">
      <c r="A45" s="99" t="s">
        <v>137</v>
      </c>
      <c r="B45" s="97">
        <f t="shared" ref="B45:K45" si="4">B36/B37</f>
        <v>0.13324672390420245</v>
      </c>
      <c r="C45" s="97">
        <f t="shared" si="4"/>
        <v>0.14579250664545296</v>
      </c>
      <c r="D45" s="97">
        <f t="shared" si="4"/>
        <v>0.14995134896063689</v>
      </c>
      <c r="E45" s="97">
        <f t="shared" si="4"/>
        <v>0.14541112008710619</v>
      </c>
      <c r="F45" s="97">
        <f t="shared" si="4"/>
        <v>0.12571030596577867</v>
      </c>
      <c r="G45" s="97">
        <f t="shared" si="4"/>
        <v>0.12372953563386282</v>
      </c>
      <c r="H45" s="97">
        <f t="shared" si="4"/>
        <v>0.11788404979654325</v>
      </c>
      <c r="I45" s="97">
        <f t="shared" si="4"/>
        <v>0.14145612308141017</v>
      </c>
      <c r="J45" s="97">
        <f t="shared" si="4"/>
        <v>0.12128568654107594</v>
      </c>
      <c r="K45" s="97">
        <f t="shared" si="4"/>
        <v>0.21246385509302199</v>
      </c>
    </row>
    <row r="46" spans="1:11" ht="28.8" x14ac:dyDescent="0.3">
      <c r="A46" s="99" t="s">
        <v>136</v>
      </c>
      <c r="B46" s="97">
        <f t="shared" ref="B46:K46" si="5">(B38/SUM(B39:B40))*100</f>
        <v>17.666415573088052</v>
      </c>
      <c r="C46" s="97">
        <f t="shared" si="5"/>
        <v>16.85138798339224</v>
      </c>
      <c r="D46" s="97">
        <f t="shared" si="5"/>
        <v>16.318588277234785</v>
      </c>
      <c r="E46" s="97">
        <f t="shared" si="5"/>
        <v>13.633544559795066</v>
      </c>
      <c r="F46" s="97">
        <f t="shared" si="5"/>
        <v>11.866619200189866</v>
      </c>
      <c r="G46" s="97">
        <f t="shared" si="5"/>
        <v>11.892716964675099</v>
      </c>
      <c r="H46" s="97">
        <f t="shared" si="5"/>
        <v>10.990064671440521</v>
      </c>
      <c r="I46" s="97">
        <f t="shared" si="5"/>
        <v>15.013227513227514</v>
      </c>
      <c r="J46" s="97">
        <f t="shared" si="5"/>
        <v>12.800904630481448</v>
      </c>
      <c r="K46" s="97">
        <f t="shared" si="5"/>
        <v>18.765517926308473</v>
      </c>
    </row>
    <row r="63" spans="1:11" ht="28.8" x14ac:dyDescent="0.3">
      <c r="A63" s="147" t="s">
        <v>135</v>
      </c>
      <c r="B63" s="147"/>
      <c r="C63" s="147"/>
      <c r="D63" s="147"/>
      <c r="E63" s="147"/>
      <c r="F63" s="147"/>
      <c r="G63" s="147"/>
      <c r="H63" s="147"/>
      <c r="I63" s="147"/>
      <c r="J63" s="147"/>
      <c r="K63" s="147"/>
    </row>
    <row r="64" spans="1:11" x14ac:dyDescent="0.3">
      <c r="A64" s="97"/>
      <c r="B64" s="96">
        <v>2012</v>
      </c>
      <c r="C64" s="96">
        <v>2013</v>
      </c>
      <c r="D64" s="96">
        <v>2014</v>
      </c>
      <c r="E64" s="96">
        <v>2015</v>
      </c>
      <c r="F64" s="96">
        <v>2016</v>
      </c>
      <c r="G64" s="96">
        <v>2017</v>
      </c>
      <c r="H64" s="96">
        <v>2018</v>
      </c>
      <c r="I64" s="96">
        <v>2019</v>
      </c>
      <c r="J64" s="96">
        <v>2020</v>
      </c>
      <c r="K64" s="96">
        <v>2021</v>
      </c>
    </row>
    <row r="65" spans="1:11" x14ac:dyDescent="0.3">
      <c r="A65" s="96" t="s">
        <v>134</v>
      </c>
      <c r="B65" s="97">
        <v>122</v>
      </c>
      <c r="C65" s="97">
        <v>123</v>
      </c>
      <c r="D65" s="97">
        <v>185</v>
      </c>
      <c r="E65" s="97">
        <v>186</v>
      </c>
      <c r="F65" s="97">
        <v>186</v>
      </c>
      <c r="G65" s="97">
        <v>187</v>
      </c>
      <c r="H65" s="97">
        <v>280</v>
      </c>
      <c r="I65" s="97">
        <v>281</v>
      </c>
      <c r="J65" s="97">
        <v>281</v>
      </c>
      <c r="K65" s="97">
        <v>281</v>
      </c>
    </row>
    <row r="66" spans="1:11" x14ac:dyDescent="0.3">
      <c r="A66" s="96" t="s">
        <v>27</v>
      </c>
      <c r="B66" s="97">
        <v>9896</v>
      </c>
      <c r="C66" s="97">
        <v>8834</v>
      </c>
      <c r="D66" s="97">
        <v>11459</v>
      </c>
      <c r="E66" s="97">
        <v>12937</v>
      </c>
      <c r="F66" s="97">
        <v>13924</v>
      </c>
      <c r="G66" s="97">
        <v>10558</v>
      </c>
      <c r="H66" s="97">
        <v>10561</v>
      </c>
      <c r="I66" s="97">
        <v>11990</v>
      </c>
      <c r="J66" s="97">
        <v>25942</v>
      </c>
      <c r="K66" s="97">
        <v>23973</v>
      </c>
    </row>
    <row r="67" spans="1:11" x14ac:dyDescent="0.3">
      <c r="A67" s="96" t="s">
        <v>16</v>
      </c>
      <c r="B67" s="97">
        <v>767</v>
      </c>
      <c r="C67" s="97">
        <v>1056</v>
      </c>
      <c r="D67" s="97">
        <v>1208</v>
      </c>
      <c r="E67" s="97">
        <v>1579</v>
      </c>
      <c r="F67" s="97">
        <v>1686</v>
      </c>
      <c r="G67" s="97">
        <v>1374</v>
      </c>
      <c r="H67" s="97">
        <v>1516</v>
      </c>
      <c r="I67" s="97">
        <v>1877</v>
      </c>
      <c r="J67" s="97">
        <v>2368</v>
      </c>
      <c r="K67" s="97">
        <v>2489</v>
      </c>
    </row>
    <row r="68" spans="1:11" x14ac:dyDescent="0.3">
      <c r="A68" s="96" t="s">
        <v>133</v>
      </c>
      <c r="B68" s="97">
        <v>7077</v>
      </c>
      <c r="C68" s="97">
        <v>7514</v>
      </c>
      <c r="D68" s="97">
        <v>8476</v>
      </c>
      <c r="E68" s="97">
        <v>8280</v>
      </c>
      <c r="F68" s="97">
        <v>7942</v>
      </c>
      <c r="G68" s="97">
        <v>8132</v>
      </c>
      <c r="H68" s="97">
        <v>8778</v>
      </c>
      <c r="I68" s="97">
        <v>11640</v>
      </c>
      <c r="J68" s="97">
        <v>9992</v>
      </c>
      <c r="K68" s="97">
        <v>15577</v>
      </c>
    </row>
    <row r="69" spans="1:11" x14ac:dyDescent="0.3">
      <c r="A69" s="96"/>
      <c r="B69" s="97"/>
      <c r="C69" s="97"/>
      <c r="D69" s="97"/>
      <c r="E69" s="97"/>
      <c r="F69" s="97"/>
      <c r="G69" s="97"/>
      <c r="H69" s="97"/>
      <c r="I69" s="97"/>
      <c r="J69" s="97"/>
      <c r="K69" s="97"/>
    </row>
    <row r="70" spans="1:11" ht="41.4" x14ac:dyDescent="0.3">
      <c r="A70" s="98" t="s">
        <v>132</v>
      </c>
      <c r="B70" s="97">
        <f t="shared" ref="B70:K70" si="6">B66/(B66+B67)</f>
        <v>0.92806902372690614</v>
      </c>
      <c r="C70" s="97">
        <f t="shared" si="6"/>
        <v>0.89322548028311421</v>
      </c>
      <c r="D70" s="97">
        <f t="shared" si="6"/>
        <v>0.90463408857661642</v>
      </c>
      <c r="E70" s="97">
        <f t="shared" si="6"/>
        <v>0.89122347754202258</v>
      </c>
      <c r="F70" s="97">
        <f t="shared" si="6"/>
        <v>0.89199231262011536</v>
      </c>
      <c r="G70" s="97">
        <f t="shared" si="6"/>
        <v>0.88484746899094868</v>
      </c>
      <c r="H70" s="97">
        <f t="shared" si="6"/>
        <v>0.87447213712014571</v>
      </c>
      <c r="I70" s="97">
        <f t="shared" si="6"/>
        <v>0.86464267685872931</v>
      </c>
      <c r="J70" s="97">
        <f t="shared" si="6"/>
        <v>0.91635464500176611</v>
      </c>
      <c r="K70" s="97">
        <f t="shared" si="6"/>
        <v>0.90594059405940597</v>
      </c>
    </row>
    <row r="71" spans="1:11" ht="27.6" x14ac:dyDescent="0.3">
      <c r="A71" s="98" t="s">
        <v>131</v>
      </c>
      <c r="B71" s="97">
        <f t="shared" ref="B71:K71" si="7">B67/B68</f>
        <v>0.10837925674720927</v>
      </c>
      <c r="C71" s="97">
        <f t="shared" si="7"/>
        <v>0.14053766302901252</v>
      </c>
      <c r="D71" s="97">
        <f t="shared" si="7"/>
        <v>0.14252005663048609</v>
      </c>
      <c r="E71" s="97">
        <f t="shared" si="7"/>
        <v>0.19070048309178744</v>
      </c>
      <c r="F71" s="97">
        <f t="shared" si="7"/>
        <v>0.21228909594560563</v>
      </c>
      <c r="G71" s="97">
        <f t="shared" si="7"/>
        <v>0.16896212493851451</v>
      </c>
      <c r="H71" s="97">
        <f t="shared" si="7"/>
        <v>0.17270448849396217</v>
      </c>
      <c r="I71" s="97">
        <f t="shared" si="7"/>
        <v>0.16125429553264606</v>
      </c>
      <c r="J71" s="97">
        <f t="shared" si="7"/>
        <v>0.23698959167333866</v>
      </c>
      <c r="K71" s="97">
        <f t="shared" si="7"/>
        <v>0.15978686525004815</v>
      </c>
    </row>
    <row r="88" spans="1:11" ht="28.8" x14ac:dyDescent="0.3">
      <c r="A88" s="147" t="s">
        <v>130</v>
      </c>
      <c r="B88" s="147"/>
      <c r="C88" s="147"/>
      <c r="D88" s="147"/>
      <c r="E88" s="147"/>
      <c r="F88" s="147"/>
      <c r="G88" s="147"/>
      <c r="H88" s="147"/>
      <c r="I88" s="147"/>
      <c r="J88" s="147"/>
      <c r="K88" s="147"/>
    </row>
    <row r="89" spans="1:11" x14ac:dyDescent="0.3">
      <c r="A89" s="93"/>
      <c r="B89" s="96">
        <v>2012</v>
      </c>
      <c r="C89" s="96">
        <v>2013</v>
      </c>
      <c r="D89" s="96">
        <v>2014</v>
      </c>
      <c r="E89" s="96">
        <v>2015</v>
      </c>
      <c r="F89" s="96">
        <v>2016</v>
      </c>
      <c r="G89" s="96">
        <v>2017</v>
      </c>
      <c r="H89" s="96">
        <v>2018</v>
      </c>
      <c r="I89" s="96">
        <v>2019</v>
      </c>
      <c r="J89" s="96">
        <v>2020</v>
      </c>
      <c r="K89" s="96">
        <v>2021</v>
      </c>
    </row>
    <row r="90" spans="1:11" x14ac:dyDescent="0.3">
      <c r="A90" s="96" t="s">
        <v>129</v>
      </c>
      <c r="B90" s="97">
        <v>583.54</v>
      </c>
      <c r="C90" s="97">
        <v>609.14</v>
      </c>
      <c r="D90" s="97">
        <v>845</v>
      </c>
      <c r="E90" s="97">
        <v>1145.44</v>
      </c>
      <c r="F90" s="97">
        <v>811</v>
      </c>
      <c r="G90" s="97">
        <v>1050.5999999999999</v>
      </c>
      <c r="H90" s="97">
        <v>1311.14</v>
      </c>
      <c r="I90" s="97">
        <v>1385.61</v>
      </c>
      <c r="J90" s="97">
        <v>807.11</v>
      </c>
      <c r="K90" s="97">
        <v>1419.02</v>
      </c>
    </row>
    <row r="91" spans="1:11" x14ac:dyDescent="0.3">
      <c r="A91" s="96" t="s">
        <v>86</v>
      </c>
      <c r="B91" s="97">
        <v>72.92</v>
      </c>
      <c r="C91" s="97">
        <v>79.989999999999995</v>
      </c>
      <c r="D91" s="97">
        <v>59.36</v>
      </c>
      <c r="E91" s="97">
        <v>54.46</v>
      </c>
      <c r="F91" s="97">
        <v>57.07</v>
      </c>
      <c r="G91" s="97">
        <v>39</v>
      </c>
      <c r="H91" s="97">
        <v>38.46</v>
      </c>
      <c r="I91" s="97">
        <v>53.43</v>
      </c>
      <c r="J91" s="97">
        <v>47.59</v>
      </c>
      <c r="K91" s="97">
        <v>80.739999999999995</v>
      </c>
    </row>
    <row r="92" spans="1:11" x14ac:dyDescent="0.3">
      <c r="A92" s="96" t="s">
        <v>87</v>
      </c>
      <c r="B92" s="97">
        <v>16.5</v>
      </c>
      <c r="C92" s="97">
        <v>18.5</v>
      </c>
      <c r="D92" s="97">
        <v>14.25</v>
      </c>
      <c r="E92" s="97">
        <v>16.25</v>
      </c>
      <c r="F92" s="97">
        <v>18.25</v>
      </c>
      <c r="G92" s="97">
        <v>21</v>
      </c>
      <c r="H92" s="97">
        <v>16</v>
      </c>
      <c r="I92" s="97">
        <v>18</v>
      </c>
      <c r="J92" s="97">
        <v>18</v>
      </c>
      <c r="K92" s="97">
        <v>36</v>
      </c>
    </row>
    <row r="93" spans="1:11" x14ac:dyDescent="0.3">
      <c r="A93" s="96"/>
      <c r="B93" s="97"/>
      <c r="C93" s="97"/>
      <c r="D93" s="97"/>
      <c r="E93" s="97"/>
      <c r="F93" s="97"/>
      <c r="G93" s="97"/>
      <c r="H93" s="97"/>
      <c r="I93" s="97"/>
      <c r="J93" s="97"/>
      <c r="K93" s="97"/>
    </row>
    <row r="94" spans="1:11" ht="27.6" x14ac:dyDescent="0.3">
      <c r="A94" s="98" t="s">
        <v>128</v>
      </c>
      <c r="B94" s="97">
        <f t="shared" ref="B94:K94" si="8">B90/B91</f>
        <v>8.0024684585847492</v>
      </c>
      <c r="C94" s="97">
        <f t="shared" si="8"/>
        <v>7.6152019002375297</v>
      </c>
      <c r="D94" s="97">
        <f t="shared" si="8"/>
        <v>14.235175202156334</v>
      </c>
      <c r="E94" s="97">
        <f t="shared" si="8"/>
        <v>21.032684539111276</v>
      </c>
      <c r="F94" s="97">
        <f t="shared" si="8"/>
        <v>14.210618538636762</v>
      </c>
      <c r="G94" s="97">
        <f t="shared" si="8"/>
        <v>26.938461538461535</v>
      </c>
      <c r="H94" s="97">
        <f t="shared" si="8"/>
        <v>34.091003640145608</v>
      </c>
      <c r="I94" s="97">
        <f t="shared" si="8"/>
        <v>25.933183604716451</v>
      </c>
      <c r="J94" s="97">
        <f t="shared" si="8"/>
        <v>16.95965538978777</v>
      </c>
      <c r="K94" s="97">
        <f t="shared" si="8"/>
        <v>17.575179588803568</v>
      </c>
    </row>
    <row r="95" spans="1:11" ht="27.6" x14ac:dyDescent="0.3">
      <c r="A95" s="98" t="s">
        <v>127</v>
      </c>
      <c r="B95" s="97">
        <f t="shared" ref="B95:K95" si="9">B92/B90</f>
        <v>2.8275696610343765E-2</v>
      </c>
      <c r="C95" s="97">
        <f t="shared" si="9"/>
        <v>3.0370686541681714E-2</v>
      </c>
      <c r="D95" s="97">
        <f t="shared" si="9"/>
        <v>1.6863905325443788E-2</v>
      </c>
      <c r="E95" s="97">
        <f t="shared" si="9"/>
        <v>1.4186688084928062E-2</v>
      </c>
      <c r="F95" s="97">
        <f t="shared" si="9"/>
        <v>2.2503082614056719E-2</v>
      </c>
      <c r="G95" s="97">
        <f t="shared" si="9"/>
        <v>1.9988577955454029E-2</v>
      </c>
      <c r="H95" s="97">
        <f t="shared" si="9"/>
        <v>1.2203120948182497E-2</v>
      </c>
      <c r="I95" s="97">
        <f t="shared" si="9"/>
        <v>1.2990668369887631E-2</v>
      </c>
      <c r="J95" s="97">
        <f t="shared" si="9"/>
        <v>2.2301792816344736E-2</v>
      </c>
      <c r="K95" s="97">
        <f t="shared" si="9"/>
        <v>2.5369621287931108E-2</v>
      </c>
    </row>
    <row r="96" spans="1:11" x14ac:dyDescent="0.3">
      <c r="A96" s="98" t="s">
        <v>126</v>
      </c>
      <c r="B96" s="97">
        <f t="shared" ref="B96:K96" si="10">B91/B92</f>
        <v>4.4193939393939399</v>
      </c>
      <c r="C96" s="97">
        <f t="shared" si="10"/>
        <v>4.3237837837837834</v>
      </c>
      <c r="D96" s="97">
        <f t="shared" si="10"/>
        <v>4.1656140350877191</v>
      </c>
      <c r="E96" s="97">
        <f t="shared" si="10"/>
        <v>3.3513846153846156</v>
      </c>
      <c r="F96" s="97">
        <f t="shared" si="10"/>
        <v>3.1271232876712327</v>
      </c>
      <c r="G96" s="97">
        <f t="shared" si="10"/>
        <v>1.8571428571428572</v>
      </c>
      <c r="H96" s="97">
        <f t="shared" si="10"/>
        <v>2.4037500000000001</v>
      </c>
      <c r="I96" s="97">
        <f t="shared" si="10"/>
        <v>2.9683333333333333</v>
      </c>
      <c r="J96" s="97">
        <f t="shared" si="10"/>
        <v>2.6438888888888892</v>
      </c>
      <c r="K96" s="97">
        <f t="shared" si="10"/>
        <v>2.2427777777777775</v>
      </c>
    </row>
    <row r="129" spans="1:11" ht="28.8" x14ac:dyDescent="0.3">
      <c r="A129" s="147" t="s">
        <v>75</v>
      </c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</row>
    <row r="130" spans="1:11" x14ac:dyDescent="0.3">
      <c r="A130" s="93"/>
      <c r="B130" s="96">
        <v>2012</v>
      </c>
      <c r="C130" s="96">
        <v>2013</v>
      </c>
      <c r="D130" s="96">
        <v>2014</v>
      </c>
      <c r="E130" s="96">
        <v>2015</v>
      </c>
      <c r="F130" s="96">
        <v>2016</v>
      </c>
      <c r="G130" s="96">
        <v>2017</v>
      </c>
      <c r="H130" s="96">
        <v>2018</v>
      </c>
      <c r="I130" s="96">
        <v>2019</v>
      </c>
      <c r="J130" s="96">
        <v>2020</v>
      </c>
      <c r="K130" s="96">
        <v>2021</v>
      </c>
    </row>
    <row r="131" spans="1:11" x14ac:dyDescent="0.3">
      <c r="A131" s="95" t="s">
        <v>125</v>
      </c>
      <c r="B131" s="93">
        <f>'L&amp;T'!B38/'L&amp;T'!B37</f>
        <v>8.3898177436360896E-2</v>
      </c>
      <c r="C131" s="93">
        <f>'L&amp;T'!C38/'L&amp;T'!C37</f>
        <v>9.5287064165001267E-2</v>
      </c>
      <c r="D131" s="93">
        <f>'L&amp;T'!D38/'L&amp;T'!D37</f>
        <v>9.717823971693941E-2</v>
      </c>
      <c r="E131" s="93">
        <f>'L&amp;T'!E38/'L&amp;T'!E37</f>
        <v>8.8792104246426182E-2</v>
      </c>
      <c r="F131" s="93">
        <f>'L&amp;T'!F38/'L&amp;T'!F37</f>
        <v>7.9142725992054075E-2</v>
      </c>
      <c r="G131" s="93">
        <f>'L&amp;T'!G38/'L&amp;T'!G37</f>
        <v>8.2983385064816506E-2</v>
      </c>
      <c r="H131" s="93">
        <f>'L&amp;T'!H38/'L&amp;T'!H37</f>
        <v>7.234465439211421E-2</v>
      </c>
      <c r="I131" s="93">
        <f>'L&amp;T'!I38/'L&amp;T'!I37</f>
        <v>9.1035035910897219E-2</v>
      </c>
      <c r="J131" s="93">
        <f>'L&amp;T'!J38/'L&amp;T'!J37</f>
        <v>8.1071567294620311E-2</v>
      </c>
      <c r="K131" s="93">
        <f>'L&amp;T'!K38/'L&amp;T'!K37</f>
        <v>0.1546320039282012</v>
      </c>
    </row>
    <row r="132" spans="1:11" x14ac:dyDescent="0.3">
      <c r="A132" s="95" t="s">
        <v>124</v>
      </c>
      <c r="B132" s="93">
        <f>'L&amp;T'!B37/B134</f>
        <v>0.4456377640918931</v>
      </c>
      <c r="C132" s="93">
        <f>'L&amp;T'!C37/C134</f>
        <v>0.36059414530392925</v>
      </c>
      <c r="D132" s="93">
        <f>'L&amp;T'!D37/D134</f>
        <v>0.33470313415955616</v>
      </c>
      <c r="E132" s="93">
        <f>'L&amp;T'!E37/E134</f>
        <v>0.29463019879337288</v>
      </c>
      <c r="F132" s="93">
        <f>'L&amp;T'!F37/F134</f>
        <v>0.32550195526840503</v>
      </c>
      <c r="G132" s="93">
        <f>'L&amp;T'!G37/G134</f>
        <v>0.31064748949525217</v>
      </c>
      <c r="H132" s="93">
        <f>'L&amp;T'!H37/H134</f>
        <v>0.30612974839664531</v>
      </c>
      <c r="I132" s="93">
        <f>'L&amp;T'!I37/I134</f>
        <v>0.29595807737127566</v>
      </c>
      <c r="J132" s="93">
        <f>'L&amp;T'!J37/J134</f>
        <v>0.2686256672111958</v>
      </c>
      <c r="K132" s="93">
        <f>'L&amp;T'!K37/K134</f>
        <v>0.23643077121527273</v>
      </c>
    </row>
    <row r="133" spans="1:11" x14ac:dyDescent="0.3">
      <c r="A133" s="95" t="s">
        <v>123</v>
      </c>
      <c r="B133" s="93">
        <f>B134/('L&amp;T'!B39+'L&amp;T'!B40)</f>
        <v>4.7251318241287716</v>
      </c>
      <c r="C133" s="93">
        <f>C134/('L&amp;T'!C39+'L&amp;T'!C40)</f>
        <v>4.9043681158425692</v>
      </c>
      <c r="D133" s="93">
        <f>D134/('L&amp;T'!D39+'L&amp;T'!D40)</f>
        <v>5.0171117910935505</v>
      </c>
      <c r="E133" s="93">
        <f>E134/('L&amp;T'!E39+'L&amp;T'!E40)</f>
        <v>5.2114331940137522</v>
      </c>
      <c r="F133" s="93">
        <f>F134/('L&amp;T'!F39+'L&amp;T'!F40)</f>
        <v>4.6064079743681026</v>
      </c>
      <c r="G133" s="93">
        <f>G134/('L&amp;T'!G39+'L&amp;T'!G40)</f>
        <v>4.6134103794156127</v>
      </c>
      <c r="H133" s="93">
        <f>H134/('L&amp;T'!H39+'L&amp;T'!H40)</f>
        <v>4.9623599975518697</v>
      </c>
      <c r="I133" s="93">
        <f>I134/('L&amp;T'!I39+'L&amp;T'!I40)</f>
        <v>5.5723104056437389</v>
      </c>
      <c r="J133" s="93">
        <f>J134/('L&amp;T'!J39+'L&amp;T'!J40)</f>
        <v>5.8779323827046914</v>
      </c>
      <c r="K133" s="93">
        <f>K134/('L&amp;T'!K39+'L&amp;T'!K40)</f>
        <v>5.1328334492005165</v>
      </c>
    </row>
    <row r="134" spans="1:11" x14ac:dyDescent="0.3">
      <c r="A134" s="95" t="s">
        <v>63</v>
      </c>
      <c r="B134" s="93">
        <v>119182</v>
      </c>
      <c r="C134" s="93">
        <v>142928</v>
      </c>
      <c r="D134" s="93">
        <v>168881</v>
      </c>
      <c r="E134" s="93">
        <v>193266</v>
      </c>
      <c r="F134" s="93">
        <v>194091</v>
      </c>
      <c r="G134" s="93">
        <v>211571</v>
      </c>
      <c r="H134" s="93">
        <v>243240</v>
      </c>
      <c r="I134" s="93">
        <v>278036</v>
      </c>
      <c r="J134" s="93">
        <v>306687</v>
      </c>
      <c r="K134" s="93">
        <v>310095</v>
      </c>
    </row>
    <row r="135" spans="1:11" ht="72" x14ac:dyDescent="0.3">
      <c r="A135" s="94" t="s">
        <v>122</v>
      </c>
      <c r="B135" s="93">
        <f t="shared" ref="B135:K135" si="11">B131*B132*B133*100</f>
        <v>17.666415573088056</v>
      </c>
      <c r="C135" s="93">
        <f t="shared" si="11"/>
        <v>16.85138798339224</v>
      </c>
      <c r="D135" s="93">
        <f t="shared" si="11"/>
        <v>16.318588277234785</v>
      </c>
      <c r="E135" s="93">
        <f t="shared" si="11"/>
        <v>13.633544559795066</v>
      </c>
      <c r="F135" s="93">
        <f t="shared" si="11"/>
        <v>11.866619200189868</v>
      </c>
      <c r="G135" s="93">
        <f t="shared" si="11"/>
        <v>11.892716964675097</v>
      </c>
      <c r="H135" s="93">
        <f t="shared" si="11"/>
        <v>10.990064671440521</v>
      </c>
      <c r="I135" s="93">
        <f t="shared" si="11"/>
        <v>15.013227513227513</v>
      </c>
      <c r="J135" s="93">
        <f t="shared" si="11"/>
        <v>12.800904630481448</v>
      </c>
      <c r="K135" s="93">
        <f t="shared" si="11"/>
        <v>18.765517926308469</v>
      </c>
    </row>
    <row r="136" spans="1:11" ht="43.2" x14ac:dyDescent="0.3">
      <c r="A136" s="94" t="s">
        <v>121</v>
      </c>
      <c r="B136" s="93" t="str">
        <f>IF(B135='L&amp;T'!B46,"YES")</f>
        <v>YES</v>
      </c>
      <c r="C136" s="93" t="str">
        <f>IF(C135='L&amp;T'!C46,"YES")</f>
        <v>YES</v>
      </c>
      <c r="D136" s="93" t="str">
        <f>IF(D135='L&amp;T'!D46,"YES")</f>
        <v>YES</v>
      </c>
      <c r="E136" s="93" t="str">
        <f>IF(E135='L&amp;T'!E46,"YES")</f>
        <v>YES</v>
      </c>
      <c r="F136" s="93" t="str">
        <f>IF(F135='L&amp;T'!F46,"YES")</f>
        <v>YES</v>
      </c>
      <c r="G136" s="93" t="str">
        <f>IF(G135='L&amp;T'!G46,"YES")</f>
        <v>YES</v>
      </c>
      <c r="H136" s="93" t="str">
        <f>IF(H135='L&amp;T'!H46,"YES")</f>
        <v>YES</v>
      </c>
      <c r="I136" s="93" t="str">
        <f>IF(I135='L&amp;T'!I46,"YES")</f>
        <v>YES</v>
      </c>
      <c r="J136" s="93" t="str">
        <f>IF(J135='L&amp;T'!J46,"YES")</f>
        <v>YES</v>
      </c>
      <c r="K136" s="93" t="str">
        <f>IF(K135='L&amp;T'!K46,"YES")</f>
        <v>YES</v>
      </c>
    </row>
  </sheetData>
  <mergeCells count="5">
    <mergeCell ref="A8:K8"/>
    <mergeCell ref="A32:K32"/>
    <mergeCell ref="A63:K63"/>
    <mergeCell ref="A88:K88"/>
    <mergeCell ref="A129:K129"/>
  </mergeCells>
  <pageMargins left="0.75" right="0.75" top="1" bottom="1" header="0.5" footer="0.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S437"/>
  <sheetViews>
    <sheetView zoomScale="70" zoomScaleNormal="70" workbookViewId="0">
      <selection activeCell="C305" sqref="C305"/>
    </sheetView>
  </sheetViews>
  <sheetFormatPr defaultRowHeight="14.4" x14ac:dyDescent="0.3"/>
  <cols>
    <col min="2" max="2" width="11" customWidth="1"/>
    <col min="3" max="3" width="40.88671875" customWidth="1"/>
    <col min="4" max="4" width="43.21875" customWidth="1"/>
    <col min="5" max="5" width="63.21875" customWidth="1"/>
    <col min="6" max="6" width="62.21875" customWidth="1"/>
    <col min="7" max="7" width="75.6640625" customWidth="1"/>
    <col min="8" max="8" width="54.88671875" customWidth="1"/>
    <col min="9" max="9" width="8.88671875" customWidth="1"/>
  </cols>
  <sheetData>
    <row r="2" spans="1:15" ht="52.2" x14ac:dyDescent="1.2">
      <c r="A2" s="151"/>
      <c r="B2" s="151"/>
      <c r="C2" s="151"/>
      <c r="D2" s="151"/>
      <c r="E2" s="151"/>
      <c r="F2" s="151"/>
      <c r="G2" s="151"/>
      <c r="H2" s="26"/>
      <c r="I2" s="26"/>
      <c r="J2" s="26"/>
      <c r="K2" s="26"/>
      <c r="L2" s="26"/>
      <c r="M2" s="26"/>
      <c r="N2" s="26"/>
      <c r="O2" s="26"/>
    </row>
    <row r="3" spans="1:15" s="28" customFormat="1" x14ac:dyDescent="0.3"/>
    <row r="4" spans="1:15" s="28" customFormat="1" x14ac:dyDescent="0.3"/>
    <row r="5" spans="1:15" s="28" customFormat="1" x14ac:dyDescent="0.3"/>
    <row r="6" spans="1:15" s="28" customFormat="1" x14ac:dyDescent="0.3"/>
    <row r="7" spans="1:15" s="28" customFormat="1" x14ac:dyDescent="0.3"/>
    <row r="8" spans="1:15" s="28" customFormat="1" x14ac:dyDescent="0.3"/>
    <row r="9" spans="1:15" s="28" customFormat="1" x14ac:dyDescent="0.3"/>
    <row r="10" spans="1:15" s="28" customFormat="1" x14ac:dyDescent="0.3"/>
    <row r="11" spans="1:15" s="28" customFormat="1" x14ac:dyDescent="0.3"/>
    <row r="12" spans="1:15" s="28" customFormat="1" ht="21" x14ac:dyDescent="0.3">
      <c r="B12" s="153" t="s">
        <v>56</v>
      </c>
      <c r="C12" s="153"/>
    </row>
    <row r="13" spans="1:15" s="28" customFormat="1" ht="18" x14ac:dyDescent="0.35">
      <c r="B13" s="41" t="s">
        <v>51</v>
      </c>
      <c r="C13" s="42" t="s">
        <v>54</v>
      </c>
      <c r="E13"/>
    </row>
    <row r="14" spans="1:15" s="28" customFormat="1" ht="18" x14ac:dyDescent="0.35">
      <c r="B14" s="41" t="s">
        <v>52</v>
      </c>
      <c r="C14" s="42">
        <v>23</v>
      </c>
    </row>
    <row r="15" spans="1:15" s="28" customFormat="1" ht="18" x14ac:dyDescent="0.35">
      <c r="B15" s="41" t="s">
        <v>53</v>
      </c>
      <c r="C15" s="42" t="s">
        <v>55</v>
      </c>
    </row>
    <row r="16" spans="1:15" s="28" customFormat="1" x14ac:dyDescent="0.3"/>
    <row r="17" spans="2:9" s="28" customFormat="1" x14ac:dyDescent="0.3"/>
    <row r="18" spans="2:9" s="28" customFormat="1" ht="23.4" x14ac:dyDescent="0.45">
      <c r="B18" s="152" t="s">
        <v>65</v>
      </c>
      <c r="C18" s="152"/>
      <c r="D18" s="152"/>
      <c r="E18" s="152"/>
    </row>
    <row r="19" spans="2:9" s="28" customFormat="1" x14ac:dyDescent="0.3"/>
    <row r="20" spans="2:9" ht="33.6" x14ac:dyDescent="0.75">
      <c r="B20" s="154" t="s">
        <v>0</v>
      </c>
      <c r="C20" s="154"/>
      <c r="D20" s="154"/>
    </row>
    <row r="21" spans="2:9" x14ac:dyDescent="0.3">
      <c r="B21" s="1"/>
      <c r="C21" s="1"/>
    </row>
    <row r="22" spans="2:9" ht="23.4" x14ac:dyDescent="0.45">
      <c r="B22" s="21" t="s">
        <v>2</v>
      </c>
      <c r="C22" s="1"/>
    </row>
    <row r="24" spans="2:9" ht="15.6" x14ac:dyDescent="0.3">
      <c r="B24" s="9" t="s">
        <v>1</v>
      </c>
      <c r="C24" s="9" t="s">
        <v>3</v>
      </c>
      <c r="D24" s="9" t="s">
        <v>4</v>
      </c>
      <c r="E24" s="10" t="s">
        <v>6</v>
      </c>
      <c r="F24" s="15"/>
      <c r="G24" s="15"/>
      <c r="H24" s="15"/>
      <c r="I24" s="15"/>
    </row>
    <row r="25" spans="2:9" ht="33.6" x14ac:dyDescent="1.2">
      <c r="B25" s="3">
        <v>2012</v>
      </c>
      <c r="C25" s="4">
        <v>7656</v>
      </c>
      <c r="D25" s="4">
        <v>4034</v>
      </c>
      <c r="E25" s="35">
        <f>C25/D25</f>
        <v>1.8978681209717403</v>
      </c>
      <c r="F25" s="16"/>
      <c r="G25" s="16"/>
      <c r="H25" s="16"/>
      <c r="I25" s="16"/>
    </row>
    <row r="26" spans="2:9" ht="33.6" x14ac:dyDescent="1.2">
      <c r="B26" s="3">
        <v>2013</v>
      </c>
      <c r="C26" s="4">
        <v>7703</v>
      </c>
      <c r="D26" s="4">
        <v>4585</v>
      </c>
      <c r="E26" s="35">
        <f t="shared" ref="E26:E34" si="0">C26/D26</f>
        <v>1.6800436205016358</v>
      </c>
      <c r="F26" s="16"/>
      <c r="G26" s="16"/>
      <c r="H26" s="16"/>
      <c r="I26" s="16"/>
    </row>
    <row r="27" spans="2:9" ht="33.6" x14ac:dyDescent="1.2">
      <c r="B27" s="3">
        <v>2014</v>
      </c>
      <c r="C27" s="4">
        <v>8375</v>
      </c>
      <c r="D27" s="4">
        <v>5435</v>
      </c>
      <c r="E27" s="35">
        <f t="shared" si="0"/>
        <v>1.5409383624655013</v>
      </c>
      <c r="F27" s="16"/>
      <c r="G27" s="16"/>
      <c r="H27" s="16"/>
      <c r="I27" s="16"/>
    </row>
    <row r="28" spans="2:9" ht="33.6" x14ac:dyDescent="1.2">
      <c r="B28" s="3">
        <v>2015</v>
      </c>
      <c r="C28" s="4">
        <v>8955</v>
      </c>
      <c r="D28" s="4">
        <v>5753</v>
      </c>
      <c r="E28" s="35">
        <f t="shared" si="0"/>
        <v>1.5565791760820442</v>
      </c>
      <c r="F28" s="16"/>
      <c r="G28" s="16"/>
      <c r="H28" s="16"/>
      <c r="I28" s="16"/>
    </row>
    <row r="29" spans="2:9" ht="33.6" x14ac:dyDescent="1.2">
      <c r="B29" s="3">
        <v>2016</v>
      </c>
      <c r="C29" s="4">
        <v>9510</v>
      </c>
      <c r="D29" s="4">
        <v>5721</v>
      </c>
      <c r="E29" s="35">
        <f t="shared" si="0"/>
        <v>1.6622968012585213</v>
      </c>
      <c r="F29" s="16"/>
      <c r="G29" s="16"/>
      <c r="H29" s="16"/>
      <c r="I29" s="16"/>
    </row>
    <row r="30" spans="2:9" ht="33.6" x14ac:dyDescent="1.2">
      <c r="B30" s="3">
        <v>2017</v>
      </c>
      <c r="C30" s="4">
        <v>9281</v>
      </c>
      <c r="D30" s="4">
        <v>5090</v>
      </c>
      <c r="E30" s="35">
        <f t="shared" si="0"/>
        <v>1.8233791748526522</v>
      </c>
      <c r="F30" s="16"/>
      <c r="G30" s="16"/>
      <c r="H30" s="16"/>
      <c r="I30" s="16"/>
    </row>
    <row r="31" spans="2:9" ht="33.6" x14ac:dyDescent="1.2">
      <c r="B31" s="3">
        <v>2018</v>
      </c>
      <c r="C31" s="4">
        <v>10608</v>
      </c>
      <c r="D31" s="4">
        <v>6265</v>
      </c>
      <c r="E31" s="35">
        <f t="shared" si="0"/>
        <v>1.693216280925778</v>
      </c>
      <c r="F31" s="16"/>
      <c r="G31" s="16"/>
      <c r="H31" s="16"/>
      <c r="I31" s="16"/>
    </row>
    <row r="32" spans="2:9" ht="33.6" x14ac:dyDescent="1.2">
      <c r="B32" s="3">
        <v>2019</v>
      </c>
      <c r="C32" s="4">
        <v>12621</v>
      </c>
      <c r="D32" s="4">
        <v>7401</v>
      </c>
      <c r="E32" s="35">
        <f t="shared" si="0"/>
        <v>1.7053100932306444</v>
      </c>
      <c r="F32" s="16"/>
      <c r="G32" s="16"/>
      <c r="H32" s="16"/>
      <c r="I32" s="16"/>
    </row>
    <row r="33" spans="2:11" ht="33.6" x14ac:dyDescent="1.2">
      <c r="B33" s="3">
        <v>2020</v>
      </c>
      <c r="C33" s="4">
        <v>11935</v>
      </c>
      <c r="D33" s="4">
        <v>6724</v>
      </c>
      <c r="E33" s="35">
        <f t="shared" si="0"/>
        <v>1.7749851279000595</v>
      </c>
      <c r="F33" s="16"/>
      <c r="G33" s="16"/>
      <c r="H33" s="16"/>
      <c r="I33" s="16"/>
    </row>
    <row r="34" spans="2:11" ht="33.6" x14ac:dyDescent="1.2">
      <c r="B34" s="3">
        <v>2021</v>
      </c>
      <c r="C34" s="4">
        <v>11661</v>
      </c>
      <c r="D34" s="4">
        <v>6333</v>
      </c>
      <c r="E34" s="35">
        <f t="shared" si="0"/>
        <v>1.8413074372335385</v>
      </c>
      <c r="F34" s="16"/>
      <c r="G34" s="16"/>
      <c r="H34" s="16"/>
      <c r="I34" s="16"/>
    </row>
    <row r="35" spans="2:11" ht="33.6" x14ac:dyDescent="1.2">
      <c r="B35" s="5"/>
      <c r="C35" s="6"/>
      <c r="D35" s="6"/>
      <c r="E35" s="20"/>
      <c r="F35" s="16"/>
      <c r="G35" s="16"/>
      <c r="H35" s="16"/>
      <c r="I35" s="16"/>
    </row>
    <row r="36" spans="2:11" ht="33.6" x14ac:dyDescent="1.2">
      <c r="B36" s="21" t="s">
        <v>5</v>
      </c>
      <c r="C36" s="6"/>
      <c r="D36" s="6"/>
      <c r="E36" s="20"/>
      <c r="F36" s="16"/>
      <c r="G36" s="16"/>
      <c r="H36" s="16"/>
      <c r="I36" s="16"/>
    </row>
    <row r="37" spans="2:11" ht="15.6" x14ac:dyDescent="0.3">
      <c r="B37" s="9" t="s">
        <v>1</v>
      </c>
      <c r="C37" s="9" t="s">
        <v>3</v>
      </c>
      <c r="D37" s="9" t="s">
        <v>4</v>
      </c>
      <c r="E37" s="9" t="s">
        <v>7</v>
      </c>
      <c r="F37" s="10" t="s">
        <v>8</v>
      </c>
      <c r="G37" s="15"/>
      <c r="H37" s="15"/>
      <c r="I37" s="15"/>
      <c r="J37" s="15"/>
      <c r="K37" s="15"/>
    </row>
    <row r="38" spans="2:11" ht="33.6" x14ac:dyDescent="1.2">
      <c r="B38" s="3">
        <v>2012</v>
      </c>
      <c r="C38" s="4">
        <v>7656</v>
      </c>
      <c r="D38" s="4">
        <v>4034</v>
      </c>
      <c r="E38" s="4">
        <v>2057</v>
      </c>
      <c r="F38" s="36">
        <f>(C38-E38)/D38</f>
        <v>1.3879524045612295</v>
      </c>
      <c r="G38" s="18"/>
      <c r="H38" s="18"/>
      <c r="I38" s="18"/>
      <c r="J38" s="18"/>
      <c r="K38" s="18"/>
    </row>
    <row r="39" spans="2:11" ht="33.6" x14ac:dyDescent="1.2">
      <c r="B39" s="3">
        <v>2013</v>
      </c>
      <c r="C39" s="4">
        <v>7703</v>
      </c>
      <c r="D39" s="4">
        <v>4585</v>
      </c>
      <c r="E39" s="4">
        <v>2196</v>
      </c>
      <c r="F39" s="36">
        <f t="shared" ref="F39:F47" si="1">(C39-E39)/D39</f>
        <v>1.2010905125408942</v>
      </c>
      <c r="G39" s="18"/>
      <c r="H39" s="18"/>
      <c r="I39" s="18"/>
      <c r="J39" s="18"/>
      <c r="K39" s="18"/>
    </row>
    <row r="40" spans="2:11" ht="33.6" x14ac:dyDescent="1.2">
      <c r="B40" s="3">
        <v>2014</v>
      </c>
      <c r="C40" s="4">
        <v>8375</v>
      </c>
      <c r="D40" s="4">
        <v>5435</v>
      </c>
      <c r="E40" s="4">
        <v>2470</v>
      </c>
      <c r="F40" s="36">
        <f t="shared" si="1"/>
        <v>1.0864765409383625</v>
      </c>
      <c r="G40" s="18"/>
      <c r="H40" s="18"/>
      <c r="I40" s="18"/>
      <c r="J40" s="18"/>
      <c r="K40" s="18"/>
    </row>
    <row r="41" spans="2:11" ht="33.6" x14ac:dyDescent="1.2">
      <c r="B41" s="3">
        <v>2015</v>
      </c>
      <c r="C41" s="4">
        <v>8955</v>
      </c>
      <c r="D41" s="4">
        <v>5753</v>
      </c>
      <c r="E41" s="4">
        <v>2757</v>
      </c>
      <c r="F41" s="36">
        <f t="shared" si="1"/>
        <v>1.0773509473318268</v>
      </c>
      <c r="G41" s="18"/>
      <c r="H41" s="18"/>
      <c r="I41" s="18"/>
      <c r="J41" s="18"/>
      <c r="K41" s="18"/>
    </row>
    <row r="42" spans="2:11" ht="33.6" x14ac:dyDescent="1.2">
      <c r="B42" s="3">
        <v>2016</v>
      </c>
      <c r="C42" s="4">
        <v>9510</v>
      </c>
      <c r="D42" s="4">
        <v>5721</v>
      </c>
      <c r="E42" s="4">
        <v>2863</v>
      </c>
      <c r="F42" s="36">
        <f t="shared" si="1"/>
        <v>1.1618598147177066</v>
      </c>
      <c r="G42" s="18"/>
      <c r="H42" s="18"/>
      <c r="I42" s="18"/>
      <c r="J42" s="18"/>
      <c r="K42" s="18"/>
    </row>
    <row r="43" spans="2:11" ht="33.6" x14ac:dyDescent="1.2">
      <c r="B43" s="3">
        <v>2017</v>
      </c>
      <c r="C43" s="4">
        <v>9281</v>
      </c>
      <c r="D43" s="4">
        <v>5090</v>
      </c>
      <c r="E43" s="4">
        <v>2718</v>
      </c>
      <c r="F43" s="36">
        <f t="shared" si="1"/>
        <v>1.2893909626719058</v>
      </c>
      <c r="G43" s="18"/>
      <c r="H43" s="18"/>
      <c r="I43" s="18"/>
      <c r="J43" s="18"/>
      <c r="K43" s="18"/>
    </row>
    <row r="44" spans="2:11" ht="33.6" x14ac:dyDescent="1.2">
      <c r="B44" s="3">
        <v>2018</v>
      </c>
      <c r="C44" s="4">
        <v>10608</v>
      </c>
      <c r="D44" s="4">
        <v>6265</v>
      </c>
      <c r="E44" s="4">
        <v>2830</v>
      </c>
      <c r="F44" s="36">
        <f t="shared" si="1"/>
        <v>1.2415003990422986</v>
      </c>
      <c r="G44" s="18"/>
      <c r="H44" s="18"/>
      <c r="I44" s="18"/>
      <c r="J44" s="18"/>
      <c r="K44" s="18"/>
    </row>
    <row r="45" spans="2:11" ht="33.6" x14ac:dyDescent="1.2">
      <c r="B45" s="3">
        <v>2019</v>
      </c>
      <c r="C45" s="4">
        <v>12621</v>
      </c>
      <c r="D45" s="4">
        <v>7401</v>
      </c>
      <c r="E45" s="4">
        <v>1425</v>
      </c>
      <c r="F45" s="36">
        <f t="shared" si="1"/>
        <v>1.5127685447912445</v>
      </c>
      <c r="G45" s="18"/>
      <c r="H45" s="18"/>
      <c r="I45" s="18"/>
      <c r="J45" s="18"/>
      <c r="K45" s="18"/>
    </row>
    <row r="46" spans="2:11" ht="33.6" x14ac:dyDescent="1.2">
      <c r="B46" s="3">
        <v>2020</v>
      </c>
      <c r="C46" s="4">
        <v>11935</v>
      </c>
      <c r="D46" s="4">
        <v>6724</v>
      </c>
      <c r="E46" s="4">
        <v>1391</v>
      </c>
      <c r="F46" s="36">
        <f t="shared" si="1"/>
        <v>1.5681142177275431</v>
      </c>
      <c r="G46" s="18"/>
      <c r="H46" s="18"/>
      <c r="I46" s="18"/>
      <c r="J46" s="18"/>
      <c r="K46" s="18"/>
    </row>
    <row r="47" spans="2:11" ht="33.6" x14ac:dyDescent="1.2">
      <c r="B47" s="3">
        <v>2021</v>
      </c>
      <c r="C47" s="4">
        <v>11661</v>
      </c>
      <c r="D47" s="4">
        <v>6333</v>
      </c>
      <c r="E47" s="4">
        <v>1222</v>
      </c>
      <c r="F47" s="36">
        <f t="shared" si="1"/>
        <v>1.6483499131533239</v>
      </c>
      <c r="G47" s="18"/>
      <c r="H47" s="18"/>
      <c r="I47" s="18"/>
      <c r="J47" s="18"/>
      <c r="K47" s="18"/>
    </row>
    <row r="48" spans="2:11" ht="33.6" x14ac:dyDescent="1.2">
      <c r="B48" s="5"/>
      <c r="C48" s="6"/>
      <c r="D48" s="6"/>
      <c r="E48" s="6"/>
      <c r="F48" s="22"/>
      <c r="G48" s="18"/>
      <c r="H48" s="18"/>
      <c r="I48" s="18"/>
      <c r="J48" s="18"/>
      <c r="K48" s="18"/>
    </row>
    <row r="49" spans="2:15" x14ac:dyDescent="0.3">
      <c r="E49" s="2"/>
    </row>
    <row r="50" spans="2:15" ht="33.6" x14ac:dyDescent="0.75">
      <c r="B50" s="149" t="s">
        <v>9</v>
      </c>
      <c r="C50" s="149"/>
      <c r="D50" s="149"/>
      <c r="E50" s="149"/>
    </row>
    <row r="52" spans="2:15" ht="23.4" x14ac:dyDescent="0.45">
      <c r="B52" s="150" t="s">
        <v>10</v>
      </c>
      <c r="C52" s="150"/>
      <c r="D52" s="150"/>
    </row>
    <row r="53" spans="2:15" x14ac:dyDescent="0.3"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2:15" ht="15.6" x14ac:dyDescent="0.3">
      <c r="B54" s="9" t="s">
        <v>1</v>
      </c>
      <c r="C54" s="9" t="s">
        <v>15</v>
      </c>
      <c r="D54" s="9" t="s">
        <v>16</v>
      </c>
      <c r="E54" s="9" t="s">
        <v>11</v>
      </c>
      <c r="F54" s="9" t="s">
        <v>12</v>
      </c>
      <c r="G54" s="9" t="s">
        <v>13</v>
      </c>
      <c r="H54" s="10" t="s">
        <v>14</v>
      </c>
      <c r="I54" s="15"/>
      <c r="J54" s="15"/>
      <c r="K54" s="15"/>
      <c r="L54" s="15"/>
      <c r="M54" s="15"/>
    </row>
    <row r="55" spans="2:15" ht="33.6" x14ac:dyDescent="1.2">
      <c r="B55" s="3">
        <v>2012</v>
      </c>
      <c r="C55" s="3">
        <v>90</v>
      </c>
      <c r="D55" s="3">
        <v>645</v>
      </c>
      <c r="E55" s="3">
        <v>51</v>
      </c>
      <c r="F55" s="8">
        <v>2668</v>
      </c>
      <c r="G55" s="8">
        <v>5316</v>
      </c>
      <c r="H55" s="37">
        <f>(C55+D55)/(E55+F55+G55)</f>
        <v>9.1474797759800872E-2</v>
      </c>
      <c r="I55" s="19"/>
      <c r="J55" s="19"/>
      <c r="K55" s="19"/>
      <c r="L55" s="19"/>
      <c r="M55" s="19"/>
    </row>
    <row r="56" spans="2:15" ht="33.6" x14ac:dyDescent="1.2">
      <c r="B56" s="3">
        <v>2013</v>
      </c>
      <c r="C56" s="3">
        <v>90</v>
      </c>
      <c r="D56" s="3">
        <v>595</v>
      </c>
      <c r="E56" s="3">
        <v>51</v>
      </c>
      <c r="F56" s="8">
        <v>2645</v>
      </c>
      <c r="G56" s="8">
        <v>3909</v>
      </c>
      <c r="H56" s="37">
        <f t="shared" ref="H56:H64" si="2">(C56+D56)/(E56+F56+G56)</f>
        <v>0.10370931112793338</v>
      </c>
      <c r="I56" s="19"/>
      <c r="J56" s="19"/>
      <c r="K56" s="19"/>
      <c r="L56" s="19"/>
      <c r="M56" s="19"/>
    </row>
    <row r="57" spans="2:15" ht="33.6" x14ac:dyDescent="1.2">
      <c r="B57" s="3">
        <v>2014</v>
      </c>
      <c r="C57" s="3">
        <v>-27</v>
      </c>
      <c r="D57" s="3">
        <v>654</v>
      </c>
      <c r="E57" s="3">
        <v>51</v>
      </c>
      <c r="F57" s="8">
        <v>2715</v>
      </c>
      <c r="G57" s="8">
        <v>3914</v>
      </c>
      <c r="H57" s="37">
        <f t="shared" si="2"/>
        <v>9.3862275449101792E-2</v>
      </c>
      <c r="I57" s="19"/>
      <c r="J57" s="19"/>
      <c r="K57" s="19"/>
      <c r="L57" s="19"/>
      <c r="M57" s="19"/>
    </row>
    <row r="58" spans="2:15" ht="33.6" x14ac:dyDescent="1.2">
      <c r="B58" s="3">
        <v>2015</v>
      </c>
      <c r="C58" s="3">
        <v>113</v>
      </c>
      <c r="D58" s="3">
        <v>737</v>
      </c>
      <c r="E58" s="3">
        <v>111</v>
      </c>
      <c r="F58" s="8">
        <v>3291</v>
      </c>
      <c r="G58" s="8">
        <v>3390</v>
      </c>
      <c r="H58" s="37">
        <f t="shared" si="2"/>
        <v>0.1251472320376914</v>
      </c>
      <c r="I58" s="19"/>
      <c r="J58" s="19"/>
      <c r="K58" s="19"/>
      <c r="L58" s="19"/>
      <c r="M58" s="19"/>
    </row>
    <row r="59" spans="2:15" ht="33.6" x14ac:dyDescent="1.2">
      <c r="B59" s="3">
        <v>2016</v>
      </c>
      <c r="C59" s="3">
        <v>167</v>
      </c>
      <c r="D59" s="3">
        <v>643</v>
      </c>
      <c r="E59" s="3">
        <v>111</v>
      </c>
      <c r="F59" s="8">
        <v>3281</v>
      </c>
      <c r="G59" s="8">
        <v>3208</v>
      </c>
      <c r="H59" s="37">
        <f t="shared" si="2"/>
        <v>0.12272727272727273</v>
      </c>
      <c r="I59" s="19"/>
      <c r="J59" s="19"/>
      <c r="K59" s="19"/>
      <c r="L59" s="19"/>
      <c r="M59" s="19"/>
    </row>
    <row r="60" spans="2:15" ht="33.6" x14ac:dyDescent="1.2">
      <c r="B60" s="3">
        <v>2017</v>
      </c>
      <c r="C60" s="3">
        <v>46</v>
      </c>
      <c r="D60" s="3">
        <v>513</v>
      </c>
      <c r="E60" s="3">
        <v>111</v>
      </c>
      <c r="F60" s="8">
        <v>3336</v>
      </c>
      <c r="G60" s="8">
        <v>2572</v>
      </c>
      <c r="H60" s="37">
        <f t="shared" si="2"/>
        <v>9.2872570194384454E-2</v>
      </c>
      <c r="I60" s="19"/>
      <c r="J60" s="19"/>
      <c r="K60" s="19"/>
      <c r="L60" s="19"/>
      <c r="M60" s="19"/>
    </row>
    <row r="61" spans="2:15" ht="33.6" x14ac:dyDescent="1.2">
      <c r="B61" s="3">
        <v>2018</v>
      </c>
      <c r="C61" s="3">
        <v>219</v>
      </c>
      <c r="D61" s="3">
        <v>460</v>
      </c>
      <c r="E61" s="3">
        <v>120</v>
      </c>
      <c r="F61" s="8">
        <v>3962</v>
      </c>
      <c r="G61" s="8">
        <v>2061</v>
      </c>
      <c r="H61" s="37">
        <f t="shared" si="2"/>
        <v>0.11053231320201856</v>
      </c>
      <c r="I61" s="19"/>
      <c r="J61" s="19"/>
      <c r="K61" s="19"/>
      <c r="L61" s="19"/>
      <c r="M61" s="19"/>
    </row>
    <row r="62" spans="2:15" ht="33.6" x14ac:dyDescent="1.2">
      <c r="B62" s="3">
        <v>2019</v>
      </c>
      <c r="C62" s="3">
        <v>894</v>
      </c>
      <c r="D62" s="3">
        <v>522</v>
      </c>
      <c r="E62" s="3">
        <v>120</v>
      </c>
      <c r="F62" s="8">
        <v>4448</v>
      </c>
      <c r="G62" s="8">
        <v>2691</v>
      </c>
      <c r="H62" s="37">
        <f t="shared" si="2"/>
        <v>0.1950681912109106</v>
      </c>
      <c r="I62" s="19"/>
      <c r="J62" s="19"/>
      <c r="K62" s="19"/>
      <c r="L62" s="19"/>
      <c r="M62" s="19"/>
    </row>
    <row r="63" spans="2:15" ht="33.6" x14ac:dyDescent="1.2">
      <c r="B63" s="3">
        <v>2020</v>
      </c>
      <c r="C63" s="3">
        <v>387</v>
      </c>
      <c r="D63" s="3">
        <v>554</v>
      </c>
      <c r="E63" s="3">
        <v>122</v>
      </c>
      <c r="F63" s="8">
        <v>4784</v>
      </c>
      <c r="G63" s="8">
        <v>2181</v>
      </c>
      <c r="H63" s="37">
        <f t="shared" si="2"/>
        <v>0.13277832651333427</v>
      </c>
      <c r="I63" s="19"/>
      <c r="J63" s="19"/>
      <c r="K63" s="19"/>
      <c r="L63" s="19"/>
      <c r="M63" s="19"/>
    </row>
    <row r="64" spans="2:15" ht="33.6" x14ac:dyDescent="1.2">
      <c r="B64" s="3">
        <v>2021</v>
      </c>
      <c r="C64" s="3">
        <v>363</v>
      </c>
      <c r="D64" s="3">
        <v>480</v>
      </c>
      <c r="E64" s="3">
        <v>122</v>
      </c>
      <c r="F64" s="8">
        <v>5023</v>
      </c>
      <c r="G64" s="8">
        <v>2062</v>
      </c>
      <c r="H64" s="37">
        <f t="shared" si="2"/>
        <v>0.1169696128763702</v>
      </c>
      <c r="I64" s="19"/>
      <c r="J64" s="19"/>
      <c r="K64" s="19"/>
      <c r="L64" s="19"/>
      <c r="M64" s="19"/>
    </row>
    <row r="65" spans="2:17" ht="33.6" x14ac:dyDescent="1.2">
      <c r="B65" s="5"/>
      <c r="C65" s="5"/>
      <c r="D65" s="5"/>
      <c r="E65" s="5"/>
      <c r="F65" s="23"/>
      <c r="G65" s="23"/>
      <c r="H65" s="24"/>
      <c r="I65" s="19"/>
      <c r="J65" s="19"/>
      <c r="K65" s="19"/>
      <c r="L65" s="19"/>
      <c r="M65" s="19"/>
    </row>
    <row r="67" spans="2:17" ht="23.4" x14ac:dyDescent="0.45">
      <c r="B67" s="25" t="s">
        <v>17</v>
      </c>
    </row>
    <row r="69" spans="2:17" ht="15.6" x14ac:dyDescent="0.3">
      <c r="B69" s="9" t="s">
        <v>1</v>
      </c>
      <c r="C69" s="9" t="s">
        <v>18</v>
      </c>
      <c r="D69" s="9" t="s">
        <v>11</v>
      </c>
      <c r="E69" s="9" t="s">
        <v>12</v>
      </c>
      <c r="F69" s="9" t="s">
        <v>13</v>
      </c>
      <c r="G69" s="17" t="s">
        <v>19</v>
      </c>
      <c r="H69" s="15"/>
      <c r="I69" s="15"/>
      <c r="J69" s="15"/>
      <c r="K69" s="15"/>
      <c r="L69" s="15"/>
      <c r="M69" s="15"/>
    </row>
    <row r="70" spans="2:17" ht="33.6" x14ac:dyDescent="1.2">
      <c r="B70" s="3">
        <v>2012</v>
      </c>
      <c r="C70" s="8">
        <v>6518</v>
      </c>
      <c r="D70" s="3">
        <v>51</v>
      </c>
      <c r="E70" s="8">
        <v>2668</v>
      </c>
      <c r="F70" s="8">
        <v>5316</v>
      </c>
      <c r="G70" s="36">
        <f>C70/(D70+E70+F70)</f>
        <v>0.81120099564405723</v>
      </c>
      <c r="H70" s="18"/>
      <c r="I70" s="18"/>
      <c r="J70" s="18"/>
      <c r="K70" s="18"/>
      <c r="L70" s="18"/>
      <c r="M70" s="18"/>
    </row>
    <row r="71" spans="2:17" ht="33.6" x14ac:dyDescent="1.2">
      <c r="B71" s="3">
        <v>2013</v>
      </c>
      <c r="C71" s="8">
        <v>6968</v>
      </c>
      <c r="D71" s="3">
        <v>51</v>
      </c>
      <c r="E71" s="8">
        <v>2645</v>
      </c>
      <c r="F71" s="8">
        <v>3909</v>
      </c>
      <c r="G71" s="36">
        <f t="shared" ref="G71:G79" si="3">C71/(D71+E71+F71)</f>
        <v>1.0549583648750946</v>
      </c>
      <c r="H71" s="18"/>
      <c r="I71" s="18"/>
      <c r="J71" s="18"/>
      <c r="K71" s="18"/>
      <c r="L71" s="18"/>
      <c r="M71" s="18"/>
    </row>
    <row r="72" spans="2:17" ht="33.6" x14ac:dyDescent="1.2">
      <c r="B72" s="3">
        <v>2014</v>
      </c>
      <c r="C72" s="8">
        <v>7272</v>
      </c>
      <c r="D72" s="3">
        <v>51</v>
      </c>
      <c r="E72" s="8">
        <v>2715</v>
      </c>
      <c r="F72" s="8">
        <v>3914</v>
      </c>
      <c r="G72" s="36">
        <f t="shared" si="3"/>
        <v>1.0886227544910179</v>
      </c>
      <c r="H72" s="18"/>
      <c r="I72" s="18"/>
      <c r="J72" s="18"/>
      <c r="K72" s="18"/>
      <c r="L72" s="18"/>
      <c r="M72" s="18"/>
      <c r="N72" s="7"/>
      <c r="O72" s="7"/>
      <c r="P72" s="7"/>
      <c r="Q72" s="7"/>
    </row>
    <row r="73" spans="2:17" ht="33.6" x14ac:dyDescent="1.2">
      <c r="B73" s="3">
        <v>2015</v>
      </c>
      <c r="C73" s="8">
        <v>9513</v>
      </c>
      <c r="D73" s="3">
        <v>111</v>
      </c>
      <c r="E73" s="8">
        <v>3291</v>
      </c>
      <c r="F73" s="8">
        <v>3390</v>
      </c>
      <c r="G73" s="36">
        <f t="shared" si="3"/>
        <v>1.4006183745583038</v>
      </c>
      <c r="H73" s="18"/>
      <c r="I73" s="18"/>
      <c r="J73" s="18"/>
      <c r="K73" s="18"/>
      <c r="L73" s="18"/>
      <c r="M73" s="18"/>
    </row>
    <row r="74" spans="2:17" ht="33.6" x14ac:dyDescent="1.2">
      <c r="B74" s="3">
        <v>2016</v>
      </c>
      <c r="C74" s="8">
        <v>9527</v>
      </c>
      <c r="D74" s="3">
        <v>111</v>
      </c>
      <c r="E74" s="8">
        <v>3281</v>
      </c>
      <c r="F74" s="8">
        <v>3208</v>
      </c>
      <c r="G74" s="36">
        <f t="shared" si="3"/>
        <v>1.4434848484848486</v>
      </c>
      <c r="H74" s="18"/>
      <c r="I74" s="18"/>
      <c r="J74" s="18"/>
      <c r="K74" s="18"/>
      <c r="L74" s="18"/>
      <c r="M74" s="18"/>
    </row>
    <row r="75" spans="2:17" ht="33.6" x14ac:dyDescent="1.2">
      <c r="B75" s="3">
        <v>2017</v>
      </c>
      <c r="C75" s="8">
        <v>9001</v>
      </c>
      <c r="D75" s="3">
        <v>111</v>
      </c>
      <c r="E75" s="8">
        <v>3336</v>
      </c>
      <c r="F75" s="8">
        <v>2572</v>
      </c>
      <c r="G75" s="36">
        <f t="shared" si="3"/>
        <v>1.49543113473999</v>
      </c>
      <c r="H75" s="18"/>
      <c r="I75" s="18"/>
      <c r="J75" s="18"/>
      <c r="K75" s="18"/>
      <c r="L75" s="18"/>
      <c r="M75" s="18"/>
    </row>
    <row r="76" spans="2:17" ht="33.6" x14ac:dyDescent="1.2">
      <c r="B76" s="3">
        <v>2018</v>
      </c>
      <c r="C76" s="8">
        <v>8391</v>
      </c>
      <c r="D76" s="3">
        <v>120</v>
      </c>
      <c r="E76" s="8">
        <v>3962</v>
      </c>
      <c r="F76" s="8">
        <v>2061</v>
      </c>
      <c r="G76" s="36">
        <f t="shared" si="3"/>
        <v>1.3659449780237669</v>
      </c>
      <c r="H76" s="18"/>
      <c r="I76" s="18"/>
      <c r="J76" s="18"/>
      <c r="K76" s="18"/>
      <c r="L76" s="18"/>
      <c r="M76" s="18"/>
    </row>
    <row r="77" spans="2:17" ht="33.6" x14ac:dyDescent="1.2">
      <c r="B77" s="3">
        <v>2019</v>
      </c>
      <c r="C77" s="8">
        <v>12896</v>
      </c>
      <c r="D77" s="3">
        <v>120</v>
      </c>
      <c r="E77" s="8">
        <v>4448</v>
      </c>
      <c r="F77" s="8">
        <v>2691</v>
      </c>
      <c r="G77" s="36">
        <f t="shared" si="3"/>
        <v>1.776553244248519</v>
      </c>
      <c r="H77" s="18"/>
      <c r="I77" s="18"/>
      <c r="J77" s="18"/>
      <c r="K77" s="18"/>
      <c r="L77" s="18"/>
      <c r="M77" s="18"/>
    </row>
    <row r="78" spans="2:17" ht="33.6" x14ac:dyDescent="1.2">
      <c r="B78" s="3">
        <v>2020</v>
      </c>
      <c r="C78" s="8">
        <v>8901</v>
      </c>
      <c r="D78" s="3">
        <v>122</v>
      </c>
      <c r="E78" s="8">
        <v>4784</v>
      </c>
      <c r="F78" s="8">
        <v>2181</v>
      </c>
      <c r="G78" s="36">
        <f t="shared" si="3"/>
        <v>1.2559616198673629</v>
      </c>
      <c r="H78" s="18"/>
      <c r="I78" s="18"/>
      <c r="J78" s="18"/>
      <c r="K78" s="18"/>
      <c r="L78" s="18"/>
      <c r="M78" s="18"/>
    </row>
    <row r="79" spans="2:17" ht="33.6" x14ac:dyDescent="1.2">
      <c r="B79" s="3">
        <v>2021</v>
      </c>
      <c r="C79" s="8">
        <v>7949</v>
      </c>
      <c r="D79" s="3">
        <v>122</v>
      </c>
      <c r="E79" s="8">
        <v>5023</v>
      </c>
      <c r="F79" s="8">
        <v>2062</v>
      </c>
      <c r="G79" s="36">
        <f t="shared" si="3"/>
        <v>1.1029554599694742</v>
      </c>
      <c r="H79" s="18"/>
      <c r="I79" s="18"/>
      <c r="J79" s="18"/>
      <c r="K79" s="18"/>
      <c r="L79" s="18"/>
      <c r="M79" s="18"/>
    </row>
    <row r="81" spans="2:8" ht="23.4" x14ac:dyDescent="0.45">
      <c r="B81" s="25" t="s">
        <v>20</v>
      </c>
    </row>
    <row r="84" spans="2:8" ht="15.6" x14ac:dyDescent="0.3">
      <c r="B84" s="9" t="s">
        <v>1</v>
      </c>
      <c r="C84" s="9" t="s">
        <v>15</v>
      </c>
      <c r="D84" s="9" t="s">
        <v>16</v>
      </c>
      <c r="E84" s="9" t="s">
        <v>18</v>
      </c>
      <c r="F84" s="9" t="s">
        <v>21</v>
      </c>
    </row>
    <row r="85" spans="2:8" ht="33.6" x14ac:dyDescent="1.2">
      <c r="B85" s="3">
        <v>2012</v>
      </c>
      <c r="C85" s="3">
        <v>90</v>
      </c>
      <c r="D85" s="3">
        <v>645</v>
      </c>
      <c r="E85" s="8">
        <v>6518</v>
      </c>
      <c r="F85" s="37">
        <f xml:space="preserve"> (C85+D85)/E85</f>
        <v>0.11276465173366063</v>
      </c>
      <c r="H85" s="11"/>
    </row>
    <row r="86" spans="2:8" ht="33.6" x14ac:dyDescent="1.2">
      <c r="B86" s="3">
        <v>2013</v>
      </c>
      <c r="C86" s="3">
        <v>90</v>
      </c>
      <c r="D86" s="3">
        <v>595</v>
      </c>
      <c r="E86" s="8">
        <v>6968</v>
      </c>
      <c r="F86" s="37">
        <f t="shared" ref="F86:F94" si="4" xml:space="preserve"> (C86+D86)/E86</f>
        <v>9.8306544202066595E-2</v>
      </c>
    </row>
    <row r="87" spans="2:8" ht="33.6" x14ac:dyDescent="1.2">
      <c r="B87" s="3">
        <v>2014</v>
      </c>
      <c r="C87" s="3">
        <v>-27</v>
      </c>
      <c r="D87" s="3">
        <v>654</v>
      </c>
      <c r="E87" s="8">
        <v>7272</v>
      </c>
      <c r="F87" s="37">
        <f t="shared" si="4"/>
        <v>8.6221122112211224E-2</v>
      </c>
    </row>
    <row r="88" spans="2:8" ht="33.6" x14ac:dyDescent="1.2">
      <c r="B88" s="3">
        <v>2015</v>
      </c>
      <c r="C88" s="3">
        <v>113</v>
      </c>
      <c r="D88" s="3">
        <v>737</v>
      </c>
      <c r="E88" s="8">
        <v>9513</v>
      </c>
      <c r="F88" s="37">
        <f t="shared" si="4"/>
        <v>8.9351413854725115E-2</v>
      </c>
    </row>
    <row r="89" spans="2:8" ht="33.6" x14ac:dyDescent="1.2">
      <c r="B89" s="3">
        <v>2016</v>
      </c>
      <c r="C89" s="3">
        <v>167</v>
      </c>
      <c r="D89" s="3">
        <v>643</v>
      </c>
      <c r="E89" s="8">
        <v>9527</v>
      </c>
      <c r="F89" s="37">
        <f t="shared" si="4"/>
        <v>8.5021517791539838E-2</v>
      </c>
    </row>
    <row r="90" spans="2:8" ht="33.6" x14ac:dyDescent="1.2">
      <c r="B90" s="3">
        <v>2017</v>
      </c>
      <c r="C90" s="3">
        <v>46</v>
      </c>
      <c r="D90" s="3">
        <v>513</v>
      </c>
      <c r="E90" s="8">
        <v>9001</v>
      </c>
      <c r="F90" s="37">
        <f t="shared" si="4"/>
        <v>6.210421064326186E-2</v>
      </c>
    </row>
    <row r="91" spans="2:8" ht="33.6" x14ac:dyDescent="1.2">
      <c r="B91" s="3">
        <v>2018</v>
      </c>
      <c r="C91" s="3">
        <v>219</v>
      </c>
      <c r="D91" s="3">
        <v>460</v>
      </c>
      <c r="E91" s="8">
        <v>8391</v>
      </c>
      <c r="F91" s="37">
        <f t="shared" si="4"/>
        <v>8.0920033369085931E-2</v>
      </c>
    </row>
    <row r="92" spans="2:8" ht="33.6" x14ac:dyDescent="1.2">
      <c r="B92" s="3">
        <v>2019</v>
      </c>
      <c r="C92" s="3">
        <v>894</v>
      </c>
      <c r="D92" s="3">
        <v>522</v>
      </c>
      <c r="E92" s="8">
        <v>12896</v>
      </c>
      <c r="F92" s="37">
        <f t="shared" si="4"/>
        <v>0.10980148883374689</v>
      </c>
    </row>
    <row r="93" spans="2:8" ht="33.6" x14ac:dyDescent="1.2">
      <c r="B93" s="3">
        <v>2020</v>
      </c>
      <c r="C93" s="3">
        <v>387</v>
      </c>
      <c r="D93" s="3">
        <v>554</v>
      </c>
      <c r="E93" s="8">
        <v>8901</v>
      </c>
      <c r="F93" s="37">
        <f t="shared" si="4"/>
        <v>0.10571845860015729</v>
      </c>
    </row>
    <row r="94" spans="2:8" ht="33.6" x14ac:dyDescent="1.2">
      <c r="B94" s="3">
        <v>2021</v>
      </c>
      <c r="C94" s="3">
        <v>363</v>
      </c>
      <c r="D94" s="3">
        <v>480</v>
      </c>
      <c r="E94" s="8">
        <v>7949</v>
      </c>
      <c r="F94" s="37">
        <f t="shared" si="4"/>
        <v>0.10605107560699459</v>
      </c>
    </row>
    <row r="96" spans="2:8" ht="23.4" x14ac:dyDescent="0.45">
      <c r="B96" s="25" t="s">
        <v>22</v>
      </c>
    </row>
    <row r="98" spans="2:19" ht="15.6" x14ac:dyDescent="0.3">
      <c r="B98" s="10" t="s">
        <v>1</v>
      </c>
      <c r="C98" s="10" t="s">
        <v>18</v>
      </c>
      <c r="D98" s="12" t="s">
        <v>23</v>
      </c>
      <c r="E98" s="12" t="s">
        <v>24</v>
      </c>
    </row>
    <row r="99" spans="2:19" ht="33.6" x14ac:dyDescent="1.2">
      <c r="B99" s="3">
        <v>2012</v>
      </c>
      <c r="C99" s="8">
        <v>6518</v>
      </c>
      <c r="D99" s="13">
        <v>898</v>
      </c>
      <c r="E99" s="38">
        <f>D99/C99</f>
        <v>0.13777232279840443</v>
      </c>
    </row>
    <row r="100" spans="2:19" ht="33.6" x14ac:dyDescent="1.2">
      <c r="B100" s="3">
        <v>2013</v>
      </c>
      <c r="C100" s="8">
        <v>6968</v>
      </c>
      <c r="D100" s="13">
        <v>823</v>
      </c>
      <c r="E100" s="38">
        <f t="shared" ref="E100:E108" si="5">D100/C100</f>
        <v>0.1181113662456946</v>
      </c>
    </row>
    <row r="101" spans="2:19" ht="33.6" x14ac:dyDescent="1.2">
      <c r="B101" s="3">
        <v>2014</v>
      </c>
      <c r="C101" s="8">
        <v>7272</v>
      </c>
      <c r="D101" s="13">
        <v>758</v>
      </c>
      <c r="E101" s="38">
        <f t="shared" si="5"/>
        <v>0.10423542354235424</v>
      </c>
      <c r="N101" s="7"/>
      <c r="R101" s="7"/>
      <c r="S101" s="7"/>
    </row>
    <row r="102" spans="2:19" ht="33.6" x14ac:dyDescent="1.2">
      <c r="B102" s="3">
        <v>2015</v>
      </c>
      <c r="C102" s="8">
        <v>9513</v>
      </c>
      <c r="D102" s="14">
        <v>1000</v>
      </c>
      <c r="E102" s="38">
        <f t="shared" si="5"/>
        <v>0.10511931041732367</v>
      </c>
    </row>
    <row r="103" spans="2:19" ht="33.6" x14ac:dyDescent="1.2">
      <c r="B103" s="3">
        <v>2016</v>
      </c>
      <c r="C103" s="8">
        <v>9527</v>
      </c>
      <c r="D103" s="13">
        <v>987</v>
      </c>
      <c r="E103" s="38">
        <f t="shared" si="5"/>
        <v>0.10360029390154299</v>
      </c>
    </row>
    <row r="104" spans="2:19" ht="33.6" x14ac:dyDescent="1.2">
      <c r="B104" s="3">
        <v>2017</v>
      </c>
      <c r="C104" s="8">
        <v>9001</v>
      </c>
      <c r="D104" s="13">
        <v>675</v>
      </c>
      <c r="E104" s="38">
        <f t="shared" si="5"/>
        <v>7.4991667592489722E-2</v>
      </c>
    </row>
    <row r="105" spans="2:19" ht="33.6" x14ac:dyDescent="1.2">
      <c r="B105" s="3">
        <v>2018</v>
      </c>
      <c r="C105" s="8">
        <v>8391</v>
      </c>
      <c r="D105" s="13">
        <v>873</v>
      </c>
      <c r="E105" s="38">
        <f t="shared" si="5"/>
        <v>0.10404004290311047</v>
      </c>
    </row>
    <row r="106" spans="2:19" ht="33.6" x14ac:dyDescent="1.2">
      <c r="B106" s="3">
        <v>2019</v>
      </c>
      <c r="C106" s="8">
        <v>12896</v>
      </c>
      <c r="D106" s="14">
        <v>1592</v>
      </c>
      <c r="E106" s="38">
        <f t="shared" si="5"/>
        <v>0.12344913151364764</v>
      </c>
    </row>
    <row r="107" spans="2:19" ht="33.6" x14ac:dyDescent="1.2">
      <c r="B107" s="3">
        <v>2020</v>
      </c>
      <c r="C107" s="8">
        <v>8901</v>
      </c>
      <c r="D107" s="14">
        <v>1077</v>
      </c>
      <c r="E107" s="38">
        <f t="shared" si="5"/>
        <v>0.12099764071452646</v>
      </c>
    </row>
    <row r="108" spans="2:19" ht="33.6" x14ac:dyDescent="1.2">
      <c r="B108" s="3">
        <v>2021</v>
      </c>
      <c r="C108" s="8">
        <v>7949</v>
      </c>
      <c r="D108" s="13">
        <v>919</v>
      </c>
      <c r="E108" s="38">
        <f t="shared" si="5"/>
        <v>0.11561202667002139</v>
      </c>
    </row>
    <row r="111" spans="2:19" ht="33.6" x14ac:dyDescent="0.75">
      <c r="B111" s="27" t="s">
        <v>25</v>
      </c>
    </row>
    <row r="112" spans="2:19" ht="33.6" x14ac:dyDescent="0.75">
      <c r="B112" s="27"/>
    </row>
    <row r="113" spans="2:15" ht="23.4" x14ac:dyDescent="0.45">
      <c r="B113" s="25" t="s">
        <v>26</v>
      </c>
    </row>
    <row r="115" spans="2:15" ht="15.6" x14ac:dyDescent="0.3">
      <c r="B115" s="10" t="s">
        <v>1</v>
      </c>
      <c r="C115" s="12" t="s">
        <v>11</v>
      </c>
      <c r="D115" s="12" t="s">
        <v>12</v>
      </c>
      <c r="E115" s="12" t="s">
        <v>30</v>
      </c>
      <c r="F115" s="12" t="s">
        <v>27</v>
      </c>
      <c r="G115" s="12" t="s">
        <v>28</v>
      </c>
    </row>
    <row r="116" spans="2:15" ht="33.6" x14ac:dyDescent="1.2">
      <c r="B116" s="3">
        <v>2012</v>
      </c>
      <c r="C116" s="13">
        <v>51</v>
      </c>
      <c r="D116" s="14">
        <v>2668</v>
      </c>
      <c r="E116" s="13">
        <v>158.28</v>
      </c>
      <c r="F116" s="14">
        <v>5316</v>
      </c>
      <c r="G116" s="39">
        <f xml:space="preserve"> F116 / (C116+D116 - E116)</f>
        <v>2.0759786310100288</v>
      </c>
      <c r="H116" s="7"/>
      <c r="I116" s="7"/>
      <c r="J116" s="7"/>
      <c r="K116" s="7"/>
      <c r="L116" s="7"/>
      <c r="M116" s="7"/>
      <c r="N116" s="7"/>
    </row>
    <row r="117" spans="2:15" ht="33.6" x14ac:dyDescent="1.2">
      <c r="B117" s="3">
        <v>2013</v>
      </c>
      <c r="C117" s="13">
        <v>51</v>
      </c>
      <c r="D117" s="14">
        <v>2645</v>
      </c>
      <c r="E117" s="14">
        <v>29.4</v>
      </c>
      <c r="F117" s="14">
        <v>3909</v>
      </c>
      <c r="G117" s="39">
        <f t="shared" ref="G117:G125" si="6" xml:space="preserve"> F117 / (C117+D117 - E117)</f>
        <v>1.4659116477911949</v>
      </c>
      <c r="H117" s="7"/>
      <c r="I117" s="7"/>
      <c r="J117" s="7"/>
      <c r="K117" s="7"/>
      <c r="L117" s="7"/>
      <c r="M117" s="7"/>
      <c r="N117" s="7"/>
      <c r="O117" s="7"/>
    </row>
    <row r="118" spans="2:15" ht="33.6" x14ac:dyDescent="1.2">
      <c r="B118" s="3">
        <v>2014</v>
      </c>
      <c r="C118" s="13">
        <v>51</v>
      </c>
      <c r="D118" s="14">
        <v>2715</v>
      </c>
      <c r="E118" s="13">
        <v>32.06</v>
      </c>
      <c r="F118" s="14">
        <v>3914</v>
      </c>
      <c r="G118" s="39">
        <f t="shared" si="6"/>
        <v>1.4316334667183626</v>
      </c>
    </row>
    <row r="119" spans="2:15" ht="33.6" x14ac:dyDescent="1.2">
      <c r="B119" s="3">
        <v>2015</v>
      </c>
      <c r="C119" s="13">
        <v>111</v>
      </c>
      <c r="D119" s="14">
        <v>3291</v>
      </c>
      <c r="E119" s="13">
        <v>33.270000000000003</v>
      </c>
      <c r="F119" s="14">
        <v>3390</v>
      </c>
      <c r="G119" s="39">
        <f t="shared" si="6"/>
        <v>1.006313952142202</v>
      </c>
    </row>
    <row r="120" spans="2:15" ht="33.6" x14ac:dyDescent="1.2">
      <c r="B120" s="3">
        <v>2016</v>
      </c>
      <c r="C120" s="13">
        <v>111</v>
      </c>
      <c r="D120" s="14">
        <v>3281</v>
      </c>
      <c r="E120" s="13">
        <v>32.51</v>
      </c>
      <c r="F120" s="14">
        <v>3208</v>
      </c>
      <c r="G120" s="39">
        <f t="shared" si="6"/>
        <v>0.95490684597959818</v>
      </c>
    </row>
    <row r="121" spans="2:15" ht="33.6" x14ac:dyDescent="1.2">
      <c r="B121" s="3">
        <v>2017</v>
      </c>
      <c r="C121" s="13">
        <v>111</v>
      </c>
      <c r="D121" s="14">
        <v>3336</v>
      </c>
      <c r="E121" s="13">
        <v>31.87</v>
      </c>
      <c r="F121" s="14">
        <v>2572</v>
      </c>
      <c r="G121" s="39">
        <f t="shared" si="6"/>
        <v>0.75311920776075869</v>
      </c>
    </row>
    <row r="122" spans="2:15" ht="33.6" x14ac:dyDescent="1.2">
      <c r="B122" s="3">
        <v>2018</v>
      </c>
      <c r="C122" s="13">
        <v>120</v>
      </c>
      <c r="D122" s="14">
        <v>3962</v>
      </c>
      <c r="E122" s="13">
        <v>18.850000000000001</v>
      </c>
      <c r="F122" s="14">
        <v>2061</v>
      </c>
      <c r="G122" s="39">
        <f t="shared" si="6"/>
        <v>0.50724191821616238</v>
      </c>
    </row>
    <row r="123" spans="2:15" ht="33.6" x14ac:dyDescent="1.2">
      <c r="B123" s="3">
        <v>2019</v>
      </c>
      <c r="C123" s="13">
        <v>120</v>
      </c>
      <c r="D123" s="14">
        <v>4448</v>
      </c>
      <c r="E123" s="13">
        <v>0.63</v>
      </c>
      <c r="F123" s="14">
        <v>2691</v>
      </c>
      <c r="G123" s="39">
        <f t="shared" si="6"/>
        <v>0.58917933077460338</v>
      </c>
    </row>
    <row r="124" spans="2:15" ht="33.6" x14ac:dyDescent="1.2">
      <c r="B124" s="3">
        <v>2020</v>
      </c>
      <c r="C124" s="13">
        <v>122</v>
      </c>
      <c r="D124" s="14">
        <v>4784</v>
      </c>
      <c r="E124" s="13">
        <v>0.63</v>
      </c>
      <c r="F124" s="14">
        <v>2181</v>
      </c>
      <c r="G124" s="39">
        <f t="shared" si="6"/>
        <v>0.44461477931328319</v>
      </c>
    </row>
    <row r="125" spans="2:15" ht="33.6" x14ac:dyDescent="1.2">
      <c r="B125" s="3">
        <v>2021</v>
      </c>
      <c r="C125" s="13">
        <v>122</v>
      </c>
      <c r="D125" s="14">
        <v>5023</v>
      </c>
      <c r="E125" s="13">
        <v>0.63</v>
      </c>
      <c r="F125" s="14">
        <v>2062</v>
      </c>
      <c r="G125" s="39">
        <f t="shared" si="6"/>
        <v>0.40082653463883822</v>
      </c>
    </row>
    <row r="126" spans="2:15" x14ac:dyDescent="0.3">
      <c r="F126" s="7"/>
    </row>
    <row r="127" spans="2:15" ht="23.4" x14ac:dyDescent="0.45">
      <c r="B127" s="25" t="s">
        <v>29</v>
      </c>
      <c r="F127" s="7"/>
    </row>
    <row r="128" spans="2:15" x14ac:dyDescent="0.3">
      <c r="F128" s="7"/>
    </row>
    <row r="129" spans="2:6" ht="15.6" x14ac:dyDescent="0.3">
      <c r="B129" s="10" t="s">
        <v>1</v>
      </c>
      <c r="C129" s="12" t="s">
        <v>31</v>
      </c>
      <c r="D129" s="10" t="s">
        <v>15</v>
      </c>
      <c r="E129" s="12" t="s">
        <v>32</v>
      </c>
      <c r="F129" s="29"/>
    </row>
    <row r="130" spans="2:6" ht="33.6" x14ac:dyDescent="1.2">
      <c r="B130" s="3">
        <v>2012</v>
      </c>
      <c r="C130" s="13">
        <v>645</v>
      </c>
      <c r="D130" s="3">
        <v>90</v>
      </c>
      <c r="E130" s="35">
        <f xml:space="preserve"> C130 / (C130+D130)</f>
        <v>0.87755102040816324</v>
      </c>
    </row>
    <row r="131" spans="2:6" ht="33.6" x14ac:dyDescent="1.2">
      <c r="B131" s="3">
        <v>2013</v>
      </c>
      <c r="C131" s="13">
        <v>595</v>
      </c>
      <c r="D131" s="3">
        <v>90</v>
      </c>
      <c r="E131" s="35">
        <f t="shared" ref="E131:E139" si="7" xml:space="preserve"> C131 / (C131+D131)</f>
        <v>0.86861313868613144</v>
      </c>
    </row>
    <row r="132" spans="2:6" ht="33.6" x14ac:dyDescent="1.2">
      <c r="B132" s="3">
        <v>2014</v>
      </c>
      <c r="C132" s="13">
        <v>654</v>
      </c>
      <c r="D132" s="3">
        <v>-27</v>
      </c>
      <c r="E132" s="35">
        <f t="shared" si="7"/>
        <v>1.0430622009569377</v>
      </c>
    </row>
    <row r="133" spans="2:6" ht="33.6" x14ac:dyDescent="1.2">
      <c r="B133" s="3">
        <v>2015</v>
      </c>
      <c r="C133" s="13">
        <v>737</v>
      </c>
      <c r="D133" s="3">
        <v>113</v>
      </c>
      <c r="E133" s="35">
        <f t="shared" si="7"/>
        <v>0.86705882352941177</v>
      </c>
    </row>
    <row r="134" spans="2:6" ht="33.6" x14ac:dyDescent="1.2">
      <c r="B134" s="3">
        <v>2016</v>
      </c>
      <c r="C134" s="13">
        <v>643</v>
      </c>
      <c r="D134" s="3">
        <v>167</v>
      </c>
      <c r="E134" s="35">
        <f t="shared" si="7"/>
        <v>0.79382716049382718</v>
      </c>
    </row>
    <row r="135" spans="2:6" ht="33.6" x14ac:dyDescent="1.2">
      <c r="B135" s="3">
        <v>2017</v>
      </c>
      <c r="C135" s="13">
        <v>513</v>
      </c>
      <c r="D135" s="3">
        <v>46</v>
      </c>
      <c r="E135" s="35">
        <f t="shared" si="7"/>
        <v>0.91771019677996424</v>
      </c>
    </row>
    <row r="136" spans="2:6" ht="33.6" x14ac:dyDescent="1.2">
      <c r="B136" s="3">
        <v>2018</v>
      </c>
      <c r="C136" s="13">
        <v>460</v>
      </c>
      <c r="D136" s="3">
        <v>219</v>
      </c>
      <c r="E136" s="35">
        <f t="shared" si="7"/>
        <v>0.67746686303387338</v>
      </c>
    </row>
    <row r="137" spans="2:6" ht="33.6" x14ac:dyDescent="1.2">
      <c r="B137" s="3">
        <v>2019</v>
      </c>
      <c r="C137" s="13">
        <v>522</v>
      </c>
      <c r="D137" s="3">
        <v>894</v>
      </c>
      <c r="E137" s="35">
        <f t="shared" si="7"/>
        <v>0.36864406779661019</v>
      </c>
    </row>
    <row r="138" spans="2:6" ht="33.6" x14ac:dyDescent="1.2">
      <c r="B138" s="3">
        <v>2020</v>
      </c>
      <c r="C138" s="13">
        <v>554</v>
      </c>
      <c r="D138" s="3">
        <v>387</v>
      </c>
      <c r="E138" s="35">
        <f t="shared" si="7"/>
        <v>0.5887353878852285</v>
      </c>
    </row>
    <row r="139" spans="2:6" ht="33.6" x14ac:dyDescent="1.2">
      <c r="B139" s="3">
        <v>2021</v>
      </c>
      <c r="C139" s="13">
        <v>480</v>
      </c>
      <c r="D139" s="3">
        <v>363</v>
      </c>
      <c r="E139" s="35">
        <f t="shared" si="7"/>
        <v>0.56939501779359436</v>
      </c>
    </row>
    <row r="140" spans="2:6" ht="33.6" x14ac:dyDescent="1.2">
      <c r="B140" s="5"/>
      <c r="C140" s="30"/>
      <c r="D140" s="5"/>
      <c r="E140" s="20"/>
    </row>
    <row r="142" spans="2:6" ht="31.2" x14ac:dyDescent="0.7">
      <c r="B142" s="31" t="s">
        <v>33</v>
      </c>
    </row>
    <row r="144" spans="2:6" ht="23.4" x14ac:dyDescent="0.45">
      <c r="B144" s="25" t="s">
        <v>34</v>
      </c>
    </row>
    <row r="146" spans="2:5" ht="15.6" x14ac:dyDescent="0.3">
      <c r="B146" s="10" t="s">
        <v>1</v>
      </c>
      <c r="C146" s="12" t="s">
        <v>35</v>
      </c>
      <c r="D146" s="12" t="s">
        <v>36</v>
      </c>
      <c r="E146" s="12" t="s">
        <v>37</v>
      </c>
    </row>
    <row r="147" spans="2:5" ht="33.6" x14ac:dyDescent="1.2">
      <c r="B147" s="3">
        <v>2012</v>
      </c>
      <c r="C147" s="13">
        <v>55</v>
      </c>
      <c r="D147" s="33">
        <v>256583810</v>
      </c>
      <c r="E147" s="40">
        <f>(C147/D147)*10^7</f>
        <v>2.1435491194865337</v>
      </c>
    </row>
    <row r="148" spans="2:5" ht="33.6" x14ac:dyDescent="1.2">
      <c r="B148" s="3">
        <v>2013</v>
      </c>
      <c r="C148" s="13">
        <v>56</v>
      </c>
      <c r="D148" s="33">
        <v>256583810</v>
      </c>
      <c r="E148" s="40">
        <f t="shared" ref="E148:E156" si="8">(C148/D148)*10^7</f>
        <v>2.182522739840834</v>
      </c>
    </row>
    <row r="149" spans="2:5" ht="33.6" x14ac:dyDescent="1.2">
      <c r="B149" s="3">
        <v>2014</v>
      </c>
      <c r="C149" s="13">
        <v>3</v>
      </c>
      <c r="D149" s="33">
        <v>555931588</v>
      </c>
      <c r="E149" s="40">
        <f t="shared" si="8"/>
        <v>5.3963474369080104E-2</v>
      </c>
    </row>
    <row r="150" spans="2:5" ht="33.6" x14ac:dyDescent="1.2">
      <c r="B150" s="3">
        <v>2015</v>
      </c>
      <c r="C150" s="13">
        <v>54</v>
      </c>
      <c r="D150" s="33">
        <v>555931588</v>
      </c>
      <c r="E150" s="40">
        <f t="shared" si="8"/>
        <v>0.97134253864344189</v>
      </c>
    </row>
    <row r="151" spans="2:5" ht="33.6" x14ac:dyDescent="1.2">
      <c r="B151" s="3">
        <v>2016</v>
      </c>
      <c r="C151" s="13">
        <v>120</v>
      </c>
      <c r="D151" s="33">
        <v>555931588</v>
      </c>
      <c r="E151" s="40">
        <f t="shared" si="8"/>
        <v>2.158538974763204</v>
      </c>
    </row>
    <row r="152" spans="2:5" ht="33.6" x14ac:dyDescent="1.2">
      <c r="B152" s="3">
        <v>2017</v>
      </c>
      <c r="C152" s="13">
        <v>32</v>
      </c>
      <c r="D152" s="32">
        <v>600646588</v>
      </c>
      <c r="E152" s="40">
        <f t="shared" si="8"/>
        <v>0.53275920714961256</v>
      </c>
    </row>
    <row r="153" spans="2:5" ht="33.6" x14ac:dyDescent="1.2">
      <c r="B153" s="3">
        <v>2018</v>
      </c>
      <c r="C153" s="13">
        <v>169</v>
      </c>
      <c r="D153" s="32">
        <v>600646588</v>
      </c>
      <c r="E153" s="40">
        <f t="shared" si="8"/>
        <v>2.8136345627588915</v>
      </c>
    </row>
    <row r="154" spans="2:5" ht="33.6" x14ac:dyDescent="1.2">
      <c r="B154" s="3">
        <v>2019</v>
      </c>
      <c r="C154" s="13">
        <v>579</v>
      </c>
      <c r="D154" s="32">
        <v>600646588</v>
      </c>
      <c r="E154" s="40">
        <f t="shared" si="8"/>
        <v>9.6396119043633028</v>
      </c>
    </row>
    <row r="155" spans="2:5" ht="33.6" x14ac:dyDescent="1.2">
      <c r="B155" s="3">
        <v>2020</v>
      </c>
      <c r="C155" s="13">
        <v>337</v>
      </c>
      <c r="D155" s="32">
        <v>600646588</v>
      </c>
      <c r="E155" s="40">
        <f t="shared" si="8"/>
        <v>5.6106204002943576</v>
      </c>
    </row>
    <row r="156" spans="2:5" ht="33.6" x14ac:dyDescent="1.2">
      <c r="B156" s="3">
        <v>2021</v>
      </c>
      <c r="C156" s="13">
        <v>268</v>
      </c>
      <c r="D156" s="32">
        <v>600646588</v>
      </c>
      <c r="E156" s="40">
        <f t="shared" si="8"/>
        <v>4.4618583598780051</v>
      </c>
    </row>
    <row r="158" spans="2:5" ht="23.4" x14ac:dyDescent="0.45">
      <c r="B158" s="25" t="s">
        <v>38</v>
      </c>
    </row>
    <row r="160" spans="2:5" ht="15.6" x14ac:dyDescent="0.3">
      <c r="B160" s="10" t="s">
        <v>1</v>
      </c>
      <c r="C160" s="12" t="s">
        <v>37</v>
      </c>
      <c r="D160" s="12" t="s">
        <v>40</v>
      </c>
      <c r="E160" s="12" t="s">
        <v>39</v>
      </c>
    </row>
    <row r="161" spans="2:5" ht="33.6" x14ac:dyDescent="1.2">
      <c r="B161" s="3">
        <v>2012</v>
      </c>
      <c r="C161" s="34">
        <v>2.1435491194865337</v>
      </c>
      <c r="D161" s="13">
        <v>56.35</v>
      </c>
      <c r="E161" s="40">
        <f>D161/C161</f>
        <v>26.288177624545451</v>
      </c>
    </row>
    <row r="162" spans="2:5" ht="33.6" x14ac:dyDescent="1.2">
      <c r="B162" s="3">
        <v>2013</v>
      </c>
      <c r="C162" s="34">
        <v>2.182522739840834</v>
      </c>
      <c r="D162" s="13">
        <v>21.27</v>
      </c>
      <c r="E162" s="40">
        <f t="shared" ref="E162:E170" si="9">D162/C162</f>
        <v>9.7456029262499992</v>
      </c>
    </row>
    <row r="163" spans="2:5" ht="33.6" x14ac:dyDescent="1.2">
      <c r="B163" s="3">
        <v>2014</v>
      </c>
      <c r="C163" s="34">
        <v>5.3963474369080104E-2</v>
      </c>
      <c r="D163" s="13">
        <v>21.73</v>
      </c>
      <c r="E163" s="40">
        <f t="shared" si="9"/>
        <v>402.67978024133333</v>
      </c>
    </row>
    <row r="164" spans="2:5" ht="33.6" x14ac:dyDescent="1.2">
      <c r="B164" s="3">
        <v>2015</v>
      </c>
      <c r="C164" s="34">
        <v>0.97134253864344189</v>
      </c>
      <c r="D164" s="13">
        <v>112.05</v>
      </c>
      <c r="E164" s="40">
        <f t="shared" si="9"/>
        <v>115.35580451</v>
      </c>
    </row>
    <row r="165" spans="2:5" ht="33.6" x14ac:dyDescent="1.2">
      <c r="B165" s="3">
        <v>2016</v>
      </c>
      <c r="C165" s="34">
        <v>2.158538974763204</v>
      </c>
      <c r="D165" s="13">
        <v>75.8</v>
      </c>
      <c r="E165" s="40">
        <f t="shared" si="9"/>
        <v>35.116345308666666</v>
      </c>
    </row>
    <row r="166" spans="2:5" ht="33.6" x14ac:dyDescent="1.2">
      <c r="B166" s="3">
        <v>2017</v>
      </c>
      <c r="C166" s="34">
        <v>0.53275920714961256</v>
      </c>
      <c r="D166" s="13">
        <v>81.95</v>
      </c>
      <c r="E166" s="40">
        <f t="shared" si="9"/>
        <v>153.82183714562501</v>
      </c>
    </row>
    <row r="167" spans="2:5" ht="33.6" x14ac:dyDescent="1.2">
      <c r="B167" s="3">
        <v>2018</v>
      </c>
      <c r="C167" s="34">
        <v>2.8136345627588915</v>
      </c>
      <c r="D167" s="13">
        <v>117.55</v>
      </c>
      <c r="E167" s="40">
        <f t="shared" si="9"/>
        <v>41.778702023313606</v>
      </c>
    </row>
    <row r="168" spans="2:5" ht="33.6" x14ac:dyDescent="1.2">
      <c r="B168" s="3">
        <v>2019</v>
      </c>
      <c r="C168" s="34">
        <v>9.6396119043633028</v>
      </c>
      <c r="D168" s="13">
        <v>112.85</v>
      </c>
      <c r="E168" s="40">
        <f t="shared" si="9"/>
        <v>11.70690284210708</v>
      </c>
    </row>
    <row r="169" spans="2:5" ht="33.6" x14ac:dyDescent="1.2">
      <c r="B169" s="3">
        <v>2020</v>
      </c>
      <c r="C169" s="34">
        <v>5.6106204002943576</v>
      </c>
      <c r="D169" s="13">
        <v>18.75</v>
      </c>
      <c r="E169" s="40">
        <f t="shared" si="9"/>
        <v>3.3418764169139465</v>
      </c>
    </row>
    <row r="170" spans="2:5" ht="33.6" x14ac:dyDescent="1.2">
      <c r="B170" s="3">
        <v>2021</v>
      </c>
      <c r="C170" s="34">
        <v>4.4618583598780051</v>
      </c>
      <c r="D170" s="13">
        <v>79</v>
      </c>
      <c r="E170" s="40">
        <f t="shared" si="9"/>
        <v>17.705627034328359</v>
      </c>
    </row>
    <row r="172" spans="2:5" ht="23.4" x14ac:dyDescent="0.45">
      <c r="B172" s="25" t="s">
        <v>41</v>
      </c>
    </row>
    <row r="174" spans="2:5" ht="15.6" x14ac:dyDescent="0.3">
      <c r="B174" s="10" t="s">
        <v>1</v>
      </c>
      <c r="C174" s="12" t="s">
        <v>40</v>
      </c>
      <c r="D174" s="12" t="s">
        <v>42</v>
      </c>
      <c r="E174" s="12" t="s">
        <v>43</v>
      </c>
    </row>
    <row r="175" spans="2:5" ht="33.6" x14ac:dyDescent="1.2">
      <c r="B175" s="3">
        <v>2012</v>
      </c>
      <c r="C175" s="13">
        <v>56.35</v>
      </c>
      <c r="D175" s="3">
        <v>0.3</v>
      </c>
      <c r="E175" s="37">
        <f>D175/C175</f>
        <v>5.3238686779059448E-3</v>
      </c>
    </row>
    <row r="176" spans="2:5" ht="33.6" x14ac:dyDescent="1.2">
      <c r="B176" s="3">
        <v>2013</v>
      </c>
      <c r="C176" s="13">
        <v>21.27</v>
      </c>
      <c r="D176" s="3">
        <v>0.3</v>
      </c>
      <c r="E176" s="37">
        <f t="shared" ref="E176:E184" si="10">D176/C176</f>
        <v>1.4104372355430182E-2</v>
      </c>
    </row>
    <row r="177" spans="2:5" ht="33.6" x14ac:dyDescent="1.2">
      <c r="B177" s="3">
        <v>2014</v>
      </c>
      <c r="C177" s="13">
        <v>21.73</v>
      </c>
      <c r="D177" s="3">
        <v>0.4</v>
      </c>
      <c r="E177" s="37">
        <f t="shared" si="10"/>
        <v>1.8407731247123794E-2</v>
      </c>
    </row>
    <row r="178" spans="2:5" ht="33.6" x14ac:dyDescent="1.2">
      <c r="B178" s="3">
        <v>2015</v>
      </c>
      <c r="C178" s="13">
        <v>112.05</v>
      </c>
      <c r="D178" s="3">
        <v>0.2</v>
      </c>
      <c r="E178" s="37">
        <f t="shared" si="10"/>
        <v>1.7849174475680501E-3</v>
      </c>
    </row>
    <row r="179" spans="2:5" ht="33.6" x14ac:dyDescent="1.2">
      <c r="B179" s="3">
        <v>2016</v>
      </c>
      <c r="C179" s="13">
        <v>75.8</v>
      </c>
      <c r="D179" s="3">
        <v>0.6</v>
      </c>
      <c r="E179" s="37">
        <f t="shared" si="10"/>
        <v>7.9155672823219003E-3</v>
      </c>
    </row>
    <row r="180" spans="2:5" ht="33.6" x14ac:dyDescent="1.2">
      <c r="B180" s="3">
        <v>2017</v>
      </c>
      <c r="C180" s="13">
        <v>81.95</v>
      </c>
      <c r="D180" s="3">
        <v>0.4</v>
      </c>
      <c r="E180" s="37">
        <f t="shared" si="10"/>
        <v>4.881025015253203E-3</v>
      </c>
    </row>
    <row r="181" spans="2:5" ht="33.6" x14ac:dyDescent="1.2">
      <c r="B181" s="3">
        <v>2018</v>
      </c>
      <c r="C181" s="13">
        <v>117.55</v>
      </c>
      <c r="D181" s="3">
        <v>1</v>
      </c>
      <c r="E181" s="37">
        <f t="shared" si="10"/>
        <v>8.507018290089324E-3</v>
      </c>
    </row>
    <row r="182" spans="2:5" ht="33.6" x14ac:dyDescent="1.2">
      <c r="B182" s="3">
        <v>2019</v>
      </c>
      <c r="C182" s="13">
        <v>112.85</v>
      </c>
      <c r="D182" s="3">
        <v>1.5</v>
      </c>
      <c r="E182" s="37">
        <f t="shared" si="10"/>
        <v>1.3291980505095259E-2</v>
      </c>
    </row>
    <row r="183" spans="2:5" ht="33.6" x14ac:dyDescent="1.2">
      <c r="B183" s="3">
        <v>2020</v>
      </c>
      <c r="C183" s="13">
        <v>18.75</v>
      </c>
      <c r="D183" s="3">
        <v>2</v>
      </c>
      <c r="E183" s="37">
        <f t="shared" si="10"/>
        <v>0.10666666666666667</v>
      </c>
    </row>
    <row r="184" spans="2:5" ht="33.6" x14ac:dyDescent="1.2">
      <c r="B184" s="3">
        <v>2021</v>
      </c>
      <c r="C184" s="13">
        <v>79</v>
      </c>
      <c r="D184" s="3">
        <v>0.8</v>
      </c>
      <c r="E184" s="37">
        <f t="shared" si="10"/>
        <v>1.0126582278481013E-2</v>
      </c>
    </row>
    <row r="186" spans="2:5" ht="23.4" x14ac:dyDescent="0.45">
      <c r="B186" s="25" t="s">
        <v>44</v>
      </c>
    </row>
    <row r="188" spans="2:5" ht="15.6" x14ac:dyDescent="0.3">
      <c r="B188" s="10" t="s">
        <v>1</v>
      </c>
      <c r="C188" s="12" t="s">
        <v>37</v>
      </c>
      <c r="D188" s="12" t="s">
        <v>48</v>
      </c>
      <c r="E188" s="10" t="s">
        <v>45</v>
      </c>
    </row>
    <row r="189" spans="2:5" ht="33.6" x14ac:dyDescent="1.2">
      <c r="B189" s="3">
        <v>2012</v>
      </c>
      <c r="C189" s="34">
        <v>2.1435491194865337</v>
      </c>
      <c r="D189" s="3">
        <v>0.3</v>
      </c>
      <c r="E189" s="40">
        <f>C189/D189</f>
        <v>7.1451637316217793</v>
      </c>
    </row>
    <row r="190" spans="2:5" ht="33.6" x14ac:dyDescent="1.2">
      <c r="B190" s="3">
        <v>2013</v>
      </c>
      <c r="C190" s="34">
        <v>2.182522739840834</v>
      </c>
      <c r="D190" s="3">
        <v>0.3</v>
      </c>
      <c r="E190" s="40">
        <f t="shared" ref="E190:E198" si="11">C190/D190</f>
        <v>7.2750757994694473</v>
      </c>
    </row>
    <row r="191" spans="2:5" ht="33.6" x14ac:dyDescent="1.2">
      <c r="B191" s="3">
        <v>2014</v>
      </c>
      <c r="C191" s="34">
        <v>5.3963474369080104E-2</v>
      </c>
      <c r="D191" s="3">
        <v>0.4</v>
      </c>
      <c r="E191" s="40">
        <f t="shared" si="11"/>
        <v>0.13490868592270025</v>
      </c>
    </row>
    <row r="192" spans="2:5" ht="33.6" x14ac:dyDescent="1.2">
      <c r="B192" s="3">
        <v>2015</v>
      </c>
      <c r="C192" s="34">
        <v>0.97134253864344189</v>
      </c>
      <c r="D192" s="3">
        <v>0.2</v>
      </c>
      <c r="E192" s="40">
        <f t="shared" si="11"/>
        <v>4.8567126932172089</v>
      </c>
    </row>
    <row r="193" spans="2:5" ht="33.6" x14ac:dyDescent="1.2">
      <c r="B193" s="3">
        <v>2016</v>
      </c>
      <c r="C193" s="34">
        <v>2.158538974763204</v>
      </c>
      <c r="D193" s="3">
        <v>0.6</v>
      </c>
      <c r="E193" s="40">
        <f t="shared" si="11"/>
        <v>3.5975649579386735</v>
      </c>
    </row>
    <row r="194" spans="2:5" ht="33.6" x14ac:dyDescent="1.2">
      <c r="B194" s="3">
        <v>2017</v>
      </c>
      <c r="C194" s="34">
        <v>0.53275920714961256</v>
      </c>
      <c r="D194" s="3">
        <v>0.4</v>
      </c>
      <c r="E194" s="40">
        <f t="shared" si="11"/>
        <v>1.3318980178740314</v>
      </c>
    </row>
    <row r="195" spans="2:5" ht="33.6" x14ac:dyDescent="1.2">
      <c r="B195" s="3">
        <v>2018</v>
      </c>
      <c r="C195" s="34">
        <v>2.8136345627588915</v>
      </c>
      <c r="D195" s="3">
        <v>1</v>
      </c>
      <c r="E195" s="40">
        <f t="shared" si="11"/>
        <v>2.8136345627588915</v>
      </c>
    </row>
    <row r="196" spans="2:5" ht="33.6" x14ac:dyDescent="1.2">
      <c r="B196" s="3">
        <v>2019</v>
      </c>
      <c r="C196" s="34">
        <v>9.6396119043633028</v>
      </c>
      <c r="D196" s="3">
        <v>1.5</v>
      </c>
      <c r="E196" s="40">
        <f t="shared" si="11"/>
        <v>6.4264079362422022</v>
      </c>
    </row>
    <row r="197" spans="2:5" ht="33.6" x14ac:dyDescent="1.2">
      <c r="B197" s="3">
        <v>2020</v>
      </c>
      <c r="C197" s="34">
        <v>5.6106204002943576</v>
      </c>
      <c r="D197" s="3">
        <v>2</v>
      </c>
      <c r="E197" s="40">
        <f t="shared" si="11"/>
        <v>2.8053102001471788</v>
      </c>
    </row>
    <row r="198" spans="2:5" ht="33.6" x14ac:dyDescent="1.2">
      <c r="B198" s="3">
        <v>2021</v>
      </c>
      <c r="C198" s="34">
        <v>4.4618583598780051</v>
      </c>
      <c r="D198" s="3">
        <v>0.8</v>
      </c>
      <c r="E198" s="40">
        <f t="shared" si="11"/>
        <v>5.5773229498475061</v>
      </c>
    </row>
    <row r="200" spans="2:5" ht="23.4" x14ac:dyDescent="0.45">
      <c r="B200" s="25" t="s">
        <v>46</v>
      </c>
    </row>
    <row r="202" spans="2:5" ht="15.6" x14ac:dyDescent="0.3">
      <c r="B202" s="10" t="s">
        <v>1</v>
      </c>
      <c r="C202" s="12" t="s">
        <v>37</v>
      </c>
      <c r="D202" s="12" t="s">
        <v>48</v>
      </c>
      <c r="E202" s="10" t="s">
        <v>47</v>
      </c>
    </row>
    <row r="203" spans="2:5" ht="33.6" x14ac:dyDescent="1.2">
      <c r="B203" s="3">
        <v>2012</v>
      </c>
      <c r="C203" s="34">
        <v>2.1435491194865337</v>
      </c>
      <c r="D203" s="3">
        <v>0.3</v>
      </c>
      <c r="E203" s="37">
        <f>D203/C203</f>
        <v>0.13995480545454544</v>
      </c>
    </row>
    <row r="204" spans="2:5" ht="33.6" x14ac:dyDescent="1.2">
      <c r="B204" s="3">
        <v>2013</v>
      </c>
      <c r="C204" s="34">
        <v>2.182522739840834</v>
      </c>
      <c r="D204" s="3">
        <v>0.3</v>
      </c>
      <c r="E204" s="37">
        <f t="shared" ref="E204:E212" si="12">D204/C204</f>
        <v>0.13745561249999999</v>
      </c>
    </row>
    <row r="205" spans="2:5" ht="33.6" x14ac:dyDescent="1.2">
      <c r="B205" s="3">
        <v>2014</v>
      </c>
      <c r="C205" s="34">
        <v>5.3963474369080104E-2</v>
      </c>
      <c r="D205" s="3">
        <v>0.4</v>
      </c>
      <c r="E205" s="37">
        <f t="shared" si="12"/>
        <v>7.4124211733333336</v>
      </c>
    </row>
    <row r="206" spans="2:5" ht="33.6" x14ac:dyDescent="1.2">
      <c r="B206" s="3">
        <v>2015</v>
      </c>
      <c r="C206" s="34">
        <v>0.97134253864344189</v>
      </c>
      <c r="D206" s="3">
        <v>0.2</v>
      </c>
      <c r="E206" s="37">
        <f t="shared" si="12"/>
        <v>0.20590058814814816</v>
      </c>
    </row>
    <row r="207" spans="2:5" ht="33.6" x14ac:dyDescent="1.2">
      <c r="B207" s="3">
        <v>2016</v>
      </c>
      <c r="C207" s="34">
        <v>2.158538974763204</v>
      </c>
      <c r="D207" s="3">
        <v>0.6</v>
      </c>
      <c r="E207" s="37">
        <f t="shared" si="12"/>
        <v>0.27796579399999999</v>
      </c>
    </row>
    <row r="208" spans="2:5" ht="33.6" x14ac:dyDescent="1.2">
      <c r="B208" s="3">
        <v>2017</v>
      </c>
      <c r="C208" s="34">
        <v>0.53275920714961256</v>
      </c>
      <c r="D208" s="3">
        <v>0.4</v>
      </c>
      <c r="E208" s="37">
        <f t="shared" si="12"/>
        <v>0.75080823500000005</v>
      </c>
    </row>
    <row r="209" spans="2:7" ht="33.6" x14ac:dyDescent="1.2">
      <c r="B209" s="3">
        <v>2018</v>
      </c>
      <c r="C209" s="34">
        <v>2.8136345627588915</v>
      </c>
      <c r="D209" s="3">
        <v>1</v>
      </c>
      <c r="E209" s="37">
        <f t="shared" si="12"/>
        <v>0.35541218224852072</v>
      </c>
    </row>
    <row r="210" spans="2:7" ht="33.6" x14ac:dyDescent="1.2">
      <c r="B210" s="3">
        <v>2019</v>
      </c>
      <c r="C210" s="34">
        <v>9.6396119043633028</v>
      </c>
      <c r="D210" s="3">
        <v>1.5</v>
      </c>
      <c r="E210" s="37">
        <f t="shared" si="12"/>
        <v>0.15560792435233159</v>
      </c>
    </row>
    <row r="211" spans="2:7" ht="33.6" x14ac:dyDescent="1.2">
      <c r="B211" s="3">
        <v>2020</v>
      </c>
      <c r="C211" s="34">
        <v>5.6106204002943576</v>
      </c>
      <c r="D211" s="3">
        <v>2</v>
      </c>
      <c r="E211" s="37">
        <f t="shared" si="12"/>
        <v>0.35646681780415429</v>
      </c>
    </row>
    <row r="212" spans="2:7" ht="33.6" x14ac:dyDescent="1.2">
      <c r="B212" s="3">
        <v>2021</v>
      </c>
      <c r="C212" s="34">
        <v>4.4618583598780051</v>
      </c>
      <c r="D212" s="3">
        <v>0.8</v>
      </c>
      <c r="E212" s="37">
        <f t="shared" si="12"/>
        <v>0.1792974889552239</v>
      </c>
    </row>
    <row r="215" spans="2:7" ht="23.4" x14ac:dyDescent="0.45">
      <c r="B215" s="25" t="s">
        <v>49</v>
      </c>
    </row>
    <row r="217" spans="2:7" ht="15.6" x14ac:dyDescent="0.3">
      <c r="B217" s="10" t="s">
        <v>1</v>
      </c>
      <c r="C217" s="12" t="s">
        <v>11</v>
      </c>
      <c r="D217" s="12" t="s">
        <v>12</v>
      </c>
      <c r="E217" s="12" t="s">
        <v>36</v>
      </c>
      <c r="F217" s="12" t="s">
        <v>30</v>
      </c>
      <c r="G217" s="12" t="s">
        <v>50</v>
      </c>
    </row>
    <row r="218" spans="2:7" ht="33.6" x14ac:dyDescent="1.2">
      <c r="B218" s="3">
        <v>2012</v>
      </c>
      <c r="C218" s="13">
        <v>51</v>
      </c>
      <c r="D218" s="14">
        <v>2668</v>
      </c>
      <c r="E218" s="33">
        <v>256583810</v>
      </c>
      <c r="F218" s="13">
        <v>158.28</v>
      </c>
      <c r="G218" s="40">
        <f>(((C218+D218)-F218)/E218) * 10^7</f>
        <v>99.800529113664652</v>
      </c>
    </row>
    <row r="219" spans="2:7" ht="33.6" x14ac:dyDescent="1.2">
      <c r="B219" s="3">
        <v>2013</v>
      </c>
      <c r="C219" s="13">
        <v>51</v>
      </c>
      <c r="D219" s="14">
        <v>2645</v>
      </c>
      <c r="E219" s="33">
        <v>256583810</v>
      </c>
      <c r="F219" s="14">
        <v>29.4</v>
      </c>
      <c r="G219" s="40">
        <f t="shared" ref="G219:G227" si="13">(((C219+D219)-F219)/E219) * 10^7</f>
        <v>103.927056036778</v>
      </c>
    </row>
    <row r="220" spans="2:7" ht="33.6" x14ac:dyDescent="1.2">
      <c r="B220" s="3">
        <v>2014</v>
      </c>
      <c r="C220" s="13">
        <v>51</v>
      </c>
      <c r="D220" s="14">
        <v>2715</v>
      </c>
      <c r="E220" s="33">
        <v>555931588</v>
      </c>
      <c r="F220" s="13">
        <v>32.06</v>
      </c>
      <c r="G220" s="40">
        <f t="shared" si="13"/>
        <v>49.177633705534291</v>
      </c>
    </row>
    <row r="221" spans="2:7" ht="33.6" x14ac:dyDescent="1.2">
      <c r="B221" s="3">
        <v>2015</v>
      </c>
      <c r="C221" s="13">
        <v>111</v>
      </c>
      <c r="D221" s="14">
        <v>3291</v>
      </c>
      <c r="E221" s="33">
        <v>555931588</v>
      </c>
      <c r="F221" s="13">
        <v>33.270000000000003</v>
      </c>
      <c r="G221" s="40">
        <f t="shared" si="13"/>
        <v>60.59612500378374</v>
      </c>
    </row>
    <row r="222" spans="2:7" ht="33.6" x14ac:dyDescent="1.2">
      <c r="B222" s="3">
        <v>2016</v>
      </c>
      <c r="C222" s="13">
        <v>111</v>
      </c>
      <c r="D222" s="14">
        <v>3281</v>
      </c>
      <c r="E222" s="33">
        <v>555931588</v>
      </c>
      <c r="F222" s="13">
        <v>32.51</v>
      </c>
      <c r="G222" s="40">
        <f t="shared" si="13"/>
        <v>60.429917502726965</v>
      </c>
    </row>
    <row r="223" spans="2:7" ht="33.6" x14ac:dyDescent="1.2">
      <c r="B223" s="3">
        <v>2017</v>
      </c>
      <c r="C223" s="13">
        <v>111</v>
      </c>
      <c r="D223" s="14">
        <v>3336</v>
      </c>
      <c r="E223" s="32">
        <v>600646588</v>
      </c>
      <c r="F223" s="13">
        <v>31.87</v>
      </c>
      <c r="G223" s="40">
        <f t="shared" si="13"/>
        <v>56.857560972276765</v>
      </c>
    </row>
    <row r="224" spans="2:7" ht="33.6" x14ac:dyDescent="1.2">
      <c r="B224" s="3">
        <v>2018</v>
      </c>
      <c r="C224" s="13">
        <v>120</v>
      </c>
      <c r="D224" s="14">
        <v>3962</v>
      </c>
      <c r="E224" s="32">
        <v>600646588</v>
      </c>
      <c r="F224" s="13">
        <v>18.850000000000001</v>
      </c>
      <c r="G224" s="40">
        <f t="shared" si="13"/>
        <v>67.646267891560882</v>
      </c>
    </row>
    <row r="225" spans="2:7" ht="33.6" x14ac:dyDescent="1.2">
      <c r="B225" s="3">
        <v>2019</v>
      </c>
      <c r="C225" s="13">
        <v>120</v>
      </c>
      <c r="D225" s="14">
        <v>4448</v>
      </c>
      <c r="E225" s="32">
        <v>600646588</v>
      </c>
      <c r="F225" s="13">
        <v>0.63</v>
      </c>
      <c r="G225" s="40">
        <f t="shared" si="13"/>
        <v>76.040888123716442</v>
      </c>
    </row>
    <row r="226" spans="2:7" ht="33.6" x14ac:dyDescent="1.2">
      <c r="B226" s="3">
        <v>2020</v>
      </c>
      <c r="C226" s="13">
        <v>122</v>
      </c>
      <c r="D226" s="14">
        <v>4784</v>
      </c>
      <c r="E226" s="32">
        <v>600646588</v>
      </c>
      <c r="F226" s="13">
        <v>0.63</v>
      </c>
      <c r="G226" s="40">
        <f t="shared" si="13"/>
        <v>81.668157249234213</v>
      </c>
    </row>
    <row r="227" spans="2:7" ht="33.6" x14ac:dyDescent="1.2">
      <c r="B227" s="3">
        <v>2021</v>
      </c>
      <c r="C227" s="13">
        <v>122</v>
      </c>
      <c r="D227" s="14">
        <v>5023</v>
      </c>
      <c r="E227" s="32">
        <v>600646588</v>
      </c>
      <c r="F227" s="13">
        <v>0.63</v>
      </c>
      <c r="G227" s="40">
        <f t="shared" si="13"/>
        <v>85.647202577632896</v>
      </c>
    </row>
    <row r="230" spans="2:7" ht="31.2" x14ac:dyDescent="0.7">
      <c r="B230" s="43" t="s">
        <v>57</v>
      </c>
    </row>
    <row r="242" spans="2:5" ht="21" x14ac:dyDescent="0.4">
      <c r="B242" s="44" t="s">
        <v>58</v>
      </c>
    </row>
    <row r="244" spans="2:5" ht="15.6" x14ac:dyDescent="0.3">
      <c r="B244" s="10" t="s">
        <v>1</v>
      </c>
      <c r="C244" s="12" t="s">
        <v>59</v>
      </c>
      <c r="D244" s="10" t="s">
        <v>18</v>
      </c>
      <c r="E244" s="12" t="s">
        <v>60</v>
      </c>
    </row>
    <row r="245" spans="2:5" ht="33.6" x14ac:dyDescent="1.2">
      <c r="B245" s="3">
        <v>2012</v>
      </c>
      <c r="C245" s="13">
        <v>55</v>
      </c>
      <c r="D245" s="8">
        <v>6518</v>
      </c>
      <c r="E245" s="56">
        <f>C245/D245</f>
        <v>8.438171218165081E-3</v>
      </c>
    </row>
    <row r="246" spans="2:5" ht="33.6" x14ac:dyDescent="1.2">
      <c r="B246" s="3">
        <v>2013</v>
      </c>
      <c r="C246" s="13">
        <v>56</v>
      </c>
      <c r="D246" s="8">
        <v>6968</v>
      </c>
      <c r="E246" s="56">
        <f t="shared" ref="E246:E254" si="14">C246/D246</f>
        <v>8.0367393800229621E-3</v>
      </c>
    </row>
    <row r="247" spans="2:5" ht="33.6" x14ac:dyDescent="1.2">
      <c r="B247" s="3">
        <v>2014</v>
      </c>
      <c r="C247" s="13">
        <v>3</v>
      </c>
      <c r="D247" s="8">
        <v>7272</v>
      </c>
      <c r="E247" s="56">
        <f t="shared" si="14"/>
        <v>4.1254125412541255E-4</v>
      </c>
    </row>
    <row r="248" spans="2:5" ht="33.6" x14ac:dyDescent="1.2">
      <c r="B248" s="3">
        <v>2015</v>
      </c>
      <c r="C248" s="13">
        <v>54</v>
      </c>
      <c r="D248" s="8">
        <v>9513</v>
      </c>
      <c r="E248" s="56">
        <f t="shared" si="14"/>
        <v>5.6764427625354778E-3</v>
      </c>
    </row>
    <row r="249" spans="2:5" ht="33.6" x14ac:dyDescent="1.2">
      <c r="B249" s="3">
        <v>2016</v>
      </c>
      <c r="C249" s="13">
        <v>120</v>
      </c>
      <c r="D249" s="8">
        <v>9527</v>
      </c>
      <c r="E249" s="56">
        <f t="shared" si="14"/>
        <v>1.2595780413561457E-2</v>
      </c>
    </row>
    <row r="250" spans="2:5" ht="33.6" x14ac:dyDescent="1.2">
      <c r="B250" s="3">
        <v>2017</v>
      </c>
      <c r="C250" s="13">
        <v>32</v>
      </c>
      <c r="D250" s="8">
        <v>9001</v>
      </c>
      <c r="E250" s="56">
        <f t="shared" si="14"/>
        <v>3.5551605377180315E-3</v>
      </c>
    </row>
    <row r="251" spans="2:5" ht="33.6" x14ac:dyDescent="1.2">
      <c r="B251" s="3">
        <v>2018</v>
      </c>
      <c r="C251" s="13">
        <v>169</v>
      </c>
      <c r="D251" s="8">
        <v>8391</v>
      </c>
      <c r="E251" s="56">
        <f t="shared" si="14"/>
        <v>2.014062686211417E-2</v>
      </c>
    </row>
    <row r="252" spans="2:5" ht="33.6" x14ac:dyDescent="1.2">
      <c r="B252" s="3">
        <v>2019</v>
      </c>
      <c r="C252" s="13">
        <v>579</v>
      </c>
      <c r="D252" s="8">
        <v>12896</v>
      </c>
      <c r="E252" s="56">
        <f t="shared" si="14"/>
        <v>4.4897642679900741E-2</v>
      </c>
    </row>
    <row r="253" spans="2:5" ht="33.6" x14ac:dyDescent="1.2">
      <c r="B253" s="3">
        <v>2020</v>
      </c>
      <c r="C253" s="13">
        <v>337</v>
      </c>
      <c r="D253" s="8">
        <v>8901</v>
      </c>
      <c r="E253" s="56">
        <f t="shared" si="14"/>
        <v>3.7860914503988319E-2</v>
      </c>
    </row>
    <row r="254" spans="2:5" ht="33.6" x14ac:dyDescent="1.2">
      <c r="B254" s="3">
        <v>2021</v>
      </c>
      <c r="C254" s="13">
        <v>268</v>
      </c>
      <c r="D254" s="8">
        <v>7949</v>
      </c>
      <c r="E254" s="56">
        <f t="shared" si="14"/>
        <v>3.3714932695936596E-2</v>
      </c>
    </row>
    <row r="257" spans="2:14" ht="21" x14ac:dyDescent="0.4">
      <c r="B257" s="44" t="s">
        <v>61</v>
      </c>
    </row>
    <row r="259" spans="2:14" ht="15.6" x14ac:dyDescent="0.3">
      <c r="B259" s="10" t="s">
        <v>1</v>
      </c>
      <c r="C259" s="10" t="s">
        <v>62</v>
      </c>
      <c r="D259" s="10" t="s">
        <v>63</v>
      </c>
      <c r="E259" s="45" t="s">
        <v>64</v>
      </c>
      <c r="F259" s="7"/>
      <c r="G259" s="7"/>
      <c r="H259" s="7"/>
      <c r="I259" s="7"/>
      <c r="J259" s="7"/>
      <c r="K259" s="7"/>
      <c r="L259" s="7"/>
      <c r="M259" s="7"/>
      <c r="N259" s="7"/>
    </row>
    <row r="260" spans="2:14" ht="33.6" x14ac:dyDescent="1.2">
      <c r="B260" s="3">
        <v>2012</v>
      </c>
      <c r="C260" s="8">
        <v>6518</v>
      </c>
      <c r="D260" s="14">
        <v>12069</v>
      </c>
      <c r="E260" s="39">
        <f>C260/D260</f>
        <v>0.54006131411053115</v>
      </c>
    </row>
    <row r="261" spans="2:14" ht="33.6" x14ac:dyDescent="1.2">
      <c r="B261" s="3">
        <v>2013</v>
      </c>
      <c r="C261" s="8">
        <v>6968</v>
      </c>
      <c r="D261" s="14">
        <v>11190</v>
      </c>
      <c r="E261" s="39">
        <f t="shared" ref="E261:E269" si="15">C261/D261</f>
        <v>0.62269883824843608</v>
      </c>
    </row>
    <row r="262" spans="2:14" ht="33.6" x14ac:dyDescent="1.2">
      <c r="B262" s="3">
        <v>2014</v>
      </c>
      <c r="C262" s="8">
        <v>7272</v>
      </c>
      <c r="D262" s="14">
        <v>12115</v>
      </c>
      <c r="E262" s="39">
        <f t="shared" si="15"/>
        <v>0.60024762690879074</v>
      </c>
    </row>
    <row r="263" spans="2:14" ht="33.6" x14ac:dyDescent="1.2">
      <c r="B263" s="3">
        <v>2015</v>
      </c>
      <c r="C263" s="8">
        <v>9513</v>
      </c>
      <c r="D263" s="14">
        <v>12545</v>
      </c>
      <c r="E263" s="39">
        <f t="shared" si="15"/>
        <v>0.75831008369868469</v>
      </c>
    </row>
    <row r="264" spans="2:14" ht="33.6" x14ac:dyDescent="1.2">
      <c r="B264" s="3">
        <v>2016</v>
      </c>
      <c r="C264" s="8">
        <v>9527</v>
      </c>
      <c r="D264" s="14">
        <v>12321</v>
      </c>
      <c r="E264" s="39">
        <f t="shared" si="15"/>
        <v>0.77323269215161106</v>
      </c>
    </row>
    <row r="265" spans="2:14" ht="33.6" x14ac:dyDescent="1.2">
      <c r="B265" s="3">
        <v>2017</v>
      </c>
      <c r="C265" s="8">
        <v>9001</v>
      </c>
      <c r="D265" s="14">
        <v>11109</v>
      </c>
      <c r="E265" s="39">
        <f t="shared" si="15"/>
        <v>0.81024394634980645</v>
      </c>
    </row>
    <row r="266" spans="2:14" ht="33.6" x14ac:dyDescent="1.2">
      <c r="B266" s="3">
        <v>2018</v>
      </c>
      <c r="C266" s="8">
        <v>8391</v>
      </c>
      <c r="D266" s="14">
        <v>12408</v>
      </c>
      <c r="E266" s="39">
        <f t="shared" si="15"/>
        <v>0.67625725338491294</v>
      </c>
    </row>
    <row r="267" spans="2:14" ht="33.6" x14ac:dyDescent="1.2">
      <c r="B267" s="3">
        <v>2019</v>
      </c>
      <c r="C267" s="8">
        <v>12896</v>
      </c>
      <c r="D267" s="14">
        <v>14660</v>
      </c>
      <c r="E267" s="39">
        <f t="shared" si="15"/>
        <v>0.87967257844474767</v>
      </c>
    </row>
    <row r="268" spans="2:14" ht="33.6" x14ac:dyDescent="1.2">
      <c r="B268" s="3">
        <v>2020</v>
      </c>
      <c r="C268" s="8">
        <v>8901</v>
      </c>
      <c r="D268" s="14">
        <v>13812</v>
      </c>
      <c r="E268" s="39">
        <f t="shared" si="15"/>
        <v>0.64443961772371849</v>
      </c>
    </row>
    <row r="269" spans="2:14" ht="33.6" x14ac:dyDescent="1.2">
      <c r="B269" s="3">
        <v>2021</v>
      </c>
      <c r="C269" s="8">
        <v>7949</v>
      </c>
      <c r="D269" s="14">
        <v>13540</v>
      </c>
      <c r="E269" s="39">
        <f t="shared" si="15"/>
        <v>0.58707533234859677</v>
      </c>
    </row>
    <row r="272" spans="2:14" ht="21" x14ac:dyDescent="0.4">
      <c r="B272" s="44" t="s">
        <v>66</v>
      </c>
    </row>
    <row r="274" spans="2:6" ht="15.6" x14ac:dyDescent="0.3">
      <c r="B274" s="10" t="s">
        <v>1</v>
      </c>
      <c r="C274" s="10" t="s">
        <v>63</v>
      </c>
      <c r="D274" s="12" t="s">
        <v>11</v>
      </c>
      <c r="E274" s="12" t="s">
        <v>12</v>
      </c>
      <c r="F274" s="12" t="s">
        <v>67</v>
      </c>
    </row>
    <row r="275" spans="2:6" ht="33.6" x14ac:dyDescent="1.2">
      <c r="B275" s="3">
        <v>2012</v>
      </c>
      <c r="C275" s="14">
        <v>12069</v>
      </c>
      <c r="D275" s="13">
        <v>51</v>
      </c>
      <c r="E275" s="14">
        <v>2668</v>
      </c>
      <c r="F275" s="57">
        <f>C275/(D275+E275)</f>
        <v>4.4387642515630743</v>
      </c>
    </row>
    <row r="276" spans="2:6" ht="33.6" x14ac:dyDescent="1.2">
      <c r="B276" s="3">
        <v>2013</v>
      </c>
      <c r="C276" s="14">
        <v>11190</v>
      </c>
      <c r="D276" s="13">
        <v>51</v>
      </c>
      <c r="E276" s="14">
        <v>2645</v>
      </c>
      <c r="F276" s="57">
        <f t="shared" ref="F276:F284" si="16">C276/(D276+E276)</f>
        <v>4.1505934718100894</v>
      </c>
    </row>
    <row r="277" spans="2:6" ht="33.6" x14ac:dyDescent="1.2">
      <c r="B277" s="3">
        <v>2014</v>
      </c>
      <c r="C277" s="14">
        <v>12115</v>
      </c>
      <c r="D277" s="13">
        <v>51</v>
      </c>
      <c r="E277" s="14">
        <v>2715</v>
      </c>
      <c r="F277" s="57">
        <f t="shared" si="16"/>
        <v>4.3799710773680403</v>
      </c>
    </row>
    <row r="278" spans="2:6" ht="33.6" x14ac:dyDescent="1.2">
      <c r="B278" s="3">
        <v>2015</v>
      </c>
      <c r="C278" s="14">
        <v>12545</v>
      </c>
      <c r="D278" s="13">
        <v>111</v>
      </c>
      <c r="E278" s="14">
        <v>3291</v>
      </c>
      <c r="F278" s="57">
        <f t="shared" si="16"/>
        <v>3.6875367430922985</v>
      </c>
    </row>
    <row r="279" spans="2:6" ht="33.6" x14ac:dyDescent="1.2">
      <c r="B279" s="3">
        <v>2016</v>
      </c>
      <c r="C279" s="14">
        <v>12321</v>
      </c>
      <c r="D279" s="13">
        <v>111</v>
      </c>
      <c r="E279" s="14">
        <v>3281</v>
      </c>
      <c r="F279" s="57">
        <f t="shared" si="16"/>
        <v>3.6323702830188678</v>
      </c>
    </row>
    <row r="280" spans="2:6" ht="33.6" x14ac:dyDescent="1.2">
      <c r="B280" s="3">
        <v>2017</v>
      </c>
      <c r="C280" s="14">
        <v>11109</v>
      </c>
      <c r="D280" s="13">
        <v>111</v>
      </c>
      <c r="E280" s="14">
        <v>3336</v>
      </c>
      <c r="F280" s="57">
        <f t="shared" si="16"/>
        <v>3.2228024369016537</v>
      </c>
    </row>
    <row r="281" spans="2:6" ht="33.6" x14ac:dyDescent="1.2">
      <c r="B281" s="3">
        <v>2018</v>
      </c>
      <c r="C281" s="14">
        <v>12408</v>
      </c>
      <c r="D281" s="13">
        <v>120</v>
      </c>
      <c r="E281" s="14">
        <v>3962</v>
      </c>
      <c r="F281" s="57">
        <f t="shared" si="16"/>
        <v>3.0396864282214602</v>
      </c>
    </row>
    <row r="282" spans="2:6" ht="33.6" x14ac:dyDescent="1.2">
      <c r="B282" s="3">
        <v>2019</v>
      </c>
      <c r="C282" s="14">
        <v>14660</v>
      </c>
      <c r="D282" s="13">
        <v>120</v>
      </c>
      <c r="E282" s="14">
        <v>4448</v>
      </c>
      <c r="F282" s="57">
        <f t="shared" si="16"/>
        <v>3.2092819614711035</v>
      </c>
    </row>
    <row r="283" spans="2:6" ht="33.6" x14ac:dyDescent="1.2">
      <c r="B283" s="3">
        <v>2020</v>
      </c>
      <c r="C283" s="14">
        <v>13812</v>
      </c>
      <c r="D283" s="13">
        <v>122</v>
      </c>
      <c r="E283" s="14">
        <v>4784</v>
      </c>
      <c r="F283" s="57">
        <f t="shared" si="16"/>
        <v>2.8153281695882595</v>
      </c>
    </row>
    <row r="284" spans="2:6" ht="33.6" x14ac:dyDescent="1.2">
      <c r="B284" s="3">
        <v>2021</v>
      </c>
      <c r="C284" s="14">
        <v>13540</v>
      </c>
      <c r="D284" s="13">
        <v>122</v>
      </c>
      <c r="E284" s="14">
        <v>5023</v>
      </c>
      <c r="F284" s="57">
        <f t="shared" si="16"/>
        <v>2.6316812439261419</v>
      </c>
    </row>
    <row r="287" spans="2:6" ht="25.8" x14ac:dyDescent="0.5">
      <c r="B287" s="46" t="s">
        <v>68</v>
      </c>
    </row>
    <row r="289" spans="2:6" ht="15.6" x14ac:dyDescent="0.3">
      <c r="B289" s="10" t="s">
        <v>1</v>
      </c>
      <c r="C289" s="12" t="s">
        <v>60</v>
      </c>
      <c r="D289" s="47" t="s">
        <v>64</v>
      </c>
      <c r="E289" s="10" t="s">
        <v>67</v>
      </c>
      <c r="F289" s="12" t="s">
        <v>68</v>
      </c>
    </row>
    <row r="290" spans="2:6" ht="33.6" x14ac:dyDescent="1.2">
      <c r="B290" s="3">
        <v>2012</v>
      </c>
      <c r="C290" s="48">
        <v>8.438171218165081E-3</v>
      </c>
      <c r="D290" s="49">
        <v>0.54006131411053115</v>
      </c>
      <c r="E290" s="49">
        <v>4.4387642515630743</v>
      </c>
      <c r="F290" s="56">
        <f>C290*D290*E290</f>
        <v>2.0228025009194555E-2</v>
      </c>
    </row>
    <row r="291" spans="2:6" ht="33.6" x14ac:dyDescent="1.2">
      <c r="B291" s="3">
        <v>2013</v>
      </c>
      <c r="C291" s="48">
        <v>8.0367393800229621E-3</v>
      </c>
      <c r="D291" s="49">
        <v>0.62269883824843608</v>
      </c>
      <c r="E291" s="49">
        <v>4.1505934718100894</v>
      </c>
      <c r="F291" s="56">
        <f t="shared" ref="F291:F299" si="17">C291*D291*E291</f>
        <v>2.0771513353115726E-2</v>
      </c>
    </row>
    <row r="292" spans="2:6" ht="33.6" x14ac:dyDescent="1.2">
      <c r="B292" s="3">
        <v>2014</v>
      </c>
      <c r="C292" s="48">
        <v>4.1254125412541298E-4</v>
      </c>
      <c r="D292" s="49">
        <v>0.60024762690879074</v>
      </c>
      <c r="E292" s="49">
        <v>4.3799710773680403</v>
      </c>
      <c r="F292" s="56">
        <f t="shared" si="17"/>
        <v>1.0845986984815629E-3</v>
      </c>
    </row>
    <row r="293" spans="2:6" ht="33.6" x14ac:dyDescent="1.2">
      <c r="B293" s="3">
        <v>2015</v>
      </c>
      <c r="C293" s="48">
        <v>5.6764427625354778E-3</v>
      </c>
      <c r="D293" s="49">
        <v>0.75831008369868469</v>
      </c>
      <c r="E293" s="49">
        <v>3.6875367430922985</v>
      </c>
      <c r="F293" s="56">
        <f t="shared" si="17"/>
        <v>1.5873015873015872E-2</v>
      </c>
    </row>
    <row r="294" spans="2:6" ht="33.6" x14ac:dyDescent="1.2">
      <c r="B294" s="3">
        <v>2016</v>
      </c>
      <c r="C294" s="48">
        <v>1.2595780413561457E-2</v>
      </c>
      <c r="D294" s="49">
        <v>0.77323269215161106</v>
      </c>
      <c r="E294" s="49">
        <v>3.6323702830188678</v>
      </c>
      <c r="F294" s="56">
        <f t="shared" si="17"/>
        <v>3.5377358490566037E-2</v>
      </c>
    </row>
    <row r="295" spans="2:6" ht="33.6" x14ac:dyDescent="1.2">
      <c r="B295" s="3">
        <v>2017</v>
      </c>
      <c r="C295" s="48">
        <v>3.5551605377180315E-3</v>
      </c>
      <c r="D295" s="49">
        <v>0.81024394634980645</v>
      </c>
      <c r="E295" s="49">
        <v>3.2228024369016537</v>
      </c>
      <c r="F295" s="56">
        <f t="shared" si="17"/>
        <v>9.2834348709022341E-3</v>
      </c>
    </row>
    <row r="296" spans="2:6" ht="33.6" x14ac:dyDescent="1.2">
      <c r="B296" s="3">
        <v>2018</v>
      </c>
      <c r="C296" s="48">
        <v>2.014062686211417E-2</v>
      </c>
      <c r="D296" s="49">
        <v>0.67625725338491294</v>
      </c>
      <c r="E296" s="49">
        <v>3.0396864282214602</v>
      </c>
      <c r="F296" s="56">
        <f t="shared" si="17"/>
        <v>4.1401273885350316E-2</v>
      </c>
    </row>
    <row r="297" spans="2:6" ht="33.6" x14ac:dyDescent="1.2">
      <c r="B297" s="3">
        <v>2019</v>
      </c>
      <c r="C297" s="48">
        <v>4.4897642679900741E-2</v>
      </c>
      <c r="D297" s="49">
        <v>0.87967257844474767</v>
      </c>
      <c r="E297" s="49">
        <v>3.2092819614711035</v>
      </c>
      <c r="F297" s="56">
        <f t="shared" si="17"/>
        <v>0.12675131348511384</v>
      </c>
    </row>
    <row r="298" spans="2:6" ht="33.6" x14ac:dyDescent="1.2">
      <c r="B298" s="3">
        <v>2020</v>
      </c>
      <c r="C298" s="48">
        <v>3.7860914503988319E-2</v>
      </c>
      <c r="D298" s="49">
        <v>0.64443961772371849</v>
      </c>
      <c r="E298" s="49">
        <v>2.8153281695882595</v>
      </c>
      <c r="F298" s="56">
        <f t="shared" si="17"/>
        <v>6.8691398287810859E-2</v>
      </c>
    </row>
    <row r="299" spans="2:6" ht="33.6" x14ac:dyDescent="1.2">
      <c r="B299" s="3">
        <v>2021</v>
      </c>
      <c r="C299" s="48">
        <v>3.3714932695936596E-2</v>
      </c>
      <c r="D299" s="49">
        <v>0.58707533234859677</v>
      </c>
      <c r="E299" s="49">
        <v>2.6316812439261419</v>
      </c>
      <c r="F299" s="56">
        <f t="shared" si="17"/>
        <v>5.2089407191448008E-2</v>
      </c>
    </row>
    <row r="303" spans="2:6" ht="40.200000000000003" x14ac:dyDescent="0.9">
      <c r="B303" s="50" t="s">
        <v>69</v>
      </c>
    </row>
    <row r="305" spans="2:2" ht="58.2" x14ac:dyDescent="2.0499999999999998">
      <c r="B305" s="51" t="s">
        <v>70</v>
      </c>
    </row>
    <row r="332" spans="2:2" ht="58.2" x14ac:dyDescent="2.0499999999999998">
      <c r="B332" s="52" t="s">
        <v>71</v>
      </c>
    </row>
    <row r="359" spans="2:2" ht="58.2" x14ac:dyDescent="2.0499999999999998">
      <c r="B359" s="53" t="s">
        <v>72</v>
      </c>
    </row>
    <row r="385" spans="2:2" ht="58.2" x14ac:dyDescent="2.0499999999999998">
      <c r="B385" s="54" t="s">
        <v>73</v>
      </c>
    </row>
    <row r="437" spans="2:2" ht="58.2" x14ac:dyDescent="2.0499999999999998">
      <c r="B437" s="55" t="s">
        <v>74</v>
      </c>
    </row>
  </sheetData>
  <mergeCells count="6">
    <mergeCell ref="B50:E50"/>
    <mergeCell ref="B52:D52"/>
    <mergeCell ref="A2:G2"/>
    <mergeCell ref="B18:E18"/>
    <mergeCell ref="B12:C12"/>
    <mergeCell ref="B20:D20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3518C-BD4E-4DDC-8499-AC9F3CCDADEB}">
  <dimension ref="A1:O176"/>
  <sheetViews>
    <sheetView zoomScale="60" zoomScaleNormal="60" workbookViewId="0">
      <selection activeCell="D10" sqref="D10"/>
    </sheetView>
  </sheetViews>
  <sheetFormatPr defaultColWidth="16.5546875" defaultRowHeight="23.4" x14ac:dyDescent="0.55000000000000004"/>
  <cols>
    <col min="1" max="4" width="16.5546875" style="58"/>
    <col min="5" max="5" width="39.109375" style="58" bestFit="1" customWidth="1"/>
    <col min="6" max="6" width="42.5546875" style="58" bestFit="1" customWidth="1"/>
    <col min="7" max="7" width="50.33203125" style="58" bestFit="1" customWidth="1"/>
    <col min="8" max="8" width="47.77734375" style="58" bestFit="1" customWidth="1"/>
    <col min="9" max="9" width="64" style="58" bestFit="1" customWidth="1"/>
    <col min="10" max="10" width="22.77734375" style="58" customWidth="1"/>
    <col min="11" max="11" width="56.77734375" style="58" bestFit="1" customWidth="1"/>
    <col min="12" max="12" width="38.33203125" style="58" bestFit="1" customWidth="1"/>
    <col min="13" max="16384" width="16.5546875" style="58"/>
  </cols>
  <sheetData>
    <row r="1" spans="2:8" x14ac:dyDescent="0.55000000000000004">
      <c r="E1" s="157" t="s">
        <v>120</v>
      </c>
      <c r="F1" s="157"/>
      <c r="G1" s="157"/>
      <c r="H1" s="157"/>
    </row>
    <row r="2" spans="2:8" x14ac:dyDescent="0.55000000000000004">
      <c r="E2" s="157"/>
      <c r="F2" s="157"/>
      <c r="G2" s="157"/>
      <c r="H2" s="157"/>
    </row>
    <row r="3" spans="2:8" x14ac:dyDescent="0.55000000000000004">
      <c r="E3" s="157"/>
      <c r="F3" s="157"/>
      <c r="G3" s="157"/>
      <c r="H3" s="157"/>
    </row>
    <row r="4" spans="2:8" ht="24" customHeight="1" x14ac:dyDescent="0.55000000000000004">
      <c r="B4" s="64"/>
      <c r="C4" s="64"/>
      <c r="D4" s="64"/>
      <c r="E4" s="64"/>
      <c r="F4" s="64"/>
      <c r="G4" s="158" t="s">
        <v>119</v>
      </c>
      <c r="H4" s="158"/>
    </row>
    <row r="5" spans="2:8" ht="24" customHeight="1" x14ac:dyDescent="0.55000000000000004">
      <c r="B5" s="64"/>
      <c r="C5" s="64"/>
      <c r="D5" s="64"/>
      <c r="E5" s="64"/>
      <c r="F5" s="64"/>
      <c r="G5" s="158"/>
      <c r="H5" s="158"/>
    </row>
    <row r="6" spans="2:8" ht="24" customHeight="1" x14ac:dyDescent="0.75">
      <c r="B6" s="64"/>
      <c r="C6" s="64"/>
      <c r="D6" s="64"/>
      <c r="E6" s="64"/>
      <c r="F6" s="64"/>
      <c r="G6" s="91"/>
      <c r="H6" s="91"/>
    </row>
    <row r="7" spans="2:8" ht="24" customHeight="1" thickBot="1" x14ac:dyDescent="0.8">
      <c r="B7" s="64"/>
      <c r="C7" s="64"/>
      <c r="D7" s="64"/>
      <c r="E7" s="64"/>
      <c r="F7" s="64"/>
      <c r="G7" s="91"/>
      <c r="H7" s="91"/>
    </row>
    <row r="8" spans="2:8" ht="82.2" customHeight="1" thickBot="1" x14ac:dyDescent="0.6">
      <c r="B8" s="64"/>
      <c r="C8" s="64"/>
      <c r="D8" s="64"/>
      <c r="E8" s="64"/>
      <c r="F8" s="159" t="s">
        <v>118</v>
      </c>
      <c r="G8" s="160"/>
      <c r="H8" s="161"/>
    </row>
    <row r="9" spans="2:8" ht="24" customHeight="1" x14ac:dyDescent="0.75">
      <c r="B9" s="64"/>
      <c r="C9" s="64"/>
      <c r="D9" s="64"/>
      <c r="E9" s="64"/>
      <c r="F9" s="64"/>
      <c r="G9" s="91"/>
      <c r="H9" s="91"/>
    </row>
    <row r="10" spans="2:8" ht="24" customHeight="1" x14ac:dyDescent="0.75">
      <c r="B10" s="64"/>
      <c r="C10" s="64"/>
      <c r="D10" s="64"/>
      <c r="E10" s="64"/>
      <c r="F10" s="64"/>
      <c r="G10" s="91"/>
      <c r="H10" s="91"/>
    </row>
    <row r="11" spans="2:8" ht="24" customHeight="1" x14ac:dyDescent="0.75">
      <c r="B11" s="64"/>
      <c r="C11" s="64"/>
      <c r="D11" s="64"/>
      <c r="E11" s="64"/>
      <c r="F11" s="64"/>
      <c r="G11" s="91"/>
      <c r="H11" s="91"/>
    </row>
    <row r="12" spans="2:8" ht="24" customHeight="1" x14ac:dyDescent="0.75">
      <c r="B12" s="64"/>
      <c r="C12" s="64"/>
      <c r="D12" s="64"/>
      <c r="E12" s="64"/>
      <c r="F12" s="64"/>
      <c r="G12" s="91"/>
      <c r="H12" s="91"/>
    </row>
    <row r="13" spans="2:8" ht="24" customHeight="1" x14ac:dyDescent="0.75">
      <c r="B13" s="64"/>
      <c r="C13" s="64"/>
      <c r="D13" s="64"/>
      <c r="E13" s="64"/>
      <c r="F13" s="64"/>
      <c r="G13" s="90"/>
      <c r="H13" s="90"/>
    </row>
    <row r="14" spans="2:8" ht="24" customHeight="1" x14ac:dyDescent="0.75">
      <c r="B14" s="156" t="s">
        <v>117</v>
      </c>
      <c r="C14" s="156"/>
      <c r="D14" s="156"/>
      <c r="E14" s="64"/>
      <c r="F14" s="64"/>
      <c r="G14" s="90"/>
      <c r="H14" s="90"/>
    </row>
    <row r="15" spans="2:8" ht="24" customHeight="1" x14ac:dyDescent="0.75">
      <c r="B15" s="64"/>
      <c r="C15" s="64"/>
      <c r="D15" s="64"/>
      <c r="E15" s="64"/>
      <c r="F15" s="64"/>
      <c r="G15" s="90"/>
      <c r="H15" s="90"/>
    </row>
    <row r="16" spans="2:8" x14ac:dyDescent="0.55000000000000004">
      <c r="B16" s="155" t="s">
        <v>116</v>
      </c>
      <c r="C16" s="155"/>
      <c r="D16" s="155"/>
      <c r="E16" s="155"/>
      <c r="F16" s="155"/>
    </row>
    <row r="17" spans="1:7" x14ac:dyDescent="0.55000000000000004">
      <c r="B17" s="64"/>
      <c r="C17" s="64"/>
      <c r="D17" s="64"/>
      <c r="E17" s="64"/>
    </row>
    <row r="19" spans="1:7" x14ac:dyDescent="0.55000000000000004">
      <c r="D19" s="66" t="s">
        <v>83</v>
      </c>
      <c r="E19" s="66" t="s">
        <v>115</v>
      </c>
      <c r="F19" s="66" t="s">
        <v>4</v>
      </c>
      <c r="G19" s="66" t="s">
        <v>114</v>
      </c>
    </row>
    <row r="20" spans="1:7" x14ac:dyDescent="0.55000000000000004">
      <c r="D20" s="64">
        <v>2012</v>
      </c>
      <c r="E20" s="84">
        <v>3203</v>
      </c>
      <c r="F20" s="84">
        <v>4393</v>
      </c>
      <c r="G20" s="88">
        <f t="shared" ref="G20:G29" si="0">E20/F20</f>
        <v>0.72911450034145231</v>
      </c>
    </row>
    <row r="21" spans="1:7" x14ac:dyDescent="0.55000000000000004">
      <c r="D21" s="64">
        <v>2013</v>
      </c>
      <c r="E21" s="84">
        <v>3573</v>
      </c>
      <c r="F21" s="84">
        <v>4253</v>
      </c>
      <c r="G21" s="88">
        <f t="shared" si="0"/>
        <v>0.84011286150952269</v>
      </c>
    </row>
    <row r="22" spans="1:7" x14ac:dyDescent="0.55000000000000004">
      <c r="D22" s="64">
        <v>2014</v>
      </c>
      <c r="E22" s="84">
        <v>3675</v>
      </c>
      <c r="F22" s="84">
        <v>4464</v>
      </c>
      <c r="G22" s="88">
        <f t="shared" si="0"/>
        <v>0.823252688172043</v>
      </c>
    </row>
    <row r="23" spans="1:7" x14ac:dyDescent="0.55000000000000004">
      <c r="D23" s="64">
        <v>2015</v>
      </c>
      <c r="E23" s="84">
        <v>3759</v>
      </c>
      <c r="F23" s="84">
        <v>4379</v>
      </c>
      <c r="G23" s="88">
        <f t="shared" si="0"/>
        <v>0.85841516327928746</v>
      </c>
    </row>
    <row r="24" spans="1:7" x14ac:dyDescent="0.55000000000000004">
      <c r="D24" s="64">
        <v>2016</v>
      </c>
      <c r="E24" s="84">
        <v>5448</v>
      </c>
      <c r="F24" s="84">
        <v>4581</v>
      </c>
      <c r="G24" s="88">
        <f t="shared" si="0"/>
        <v>1.189259986902423</v>
      </c>
    </row>
    <row r="25" spans="1:7" x14ac:dyDescent="0.55000000000000004">
      <c r="D25" s="64">
        <v>2017</v>
      </c>
      <c r="E25" s="84">
        <v>7202</v>
      </c>
      <c r="F25" s="84">
        <v>5490</v>
      </c>
      <c r="G25" s="88">
        <f t="shared" si="0"/>
        <v>1.3118397085610201</v>
      </c>
    </row>
    <row r="26" spans="1:7" x14ac:dyDescent="0.55000000000000004">
      <c r="D26" s="64">
        <v>2018</v>
      </c>
      <c r="E26" s="84">
        <v>8466</v>
      </c>
      <c r="F26" s="84">
        <v>5524</v>
      </c>
      <c r="G26" s="88">
        <f t="shared" si="0"/>
        <v>1.5325850832729906</v>
      </c>
    </row>
    <row r="27" spans="1:7" x14ac:dyDescent="0.55000000000000004">
      <c r="D27" s="64">
        <v>2019</v>
      </c>
      <c r="E27" s="84">
        <v>9547</v>
      </c>
      <c r="F27" s="84">
        <v>5592</v>
      </c>
      <c r="G27" s="88">
        <f t="shared" si="0"/>
        <v>1.7072603719599428</v>
      </c>
    </row>
    <row r="28" spans="1:7" x14ac:dyDescent="0.55000000000000004">
      <c r="D28" s="64">
        <v>2020</v>
      </c>
      <c r="E28" s="84">
        <v>10828</v>
      </c>
      <c r="F28" s="84">
        <v>5399</v>
      </c>
      <c r="G28" s="88">
        <f t="shared" si="0"/>
        <v>2.005556584552695</v>
      </c>
    </row>
    <row r="29" spans="1:7" x14ac:dyDescent="0.55000000000000004">
      <c r="D29" s="64">
        <v>2021</v>
      </c>
      <c r="E29" s="84">
        <v>12894</v>
      </c>
      <c r="F29" s="84">
        <v>6604</v>
      </c>
      <c r="G29" s="88">
        <f t="shared" si="0"/>
        <v>1.9524530587522713</v>
      </c>
    </row>
    <row r="30" spans="1:7" x14ac:dyDescent="0.55000000000000004">
      <c r="A30" s="64"/>
      <c r="B30" s="64"/>
      <c r="C30" s="64"/>
      <c r="D30" s="64"/>
      <c r="E30" s="84"/>
      <c r="F30" s="84"/>
      <c r="G30" s="88"/>
    </row>
    <row r="31" spans="1:7" x14ac:dyDescent="0.55000000000000004">
      <c r="A31" s="64"/>
      <c r="B31" s="155" t="s">
        <v>113</v>
      </c>
      <c r="C31" s="155"/>
      <c r="D31" s="155"/>
      <c r="E31" s="155"/>
      <c r="F31" s="155"/>
      <c r="G31" s="155"/>
    </row>
    <row r="32" spans="1:7" x14ac:dyDescent="0.55000000000000004">
      <c r="D32" s="64"/>
    </row>
    <row r="33" spans="2:8" x14ac:dyDescent="0.55000000000000004">
      <c r="D33" s="64"/>
      <c r="G33" s="64"/>
    </row>
    <row r="34" spans="2:8" x14ac:dyDescent="0.55000000000000004">
      <c r="D34" s="66" t="s">
        <v>83</v>
      </c>
      <c r="E34" s="66" t="s">
        <v>3</v>
      </c>
      <c r="F34" s="66" t="s">
        <v>4</v>
      </c>
      <c r="G34" s="66" t="s">
        <v>7</v>
      </c>
      <c r="H34" s="66" t="s">
        <v>112</v>
      </c>
    </row>
    <row r="35" spans="2:8" x14ac:dyDescent="0.55000000000000004">
      <c r="D35" s="64">
        <v>2012</v>
      </c>
      <c r="E35" s="84">
        <v>3203</v>
      </c>
      <c r="F35" s="84">
        <v>4393</v>
      </c>
      <c r="G35" s="84">
        <v>1134</v>
      </c>
      <c r="H35" s="88">
        <f t="shared" ref="H35:H44" si="1">(E35-G35)/F35</f>
        <v>0.47097655360801277</v>
      </c>
    </row>
    <row r="36" spans="2:8" x14ac:dyDescent="0.55000000000000004">
      <c r="D36" s="64">
        <v>2013</v>
      </c>
      <c r="E36" s="84">
        <v>3573</v>
      </c>
      <c r="F36" s="84">
        <v>4253</v>
      </c>
      <c r="G36" s="84">
        <v>1122</v>
      </c>
      <c r="H36" s="88">
        <f t="shared" si="1"/>
        <v>0.57629908300023514</v>
      </c>
    </row>
    <row r="37" spans="2:8" x14ac:dyDescent="0.55000000000000004">
      <c r="D37" s="64">
        <v>2014</v>
      </c>
      <c r="E37" s="84">
        <v>3675</v>
      </c>
      <c r="F37" s="84">
        <v>4464</v>
      </c>
      <c r="G37" s="84">
        <v>1256</v>
      </c>
      <c r="H37" s="88">
        <f t="shared" si="1"/>
        <v>0.54189068100358428</v>
      </c>
    </row>
    <row r="38" spans="2:8" x14ac:dyDescent="0.55000000000000004">
      <c r="D38" s="64">
        <v>2015</v>
      </c>
      <c r="E38" s="84">
        <v>3759</v>
      </c>
      <c r="F38" s="84">
        <v>4379</v>
      </c>
      <c r="G38" s="84">
        <v>1189</v>
      </c>
      <c r="H38" s="88">
        <f t="shared" si="1"/>
        <v>0.5868919844713405</v>
      </c>
    </row>
    <row r="39" spans="2:8" x14ac:dyDescent="0.55000000000000004">
      <c r="D39" s="64">
        <v>2016</v>
      </c>
      <c r="E39" s="84">
        <v>5448</v>
      </c>
      <c r="F39" s="84">
        <v>4581</v>
      </c>
      <c r="G39" s="84">
        <v>1225</v>
      </c>
      <c r="H39" s="88">
        <f t="shared" si="1"/>
        <v>0.92185112420868809</v>
      </c>
    </row>
    <row r="40" spans="2:8" x14ac:dyDescent="0.55000000000000004">
      <c r="D40" s="64">
        <v>2017</v>
      </c>
      <c r="E40" s="84">
        <v>7202</v>
      </c>
      <c r="F40" s="84">
        <v>5490</v>
      </c>
      <c r="G40" s="84">
        <v>1405</v>
      </c>
      <c r="H40" s="88">
        <f t="shared" si="1"/>
        <v>1.0559198542805099</v>
      </c>
    </row>
    <row r="41" spans="2:8" x14ac:dyDescent="0.55000000000000004">
      <c r="D41" s="64">
        <v>2018</v>
      </c>
      <c r="E41" s="84">
        <v>8466</v>
      </c>
      <c r="F41" s="84">
        <v>5524</v>
      </c>
      <c r="G41" s="84">
        <v>1679</v>
      </c>
      <c r="H41" s="88">
        <f t="shared" si="1"/>
        <v>1.2286386676321506</v>
      </c>
    </row>
    <row r="42" spans="2:8" x14ac:dyDescent="0.55000000000000004">
      <c r="D42" s="64">
        <v>2019</v>
      </c>
      <c r="E42" s="84">
        <v>9547</v>
      </c>
      <c r="F42" s="84">
        <v>5592</v>
      </c>
      <c r="G42" s="84">
        <v>1142</v>
      </c>
      <c r="H42" s="88">
        <f t="shared" si="1"/>
        <v>1.5030400572246065</v>
      </c>
    </row>
    <row r="43" spans="2:8" x14ac:dyDescent="0.55000000000000004">
      <c r="D43" s="64">
        <v>2020</v>
      </c>
      <c r="E43" s="84">
        <v>10828</v>
      </c>
      <c r="F43" s="84">
        <v>5399</v>
      </c>
      <c r="G43" s="89">
        <v>901</v>
      </c>
      <c r="H43" s="88">
        <f t="shared" si="1"/>
        <v>1.8386738284867568</v>
      </c>
    </row>
    <row r="44" spans="2:8" x14ac:dyDescent="0.55000000000000004">
      <c r="D44" s="64">
        <v>2021</v>
      </c>
      <c r="E44" s="84">
        <v>12894</v>
      </c>
      <c r="F44" s="84">
        <v>6604</v>
      </c>
      <c r="G44" s="84">
        <v>1274</v>
      </c>
      <c r="H44" s="88">
        <f t="shared" si="1"/>
        <v>1.7595396729254997</v>
      </c>
    </row>
    <row r="45" spans="2:8" s="86" customFormat="1" x14ac:dyDescent="0.55000000000000004">
      <c r="D45" s="87"/>
    </row>
    <row r="46" spans="2:8" s="86" customFormat="1" x14ac:dyDescent="0.55000000000000004">
      <c r="B46" s="156" t="s">
        <v>111</v>
      </c>
      <c r="C46" s="156"/>
      <c r="D46" s="156"/>
      <c r="E46" s="64"/>
      <c r="F46" s="64"/>
    </row>
    <row r="47" spans="2:8" s="86" customFormat="1" x14ac:dyDescent="0.55000000000000004">
      <c r="B47" s="64"/>
      <c r="C47" s="64"/>
      <c r="D47" s="64"/>
      <c r="E47" s="64"/>
      <c r="F47" s="64"/>
    </row>
    <row r="48" spans="2:8" x14ac:dyDescent="0.55000000000000004">
      <c r="B48" s="155" t="s">
        <v>110</v>
      </c>
      <c r="C48" s="155"/>
      <c r="D48" s="155"/>
      <c r="E48" s="155"/>
      <c r="F48" s="155"/>
      <c r="G48" s="85"/>
    </row>
    <row r="49" spans="2:9" x14ac:dyDescent="0.55000000000000004">
      <c r="D49" s="64"/>
    </row>
    <row r="50" spans="2:9" x14ac:dyDescent="0.55000000000000004">
      <c r="D50" s="64"/>
    </row>
    <row r="51" spans="2:9" x14ac:dyDescent="0.55000000000000004">
      <c r="D51" s="66" t="s">
        <v>83</v>
      </c>
      <c r="E51" s="66" t="s">
        <v>107</v>
      </c>
      <c r="F51" s="66" t="s">
        <v>11</v>
      </c>
      <c r="G51" s="66" t="s">
        <v>12</v>
      </c>
      <c r="H51" s="66" t="s">
        <v>103</v>
      </c>
      <c r="I51" s="66" t="s">
        <v>109</v>
      </c>
    </row>
    <row r="52" spans="2:9" x14ac:dyDescent="0.55000000000000004">
      <c r="D52" s="64">
        <v>2012</v>
      </c>
      <c r="E52" s="64">
        <v>1556</v>
      </c>
      <c r="F52" s="64">
        <v>188</v>
      </c>
      <c r="G52" s="84">
        <v>7184</v>
      </c>
      <c r="H52" s="82">
        <v>163</v>
      </c>
      <c r="I52" s="83">
        <f t="shared" ref="I52:I61" si="2">E52/(F52+G52+H52)</f>
        <v>0.20650298606502987</v>
      </c>
    </row>
    <row r="53" spans="2:9" x14ac:dyDescent="0.55000000000000004">
      <c r="D53" s="64">
        <v>2013</v>
      </c>
      <c r="E53" s="64">
        <v>1328</v>
      </c>
      <c r="F53" s="64">
        <v>188</v>
      </c>
      <c r="G53" s="84">
        <v>7625</v>
      </c>
      <c r="H53" s="64">
        <v>35</v>
      </c>
      <c r="I53" s="83">
        <f t="shared" si="2"/>
        <v>0.16921508664627929</v>
      </c>
    </row>
    <row r="54" spans="2:9" x14ac:dyDescent="0.55000000000000004">
      <c r="D54" s="64">
        <v>2014</v>
      </c>
      <c r="E54" s="64">
        <v>1203</v>
      </c>
      <c r="F54" s="64">
        <v>188</v>
      </c>
      <c r="G54" s="84">
        <v>8030</v>
      </c>
      <c r="H54" s="64">
        <v>0</v>
      </c>
      <c r="I54" s="83">
        <f t="shared" si="2"/>
        <v>0.14638598199075201</v>
      </c>
    </row>
    <row r="55" spans="2:9" x14ac:dyDescent="0.55000000000000004">
      <c r="D55" s="64">
        <v>2015</v>
      </c>
      <c r="E55" s="64">
        <v>831</v>
      </c>
      <c r="F55" s="64">
        <v>188</v>
      </c>
      <c r="G55" s="84">
        <v>8233</v>
      </c>
      <c r="H55" s="64">
        <v>0</v>
      </c>
      <c r="I55" s="83">
        <f t="shared" si="2"/>
        <v>9.8681866761667264E-2</v>
      </c>
    </row>
    <row r="56" spans="2:9" x14ac:dyDescent="0.55000000000000004">
      <c r="D56" s="64">
        <v>2016</v>
      </c>
      <c r="E56" s="64">
        <v>964</v>
      </c>
      <c r="F56" s="64">
        <v>188</v>
      </c>
      <c r="G56" s="84">
        <v>8625</v>
      </c>
      <c r="H56" s="64">
        <v>0</v>
      </c>
      <c r="I56" s="83">
        <f t="shared" si="2"/>
        <v>0.10938386474526268</v>
      </c>
    </row>
    <row r="57" spans="2:9" x14ac:dyDescent="0.55000000000000004">
      <c r="D57" s="64">
        <v>2017</v>
      </c>
      <c r="E57" s="64">
        <v>1409</v>
      </c>
      <c r="F57" s="64">
        <v>188</v>
      </c>
      <c r="G57" s="84">
        <v>9168</v>
      </c>
      <c r="H57" s="64">
        <v>0</v>
      </c>
      <c r="I57" s="83">
        <f t="shared" si="2"/>
        <v>0.15059854638734502</v>
      </c>
    </row>
    <row r="58" spans="2:9" x14ac:dyDescent="0.55000000000000004">
      <c r="D58" s="64">
        <v>2018</v>
      </c>
      <c r="E58" s="64">
        <v>1598</v>
      </c>
      <c r="F58" s="64">
        <v>188</v>
      </c>
      <c r="G58" s="84">
        <v>10344</v>
      </c>
      <c r="H58" s="64">
        <v>0</v>
      </c>
      <c r="I58" s="83">
        <f t="shared" si="2"/>
        <v>0.1517280668439043</v>
      </c>
    </row>
    <row r="59" spans="2:9" x14ac:dyDescent="0.55000000000000004">
      <c r="D59" s="64">
        <v>2019</v>
      </c>
      <c r="E59" s="64">
        <v>2139</v>
      </c>
      <c r="F59" s="64">
        <v>188</v>
      </c>
      <c r="G59" s="84">
        <v>11356</v>
      </c>
      <c r="H59" s="64">
        <v>0</v>
      </c>
      <c r="I59" s="83">
        <f t="shared" si="2"/>
        <v>0.18529106029106029</v>
      </c>
    </row>
    <row r="60" spans="2:9" x14ac:dyDescent="0.55000000000000004">
      <c r="D60" s="64">
        <v>2020</v>
      </c>
      <c r="E60" s="64">
        <v>1766</v>
      </c>
      <c r="F60" s="64">
        <v>188</v>
      </c>
      <c r="G60" s="84">
        <v>12511</v>
      </c>
      <c r="H60" s="64">
        <v>102</v>
      </c>
      <c r="I60" s="83">
        <f t="shared" si="2"/>
        <v>0.13795797203343488</v>
      </c>
    </row>
    <row r="61" spans="2:9" x14ac:dyDescent="0.55000000000000004">
      <c r="D61" s="64">
        <v>2021</v>
      </c>
      <c r="E61" s="64">
        <v>2561</v>
      </c>
      <c r="F61" s="64">
        <v>188</v>
      </c>
      <c r="G61" s="84">
        <v>14121</v>
      </c>
      <c r="H61" s="64">
        <v>126</v>
      </c>
      <c r="I61" s="83">
        <f t="shared" si="2"/>
        <v>0.17741600277104261</v>
      </c>
    </row>
    <row r="62" spans="2:9" x14ac:dyDescent="0.55000000000000004">
      <c r="D62" s="64"/>
      <c r="E62" s="64"/>
      <c r="F62" s="64"/>
      <c r="G62" s="84"/>
      <c r="H62" s="64"/>
      <c r="I62" s="83"/>
    </row>
    <row r="63" spans="2:9" x14ac:dyDescent="0.55000000000000004">
      <c r="B63" s="155" t="s">
        <v>108</v>
      </c>
      <c r="C63" s="155"/>
      <c r="D63" s="155"/>
      <c r="E63" s="155"/>
      <c r="F63" s="64"/>
      <c r="G63" s="84"/>
      <c r="H63" s="64"/>
      <c r="I63" s="83"/>
    </row>
    <row r="64" spans="2:9" x14ac:dyDescent="0.55000000000000004">
      <c r="D64" s="64"/>
    </row>
    <row r="65" spans="2:10" x14ac:dyDescent="0.55000000000000004">
      <c r="D65" s="66" t="s">
        <v>83</v>
      </c>
      <c r="E65" s="66" t="s">
        <v>107</v>
      </c>
      <c r="F65" s="66" t="s">
        <v>106</v>
      </c>
      <c r="G65" s="66" t="s">
        <v>105</v>
      </c>
    </row>
    <row r="66" spans="2:10" x14ac:dyDescent="0.55000000000000004">
      <c r="D66" s="64">
        <v>2012</v>
      </c>
      <c r="E66" s="64">
        <v>1556</v>
      </c>
      <c r="F66" s="82">
        <v>11275</v>
      </c>
      <c r="G66" s="80">
        <f t="shared" ref="G66:G75" si="3">E66/F66</f>
        <v>0.13800443458980044</v>
      </c>
      <c r="H66" s="75"/>
      <c r="I66" s="75"/>
      <c r="J66" s="75"/>
    </row>
    <row r="67" spans="2:10" x14ac:dyDescent="0.55000000000000004">
      <c r="D67" s="64">
        <v>2013</v>
      </c>
      <c r="E67" s="64">
        <v>1328</v>
      </c>
      <c r="F67" s="82">
        <v>11062</v>
      </c>
      <c r="G67" s="80">
        <f t="shared" si="3"/>
        <v>0.12005062375700597</v>
      </c>
    </row>
    <row r="68" spans="2:10" x14ac:dyDescent="0.55000000000000004">
      <c r="D68" s="64">
        <v>2014</v>
      </c>
      <c r="E68" s="64">
        <v>1203</v>
      </c>
      <c r="F68" s="82">
        <v>11646</v>
      </c>
      <c r="G68" s="80">
        <f t="shared" si="3"/>
        <v>0.10329726944873777</v>
      </c>
    </row>
    <row r="69" spans="2:10" x14ac:dyDescent="0.55000000000000004">
      <c r="D69" s="64">
        <v>2015</v>
      </c>
      <c r="E69" s="64">
        <v>831</v>
      </c>
      <c r="F69" s="81">
        <v>11706</v>
      </c>
      <c r="G69" s="80">
        <f t="shared" si="3"/>
        <v>7.0989236289082519E-2</v>
      </c>
    </row>
    <row r="70" spans="2:10" x14ac:dyDescent="0.55000000000000004">
      <c r="D70" s="64">
        <v>2016</v>
      </c>
      <c r="E70" s="64">
        <v>964</v>
      </c>
      <c r="F70" s="81">
        <v>10990</v>
      </c>
      <c r="G70" s="80">
        <f t="shared" si="3"/>
        <v>8.7716105550500453E-2</v>
      </c>
    </row>
    <row r="71" spans="2:10" x14ac:dyDescent="0.55000000000000004">
      <c r="D71" s="64">
        <v>2017</v>
      </c>
      <c r="E71" s="64">
        <v>1409</v>
      </c>
      <c r="F71" s="81">
        <v>13285</v>
      </c>
      <c r="G71" s="80">
        <f t="shared" si="3"/>
        <v>0.10605946556266466</v>
      </c>
    </row>
    <row r="72" spans="2:10" x14ac:dyDescent="0.55000000000000004">
      <c r="D72" s="64">
        <v>2018</v>
      </c>
      <c r="E72" s="64">
        <v>1598</v>
      </c>
      <c r="F72" s="81">
        <v>14802</v>
      </c>
      <c r="G72" s="80">
        <f t="shared" si="3"/>
        <v>0.10795838400216187</v>
      </c>
    </row>
    <row r="73" spans="2:10" x14ac:dyDescent="0.55000000000000004">
      <c r="D73" s="64">
        <v>2019</v>
      </c>
      <c r="E73" s="64">
        <v>2139</v>
      </c>
      <c r="F73" s="81">
        <v>15658</v>
      </c>
      <c r="G73" s="80">
        <f t="shared" si="3"/>
        <v>0.13660748499169753</v>
      </c>
    </row>
    <row r="74" spans="2:10" x14ac:dyDescent="0.55000000000000004">
      <c r="D74" s="64">
        <v>2020</v>
      </c>
      <c r="E74" s="64">
        <v>1766</v>
      </c>
      <c r="F74" s="81">
        <v>13786</v>
      </c>
      <c r="G74" s="80">
        <f t="shared" si="3"/>
        <v>0.12810097200058029</v>
      </c>
    </row>
    <row r="75" spans="2:10" x14ac:dyDescent="0.55000000000000004">
      <c r="D75" s="64">
        <v>2021</v>
      </c>
      <c r="E75" s="64">
        <v>2561</v>
      </c>
      <c r="F75" s="81">
        <v>16152</v>
      </c>
      <c r="G75" s="80">
        <f t="shared" si="3"/>
        <v>0.15855621594848934</v>
      </c>
    </row>
    <row r="76" spans="2:10" x14ac:dyDescent="0.55000000000000004">
      <c r="D76" s="64"/>
      <c r="F76" s="78"/>
      <c r="G76" s="79"/>
    </row>
    <row r="77" spans="2:10" x14ac:dyDescent="0.55000000000000004">
      <c r="B77" s="155" t="s">
        <v>104</v>
      </c>
      <c r="C77" s="155"/>
      <c r="D77" s="155"/>
      <c r="E77" s="155"/>
      <c r="F77" s="155"/>
      <c r="G77" s="155"/>
    </row>
    <row r="78" spans="2:10" x14ac:dyDescent="0.55000000000000004">
      <c r="D78" s="64"/>
    </row>
    <row r="79" spans="2:10" x14ac:dyDescent="0.55000000000000004">
      <c r="D79" s="66" t="s">
        <v>83</v>
      </c>
      <c r="E79" s="66" t="s">
        <v>81</v>
      </c>
      <c r="F79" s="66" t="s">
        <v>11</v>
      </c>
      <c r="G79" s="66" t="s">
        <v>12</v>
      </c>
      <c r="H79" s="66" t="s">
        <v>103</v>
      </c>
      <c r="I79" s="66" t="s">
        <v>102</v>
      </c>
    </row>
    <row r="80" spans="2:10" x14ac:dyDescent="0.55000000000000004">
      <c r="D80" s="64">
        <v>2012</v>
      </c>
      <c r="E80" s="77">
        <v>11275</v>
      </c>
      <c r="F80" s="58">
        <v>188</v>
      </c>
      <c r="G80" s="74">
        <v>7184</v>
      </c>
      <c r="H80" s="77">
        <v>163</v>
      </c>
      <c r="I80" s="67">
        <f t="shared" ref="I80:I89" si="4">E80/(F80+G80+H80)</f>
        <v>1.4963503649635037</v>
      </c>
    </row>
    <row r="81" spans="2:9" x14ac:dyDescent="0.55000000000000004">
      <c r="D81" s="64">
        <v>2013</v>
      </c>
      <c r="E81" s="77">
        <v>11062</v>
      </c>
      <c r="F81" s="58">
        <v>188</v>
      </c>
      <c r="G81" s="74">
        <v>7625</v>
      </c>
      <c r="H81" s="58">
        <v>35</v>
      </c>
      <c r="I81" s="67">
        <f t="shared" si="4"/>
        <v>1.4095310907237513</v>
      </c>
    </row>
    <row r="82" spans="2:9" x14ac:dyDescent="0.55000000000000004">
      <c r="D82" s="64">
        <v>2014</v>
      </c>
      <c r="E82" s="77">
        <v>11646</v>
      </c>
      <c r="F82" s="58">
        <v>188</v>
      </c>
      <c r="G82" s="74">
        <v>8030</v>
      </c>
      <c r="H82" s="58">
        <v>0</v>
      </c>
      <c r="I82" s="67">
        <f t="shared" si="4"/>
        <v>1.4171331224142127</v>
      </c>
    </row>
    <row r="83" spans="2:9" x14ac:dyDescent="0.55000000000000004">
      <c r="D83" s="64">
        <v>2015</v>
      </c>
      <c r="E83" s="78">
        <v>11706</v>
      </c>
      <c r="F83" s="58">
        <v>188</v>
      </c>
      <c r="G83" s="74">
        <v>8233</v>
      </c>
      <c r="H83" s="58">
        <v>0</v>
      </c>
      <c r="I83" s="67">
        <f t="shared" si="4"/>
        <v>1.3900961881011755</v>
      </c>
    </row>
    <row r="84" spans="2:9" x14ac:dyDescent="0.55000000000000004">
      <c r="D84" s="64">
        <v>2016</v>
      </c>
      <c r="E84" s="78">
        <v>10990</v>
      </c>
      <c r="F84" s="58">
        <v>188</v>
      </c>
      <c r="G84" s="74">
        <v>8625</v>
      </c>
      <c r="H84" s="58">
        <v>0</v>
      </c>
      <c r="I84" s="67">
        <f t="shared" si="4"/>
        <v>1.2470214455917394</v>
      </c>
    </row>
    <row r="85" spans="2:9" x14ac:dyDescent="0.55000000000000004">
      <c r="D85" s="64">
        <v>2017</v>
      </c>
      <c r="E85" s="78">
        <v>13285</v>
      </c>
      <c r="F85" s="58">
        <v>188</v>
      </c>
      <c r="G85" s="74">
        <v>9168</v>
      </c>
      <c r="H85" s="58">
        <v>0</v>
      </c>
      <c r="I85" s="67">
        <f t="shared" si="4"/>
        <v>1.4199444206926037</v>
      </c>
    </row>
    <row r="86" spans="2:9" x14ac:dyDescent="0.55000000000000004">
      <c r="D86" s="64">
        <v>2018</v>
      </c>
      <c r="E86" s="78">
        <v>14802</v>
      </c>
      <c r="F86" s="58">
        <v>188</v>
      </c>
      <c r="G86" s="74">
        <v>10344</v>
      </c>
      <c r="H86" s="58">
        <v>0</v>
      </c>
      <c r="I86" s="67">
        <f t="shared" si="4"/>
        <v>1.4054310672236991</v>
      </c>
    </row>
    <row r="87" spans="2:9" x14ac:dyDescent="0.55000000000000004">
      <c r="D87" s="64">
        <v>2019</v>
      </c>
      <c r="E87" s="78">
        <v>15658</v>
      </c>
      <c r="F87" s="58">
        <v>188</v>
      </c>
      <c r="G87" s="74">
        <v>11356</v>
      </c>
      <c r="H87" s="58">
        <v>0</v>
      </c>
      <c r="I87" s="67">
        <f t="shared" si="4"/>
        <v>1.3563756063756063</v>
      </c>
    </row>
    <row r="88" spans="2:9" x14ac:dyDescent="0.55000000000000004">
      <c r="D88" s="64">
        <v>2020</v>
      </c>
      <c r="E88" s="78">
        <v>13786</v>
      </c>
      <c r="F88" s="58">
        <v>188</v>
      </c>
      <c r="G88" s="74">
        <v>12511</v>
      </c>
      <c r="H88" s="58">
        <v>102</v>
      </c>
      <c r="I88" s="67">
        <f t="shared" si="4"/>
        <v>1.0769471135067572</v>
      </c>
    </row>
    <row r="89" spans="2:9" x14ac:dyDescent="0.55000000000000004">
      <c r="D89" s="64">
        <v>2021</v>
      </c>
      <c r="E89" s="78">
        <v>16152</v>
      </c>
      <c r="F89" s="58">
        <v>188</v>
      </c>
      <c r="G89" s="74">
        <v>14121</v>
      </c>
      <c r="H89" s="58">
        <v>126</v>
      </c>
      <c r="I89" s="67">
        <f t="shared" si="4"/>
        <v>1.1189470038101836</v>
      </c>
    </row>
    <row r="90" spans="2:9" x14ac:dyDescent="0.55000000000000004">
      <c r="D90" s="64"/>
      <c r="E90" s="78"/>
      <c r="G90" s="74"/>
      <c r="I90" s="67"/>
    </row>
    <row r="91" spans="2:9" x14ac:dyDescent="0.55000000000000004">
      <c r="B91" s="156" t="s">
        <v>101</v>
      </c>
      <c r="C91" s="156"/>
      <c r="D91" s="156"/>
      <c r="E91" s="64"/>
      <c r="G91" s="74"/>
      <c r="I91" s="67"/>
    </row>
    <row r="92" spans="2:9" x14ac:dyDescent="0.55000000000000004">
      <c r="D92" s="64"/>
    </row>
    <row r="93" spans="2:9" x14ac:dyDescent="0.55000000000000004">
      <c r="D93" s="66" t="s">
        <v>83</v>
      </c>
      <c r="E93" s="66" t="s">
        <v>100</v>
      </c>
      <c r="F93" s="66" t="s">
        <v>11</v>
      </c>
      <c r="G93" s="66" t="s">
        <v>12</v>
      </c>
      <c r="H93" s="66" t="s">
        <v>99</v>
      </c>
    </row>
    <row r="94" spans="2:9" x14ac:dyDescent="0.55000000000000004">
      <c r="D94" s="64">
        <v>2012</v>
      </c>
      <c r="E94" s="77">
        <v>163</v>
      </c>
      <c r="F94" s="58">
        <v>188</v>
      </c>
      <c r="G94" s="74">
        <v>7184</v>
      </c>
      <c r="H94" s="72">
        <f t="shared" ref="H94:H103" si="5">E94/(F94+G94)</f>
        <v>2.2110689093868693E-2</v>
      </c>
      <c r="I94" s="76"/>
    </row>
    <row r="95" spans="2:9" x14ac:dyDescent="0.55000000000000004">
      <c r="D95" s="64">
        <v>2013</v>
      </c>
      <c r="E95" s="58">
        <v>35</v>
      </c>
      <c r="F95" s="58">
        <v>188</v>
      </c>
      <c r="G95" s="74">
        <v>7625</v>
      </c>
      <c r="H95" s="72">
        <f t="shared" si="5"/>
        <v>4.4797132983489061E-3</v>
      </c>
      <c r="I95" s="76"/>
    </row>
    <row r="96" spans="2:9" x14ac:dyDescent="0.55000000000000004">
      <c r="D96" s="64">
        <v>2014</v>
      </c>
      <c r="E96" s="58">
        <v>0</v>
      </c>
      <c r="F96" s="58">
        <v>188</v>
      </c>
      <c r="G96" s="74">
        <v>8030</v>
      </c>
      <c r="H96" s="72">
        <f t="shared" si="5"/>
        <v>0</v>
      </c>
      <c r="I96" s="76"/>
    </row>
    <row r="97" spans="2:15" x14ac:dyDescent="0.55000000000000004">
      <c r="D97" s="64">
        <v>2015</v>
      </c>
      <c r="E97" s="58">
        <v>0</v>
      </c>
      <c r="F97" s="58">
        <v>188</v>
      </c>
      <c r="G97" s="74">
        <v>8233</v>
      </c>
      <c r="H97" s="72">
        <f t="shared" si="5"/>
        <v>0</v>
      </c>
      <c r="I97" s="76"/>
    </row>
    <row r="98" spans="2:15" x14ac:dyDescent="0.55000000000000004">
      <c r="D98" s="64">
        <v>2016</v>
      </c>
      <c r="E98" s="58">
        <v>0</v>
      </c>
      <c r="F98" s="58">
        <v>188</v>
      </c>
      <c r="G98" s="74">
        <v>8625</v>
      </c>
      <c r="H98" s="72">
        <f t="shared" si="5"/>
        <v>0</v>
      </c>
      <c r="I98" s="76"/>
    </row>
    <row r="99" spans="2:15" x14ac:dyDescent="0.55000000000000004">
      <c r="D99" s="64">
        <v>2017</v>
      </c>
      <c r="E99" s="58">
        <v>0</v>
      </c>
      <c r="F99" s="58">
        <v>188</v>
      </c>
      <c r="G99" s="74">
        <v>9168</v>
      </c>
      <c r="H99" s="72">
        <f t="shared" si="5"/>
        <v>0</v>
      </c>
      <c r="I99" s="76"/>
    </row>
    <row r="100" spans="2:15" x14ac:dyDescent="0.55000000000000004">
      <c r="D100" s="64">
        <v>2018</v>
      </c>
      <c r="E100" s="58">
        <v>0</v>
      </c>
      <c r="F100" s="58">
        <v>188</v>
      </c>
      <c r="G100" s="74">
        <v>10344</v>
      </c>
      <c r="H100" s="72">
        <f t="shared" si="5"/>
        <v>0</v>
      </c>
      <c r="I100" s="76"/>
    </row>
    <row r="101" spans="2:15" x14ac:dyDescent="0.55000000000000004">
      <c r="D101" s="64">
        <v>2019</v>
      </c>
      <c r="E101" s="58">
        <v>0</v>
      </c>
      <c r="F101" s="58">
        <v>188</v>
      </c>
      <c r="G101" s="74">
        <v>11356</v>
      </c>
      <c r="H101" s="72">
        <f t="shared" si="5"/>
        <v>0</v>
      </c>
      <c r="I101" s="76"/>
    </row>
    <row r="102" spans="2:15" x14ac:dyDescent="0.55000000000000004">
      <c r="D102" s="64">
        <v>2020</v>
      </c>
      <c r="E102" s="58">
        <v>102</v>
      </c>
      <c r="F102" s="58">
        <v>188</v>
      </c>
      <c r="G102" s="74">
        <v>12511</v>
      </c>
      <c r="H102" s="72">
        <f t="shared" si="5"/>
        <v>8.0321285140562242E-3</v>
      </c>
      <c r="I102" s="76"/>
    </row>
    <row r="103" spans="2:15" x14ac:dyDescent="0.55000000000000004">
      <c r="D103" s="64">
        <v>2021</v>
      </c>
      <c r="E103" s="58">
        <v>126</v>
      </c>
      <c r="F103" s="58">
        <v>188</v>
      </c>
      <c r="G103" s="74">
        <v>14121</v>
      </c>
      <c r="H103" s="72">
        <f t="shared" si="5"/>
        <v>8.8056467957229722E-3</v>
      </c>
      <c r="I103" s="76"/>
    </row>
    <row r="104" spans="2:15" x14ac:dyDescent="0.55000000000000004">
      <c r="D104" s="64"/>
      <c r="G104" s="74"/>
      <c r="H104" s="72"/>
      <c r="I104" s="76"/>
    </row>
    <row r="105" spans="2:15" x14ac:dyDescent="0.55000000000000004">
      <c r="B105" s="156" t="s">
        <v>98</v>
      </c>
      <c r="C105" s="156"/>
      <c r="D105" s="156"/>
      <c r="E105" s="64"/>
      <c r="G105" s="74"/>
      <c r="H105" s="72"/>
      <c r="I105" s="76"/>
    </row>
    <row r="106" spans="2:15" x14ac:dyDescent="0.55000000000000004">
      <c r="D106" s="64"/>
      <c r="G106" s="74"/>
      <c r="H106" s="72"/>
      <c r="I106" s="76"/>
    </row>
    <row r="107" spans="2:15" x14ac:dyDescent="0.55000000000000004">
      <c r="B107" s="155" t="s">
        <v>97</v>
      </c>
      <c r="C107" s="155"/>
      <c r="D107" s="155"/>
      <c r="E107" s="155"/>
    </row>
    <row r="108" spans="2:15" x14ac:dyDescent="0.55000000000000004">
      <c r="D108" s="64"/>
    </row>
    <row r="109" spans="2:15" x14ac:dyDescent="0.55000000000000004">
      <c r="D109" s="66" t="s">
        <v>83</v>
      </c>
      <c r="E109" s="66" t="s">
        <v>96</v>
      </c>
      <c r="F109" s="66" t="s">
        <v>95</v>
      </c>
      <c r="G109" s="66" t="s">
        <v>94</v>
      </c>
    </row>
    <row r="110" spans="2:15" x14ac:dyDescent="0.55000000000000004">
      <c r="D110" s="64">
        <v>2012</v>
      </c>
      <c r="E110" s="75">
        <v>2197</v>
      </c>
      <c r="F110" s="73">
        <v>18.778726299999999</v>
      </c>
      <c r="G110" s="68">
        <f t="shared" ref="G110:G119" si="6">E110/F110</f>
        <v>116.99409027544111</v>
      </c>
      <c r="H110" s="75"/>
      <c r="I110" s="75"/>
      <c r="J110" s="75"/>
      <c r="K110" s="75"/>
      <c r="L110" s="75"/>
      <c r="M110" s="75"/>
      <c r="N110" s="75"/>
      <c r="O110" s="75"/>
    </row>
    <row r="111" spans="2:15" x14ac:dyDescent="0.55000000000000004">
      <c r="D111" s="64">
        <v>2013</v>
      </c>
      <c r="E111" s="75">
        <v>1646</v>
      </c>
      <c r="F111" s="73">
        <v>18.778726299999999</v>
      </c>
      <c r="G111" s="68">
        <f t="shared" si="6"/>
        <v>87.652377147644998</v>
      </c>
    </row>
    <row r="112" spans="2:15" x14ac:dyDescent="0.55000000000000004">
      <c r="D112" s="64">
        <v>2014</v>
      </c>
      <c r="E112" s="75">
        <v>1529</v>
      </c>
      <c r="F112" s="73">
        <v>18.778726299999999</v>
      </c>
      <c r="G112" s="68">
        <f t="shared" si="6"/>
        <v>81.421922635935118</v>
      </c>
    </row>
    <row r="113" spans="2:7" x14ac:dyDescent="0.55000000000000004">
      <c r="D113" s="64">
        <v>2015</v>
      </c>
      <c r="E113" s="75">
        <v>1583</v>
      </c>
      <c r="F113" s="73">
        <v>18.778726299999999</v>
      </c>
      <c r="G113" s="68">
        <f t="shared" si="6"/>
        <v>84.297517025955059</v>
      </c>
    </row>
    <row r="114" spans="2:7" x14ac:dyDescent="0.55000000000000004">
      <c r="D114" s="64">
        <v>2016</v>
      </c>
      <c r="E114" s="75">
        <v>1458</v>
      </c>
      <c r="F114" s="73">
        <v>18.778726299999999</v>
      </c>
      <c r="G114" s="68">
        <f t="shared" si="6"/>
        <v>77.641048530538527</v>
      </c>
    </row>
    <row r="115" spans="2:7" x14ac:dyDescent="0.55000000000000004">
      <c r="D115" s="64">
        <v>2017</v>
      </c>
      <c r="E115" s="74">
        <v>1915</v>
      </c>
      <c r="F115" s="73">
        <v>18.778726299999999</v>
      </c>
      <c r="G115" s="68">
        <f t="shared" si="6"/>
        <v>101.97709734978139</v>
      </c>
    </row>
    <row r="116" spans="2:7" x14ac:dyDescent="0.55000000000000004">
      <c r="D116" s="64">
        <v>2018</v>
      </c>
      <c r="E116" s="74">
        <v>2048</v>
      </c>
      <c r="F116" s="73">
        <v>18.778726299999999</v>
      </c>
      <c r="G116" s="68">
        <f t="shared" si="6"/>
        <v>109.05957982890459</v>
      </c>
    </row>
    <row r="117" spans="2:7" x14ac:dyDescent="0.55000000000000004">
      <c r="D117" s="64">
        <v>2019</v>
      </c>
      <c r="E117" s="74">
        <v>2413</v>
      </c>
      <c r="F117" s="73">
        <v>18.778726299999999</v>
      </c>
      <c r="G117" s="68">
        <f t="shared" si="6"/>
        <v>128.49646783552089</v>
      </c>
    </row>
    <row r="118" spans="2:7" x14ac:dyDescent="0.55000000000000004">
      <c r="D118" s="64">
        <v>2020</v>
      </c>
      <c r="E118" s="74">
        <v>2355</v>
      </c>
      <c r="F118" s="73">
        <v>18.778726299999999</v>
      </c>
      <c r="G118" s="68">
        <f t="shared" si="6"/>
        <v>125.40786645364761</v>
      </c>
    </row>
    <row r="119" spans="2:7" x14ac:dyDescent="0.55000000000000004">
      <c r="D119" s="64">
        <v>2021</v>
      </c>
      <c r="E119" s="74">
        <v>2998</v>
      </c>
      <c r="F119" s="73">
        <v>18.778726299999999</v>
      </c>
      <c r="G119" s="68">
        <f t="shared" si="6"/>
        <v>159.6487403940703</v>
      </c>
    </row>
    <row r="120" spans="2:7" x14ac:dyDescent="0.55000000000000004">
      <c r="D120" s="64"/>
      <c r="E120" s="74"/>
      <c r="F120" s="73"/>
      <c r="G120" s="68"/>
    </row>
    <row r="121" spans="2:7" x14ac:dyDescent="0.55000000000000004">
      <c r="B121" s="155" t="s">
        <v>93</v>
      </c>
      <c r="C121" s="155"/>
      <c r="D121" s="155"/>
      <c r="E121" s="155"/>
    </row>
    <row r="122" spans="2:7" x14ac:dyDescent="0.55000000000000004">
      <c r="D122" s="64"/>
    </row>
    <row r="123" spans="2:7" x14ac:dyDescent="0.55000000000000004">
      <c r="D123" s="66" t="s">
        <v>83</v>
      </c>
      <c r="E123" s="66" t="s">
        <v>90</v>
      </c>
      <c r="F123" s="66" t="s">
        <v>86</v>
      </c>
      <c r="G123" s="66" t="s">
        <v>92</v>
      </c>
    </row>
    <row r="124" spans="2:7" x14ac:dyDescent="0.55000000000000004">
      <c r="D124" s="64">
        <v>2012</v>
      </c>
      <c r="E124" s="71">
        <v>1313</v>
      </c>
      <c r="F124" s="68">
        <v>116.99409027544111</v>
      </c>
      <c r="G124" s="72">
        <f t="shared" ref="G124:G133" si="7">E124/F124</f>
        <v>11.222789090532544</v>
      </c>
    </row>
    <row r="125" spans="2:7" x14ac:dyDescent="0.55000000000000004">
      <c r="D125" s="64">
        <v>2013</v>
      </c>
      <c r="E125" s="71">
        <v>1183</v>
      </c>
      <c r="F125" s="68">
        <v>87.652377147644998</v>
      </c>
      <c r="G125" s="72">
        <f t="shared" si="7"/>
        <v>13.496496484143377</v>
      </c>
    </row>
    <row r="126" spans="2:7" x14ac:dyDescent="0.55000000000000004">
      <c r="D126" s="64">
        <v>2014</v>
      </c>
      <c r="E126" s="71">
        <v>1268</v>
      </c>
      <c r="F126" s="68">
        <v>81.421922635935118</v>
      </c>
      <c r="G126" s="72">
        <f t="shared" si="7"/>
        <v>15.573201405101372</v>
      </c>
    </row>
    <row r="127" spans="2:7" x14ac:dyDescent="0.55000000000000004">
      <c r="D127" s="64">
        <v>2015</v>
      </c>
      <c r="E127" s="71">
        <v>1538</v>
      </c>
      <c r="F127" s="68">
        <v>84.297517025955059</v>
      </c>
      <c r="G127" s="72">
        <f t="shared" si="7"/>
        <v>18.24490274756791</v>
      </c>
    </row>
    <row r="128" spans="2:7" x14ac:dyDescent="0.55000000000000004">
      <c r="D128" s="64">
        <v>2016</v>
      </c>
      <c r="E128" s="71">
        <v>1454</v>
      </c>
      <c r="F128" s="68">
        <v>77.641048530538527</v>
      </c>
      <c r="G128" s="72">
        <f t="shared" si="7"/>
        <v>18.727207160631</v>
      </c>
    </row>
    <row r="129" spans="2:7" x14ac:dyDescent="0.55000000000000004">
      <c r="D129" s="64">
        <v>2017</v>
      </c>
      <c r="E129" s="71">
        <v>1592</v>
      </c>
      <c r="F129" s="68">
        <v>101.97709734978139</v>
      </c>
      <c r="G129" s="72">
        <f t="shared" si="7"/>
        <v>15.611348443655352</v>
      </c>
    </row>
    <row r="130" spans="2:7" x14ac:dyDescent="0.55000000000000004">
      <c r="D130" s="64">
        <v>2018</v>
      </c>
      <c r="E130" s="71">
        <v>1557</v>
      </c>
      <c r="F130" s="68">
        <v>109.05957982890459</v>
      </c>
      <c r="G130" s="72">
        <f t="shared" si="7"/>
        <v>14.276600023974609</v>
      </c>
    </row>
    <row r="131" spans="2:7" x14ac:dyDescent="0.55000000000000004">
      <c r="D131" s="64">
        <v>2019</v>
      </c>
      <c r="E131" s="71">
        <v>1548</v>
      </c>
      <c r="F131" s="68">
        <v>128.49646783552089</v>
      </c>
      <c r="G131" s="72">
        <f t="shared" si="7"/>
        <v>12.047023751512638</v>
      </c>
    </row>
    <row r="132" spans="2:7" x14ac:dyDescent="0.55000000000000004">
      <c r="D132" s="64">
        <v>2020</v>
      </c>
      <c r="E132" s="71">
        <v>1326</v>
      </c>
      <c r="F132" s="68">
        <v>125.40786645364761</v>
      </c>
      <c r="G132" s="72">
        <f t="shared" si="7"/>
        <v>10.573499394394904</v>
      </c>
    </row>
    <row r="133" spans="2:7" x14ac:dyDescent="0.55000000000000004">
      <c r="D133" s="64">
        <v>2021</v>
      </c>
      <c r="E133" s="71">
        <v>2000</v>
      </c>
      <c r="F133" s="68">
        <v>159.6487403940703</v>
      </c>
      <c r="G133" s="72">
        <f t="shared" si="7"/>
        <v>12.527502535023347</v>
      </c>
    </row>
    <row r="134" spans="2:7" x14ac:dyDescent="0.55000000000000004">
      <c r="D134" s="64"/>
      <c r="E134" s="71"/>
      <c r="F134" s="68"/>
      <c r="G134" s="72"/>
    </row>
    <row r="135" spans="2:7" x14ac:dyDescent="0.55000000000000004">
      <c r="B135" s="155" t="s">
        <v>91</v>
      </c>
      <c r="C135" s="155"/>
      <c r="D135" s="155"/>
      <c r="E135" s="155"/>
    </row>
    <row r="136" spans="2:7" x14ac:dyDescent="0.55000000000000004">
      <c r="D136" s="64"/>
    </row>
    <row r="137" spans="2:7" x14ac:dyDescent="0.55000000000000004">
      <c r="D137" s="66" t="s">
        <v>83</v>
      </c>
      <c r="E137" s="66" t="s">
        <v>87</v>
      </c>
      <c r="F137" s="66" t="s">
        <v>90</v>
      </c>
      <c r="G137" s="66" t="s">
        <v>89</v>
      </c>
    </row>
    <row r="138" spans="2:7" x14ac:dyDescent="0.55000000000000004">
      <c r="D138" s="64">
        <v>2012</v>
      </c>
      <c r="E138" s="69">
        <v>28</v>
      </c>
      <c r="F138" s="71">
        <v>1313</v>
      </c>
      <c r="G138" s="70">
        <f t="shared" ref="G138:G147" si="8">E138/F138</f>
        <v>2.1325209444021324E-2</v>
      </c>
    </row>
    <row r="139" spans="2:7" x14ac:dyDescent="0.55000000000000004">
      <c r="D139" s="64">
        <v>2013</v>
      </c>
      <c r="E139" s="69">
        <v>30</v>
      </c>
      <c r="F139" s="71">
        <v>1183</v>
      </c>
      <c r="G139" s="70">
        <f t="shared" si="8"/>
        <v>2.5359256128486898E-2</v>
      </c>
    </row>
    <row r="140" spans="2:7" x14ac:dyDescent="0.55000000000000004">
      <c r="D140" s="64">
        <v>2014</v>
      </c>
      <c r="E140" s="58">
        <v>34</v>
      </c>
      <c r="F140" s="71">
        <v>1268</v>
      </c>
      <c r="G140" s="70">
        <f t="shared" si="8"/>
        <v>2.6813880126182965E-2</v>
      </c>
    </row>
    <row r="141" spans="2:7" x14ac:dyDescent="0.55000000000000004">
      <c r="D141" s="64">
        <v>2015</v>
      </c>
      <c r="E141" s="69">
        <v>30</v>
      </c>
      <c r="F141" s="71">
        <v>1538</v>
      </c>
      <c r="G141" s="70">
        <f t="shared" si="8"/>
        <v>1.950585175552666E-2</v>
      </c>
    </row>
    <row r="142" spans="2:7" x14ac:dyDescent="0.55000000000000004">
      <c r="D142" s="64">
        <v>2016</v>
      </c>
      <c r="E142" s="69">
        <v>17</v>
      </c>
      <c r="F142" s="71">
        <v>1454</v>
      </c>
      <c r="G142" s="70">
        <f t="shared" si="8"/>
        <v>1.1691884456671253E-2</v>
      </c>
    </row>
    <row r="143" spans="2:7" x14ac:dyDescent="0.55000000000000004">
      <c r="D143" s="64">
        <v>2017</v>
      </c>
      <c r="E143" s="69">
        <v>17</v>
      </c>
      <c r="F143" s="71">
        <v>1592</v>
      </c>
      <c r="G143" s="70">
        <f t="shared" si="8"/>
        <v>1.0678391959798994E-2</v>
      </c>
    </row>
    <row r="144" spans="2:7" x14ac:dyDescent="0.55000000000000004">
      <c r="D144" s="64">
        <v>2018</v>
      </c>
      <c r="E144" s="69">
        <v>15</v>
      </c>
      <c r="F144" s="71">
        <v>1557</v>
      </c>
      <c r="G144" s="70">
        <f t="shared" si="8"/>
        <v>9.6339113680154135E-3</v>
      </c>
    </row>
    <row r="145" spans="2:7" x14ac:dyDescent="0.55000000000000004">
      <c r="D145" s="64">
        <v>2019</v>
      </c>
      <c r="E145" s="69">
        <v>14</v>
      </c>
      <c r="F145" s="71">
        <v>1548</v>
      </c>
      <c r="G145" s="70">
        <f t="shared" si="8"/>
        <v>9.0439276485788107E-3</v>
      </c>
    </row>
    <row r="146" spans="2:7" x14ac:dyDescent="0.55000000000000004">
      <c r="D146" s="64">
        <v>2020</v>
      </c>
      <c r="E146" s="69">
        <v>14</v>
      </c>
      <c r="F146" s="71">
        <v>1326</v>
      </c>
      <c r="G146" s="70">
        <f t="shared" si="8"/>
        <v>1.0558069381598794E-2</v>
      </c>
    </row>
    <row r="147" spans="2:7" x14ac:dyDescent="0.55000000000000004">
      <c r="D147" s="64">
        <v>2021</v>
      </c>
      <c r="E147" s="69">
        <v>14</v>
      </c>
      <c r="F147" s="71">
        <v>1880</v>
      </c>
      <c r="G147" s="70">
        <f t="shared" si="8"/>
        <v>7.4468085106382982E-3</v>
      </c>
    </row>
    <row r="148" spans="2:7" x14ac:dyDescent="0.55000000000000004">
      <c r="D148" s="64"/>
      <c r="E148" s="69"/>
      <c r="F148" s="71"/>
      <c r="G148" s="70"/>
    </row>
    <row r="149" spans="2:7" x14ac:dyDescent="0.55000000000000004">
      <c r="B149" s="155" t="s">
        <v>88</v>
      </c>
      <c r="C149" s="155"/>
      <c r="D149" s="155"/>
      <c r="E149" s="155"/>
    </row>
    <row r="150" spans="2:7" x14ac:dyDescent="0.55000000000000004">
      <c r="D150" s="64"/>
    </row>
    <row r="151" spans="2:7" x14ac:dyDescent="0.55000000000000004">
      <c r="D151" s="66" t="s">
        <v>83</v>
      </c>
      <c r="E151" s="66" t="s">
        <v>87</v>
      </c>
      <c r="F151" s="66" t="s">
        <v>86</v>
      </c>
      <c r="G151" s="66" t="s">
        <v>85</v>
      </c>
    </row>
    <row r="152" spans="2:7" x14ac:dyDescent="0.55000000000000004">
      <c r="D152" s="64">
        <v>2012</v>
      </c>
      <c r="E152" s="69">
        <v>28</v>
      </c>
      <c r="F152" s="68">
        <v>116.99409027544111</v>
      </c>
      <c r="G152" s="67">
        <f t="shared" ref="G152:G161" si="9">E152/F152</f>
        <v>0.2393283279016841</v>
      </c>
    </row>
    <row r="153" spans="2:7" x14ac:dyDescent="0.55000000000000004">
      <c r="D153" s="64">
        <v>2013</v>
      </c>
      <c r="E153" s="69">
        <v>30</v>
      </c>
      <c r="F153" s="68">
        <v>87.652377147644998</v>
      </c>
      <c r="G153" s="67">
        <f t="shared" si="9"/>
        <v>0.3422611111786148</v>
      </c>
    </row>
    <row r="154" spans="2:7" x14ac:dyDescent="0.55000000000000004">
      <c r="D154" s="64">
        <v>2014</v>
      </c>
      <c r="E154" s="58">
        <v>34</v>
      </c>
      <c r="F154" s="68">
        <v>81.421922635935118</v>
      </c>
      <c r="G154" s="67">
        <f t="shared" si="9"/>
        <v>0.41757795565729233</v>
      </c>
    </row>
    <row r="155" spans="2:7" x14ac:dyDescent="0.55000000000000004">
      <c r="D155" s="64">
        <v>2015</v>
      </c>
      <c r="E155" s="69">
        <v>30</v>
      </c>
      <c r="F155" s="68">
        <v>84.297517025955059</v>
      </c>
      <c r="G155" s="67">
        <f t="shared" si="9"/>
        <v>0.35588236828806064</v>
      </c>
    </row>
    <row r="156" spans="2:7" x14ac:dyDescent="0.55000000000000004">
      <c r="D156" s="64">
        <v>2016</v>
      </c>
      <c r="E156" s="69">
        <v>17</v>
      </c>
      <c r="F156" s="68">
        <v>77.641048530538527</v>
      </c>
      <c r="G156" s="67">
        <f t="shared" si="9"/>
        <v>0.21895634231824415</v>
      </c>
    </row>
    <row r="157" spans="2:7" x14ac:dyDescent="0.55000000000000004">
      <c r="D157" s="64">
        <v>2017</v>
      </c>
      <c r="E157" s="69">
        <v>17</v>
      </c>
      <c r="F157" s="68">
        <v>101.97709734978139</v>
      </c>
      <c r="G157" s="67">
        <f t="shared" si="9"/>
        <v>0.16670409770234987</v>
      </c>
    </row>
    <row r="158" spans="2:7" x14ac:dyDescent="0.55000000000000004">
      <c r="D158" s="64">
        <v>2018</v>
      </c>
      <c r="E158" s="69">
        <v>15</v>
      </c>
      <c r="F158" s="68">
        <v>109.05957982890459</v>
      </c>
      <c r="G158" s="67">
        <f t="shared" si="9"/>
        <v>0.13753949926757811</v>
      </c>
    </row>
    <row r="159" spans="2:7" x14ac:dyDescent="0.55000000000000004">
      <c r="D159" s="64">
        <v>2019</v>
      </c>
      <c r="E159" s="69">
        <v>14</v>
      </c>
      <c r="F159" s="68">
        <v>128.49646783552089</v>
      </c>
      <c r="G159" s="67">
        <f t="shared" si="9"/>
        <v>0.10895241118939079</v>
      </c>
    </row>
    <row r="160" spans="2:7" x14ac:dyDescent="0.55000000000000004">
      <c r="D160" s="64">
        <v>2020</v>
      </c>
      <c r="E160" s="69">
        <v>14</v>
      </c>
      <c r="F160" s="68">
        <v>125.40786645364761</v>
      </c>
      <c r="G160" s="67">
        <f t="shared" si="9"/>
        <v>0.11163574021231422</v>
      </c>
    </row>
    <row r="161" spans="2:13" x14ac:dyDescent="0.55000000000000004">
      <c r="D161" s="64">
        <v>2021</v>
      </c>
      <c r="E161" s="69">
        <v>14</v>
      </c>
      <c r="F161" s="68">
        <v>159.6487403940703</v>
      </c>
      <c r="G161" s="67">
        <f t="shared" si="9"/>
        <v>8.7692517745163429E-2</v>
      </c>
    </row>
    <row r="162" spans="2:13" x14ac:dyDescent="0.55000000000000004">
      <c r="D162" s="64"/>
    </row>
    <row r="163" spans="2:13" x14ac:dyDescent="0.55000000000000004">
      <c r="B163" s="156" t="s">
        <v>84</v>
      </c>
      <c r="C163" s="156"/>
      <c r="D163" s="156"/>
      <c r="E163" s="156"/>
      <c r="F163" s="156"/>
      <c r="G163" s="156"/>
    </row>
    <row r="164" spans="2:13" x14ac:dyDescent="0.55000000000000004">
      <c r="D164" s="64"/>
    </row>
    <row r="165" spans="2:13" x14ac:dyDescent="0.55000000000000004">
      <c r="D165" s="66" t="s">
        <v>83</v>
      </c>
      <c r="E165" s="66" t="s">
        <v>82</v>
      </c>
      <c r="F165" s="66" t="s">
        <v>81</v>
      </c>
      <c r="G165" s="66" t="s">
        <v>80</v>
      </c>
      <c r="H165" s="66" t="s">
        <v>79</v>
      </c>
      <c r="I165" s="66" t="s">
        <v>78</v>
      </c>
      <c r="J165" s="66" t="s">
        <v>77</v>
      </c>
      <c r="K165" s="66" t="s">
        <v>76</v>
      </c>
      <c r="L165" s="66" t="s">
        <v>75</v>
      </c>
      <c r="M165" s="64"/>
    </row>
    <row r="166" spans="2:13" x14ac:dyDescent="0.55000000000000004">
      <c r="D166" s="64">
        <v>2012</v>
      </c>
      <c r="E166" s="65">
        <v>1059</v>
      </c>
      <c r="F166" s="65">
        <v>11275</v>
      </c>
      <c r="G166" s="62">
        <f t="shared" ref="G166:G175" si="10">E166/F166</f>
        <v>9.3924611973392455E-2</v>
      </c>
      <c r="H166" s="65">
        <v>11928</v>
      </c>
      <c r="I166" s="62">
        <f t="shared" ref="I166:I175" si="11">F166/H166</f>
        <v>0.94525486250838364</v>
      </c>
      <c r="J166" s="63">
        <v>7372</v>
      </c>
      <c r="K166" s="60">
        <f t="shared" ref="K166:K175" si="12">H166/J166</f>
        <v>1.6180141074335324</v>
      </c>
      <c r="L166" s="60">
        <f t="shared" ref="L166:L175" si="13">G166*I166*K166</f>
        <v>0.14365165491047205</v>
      </c>
    </row>
    <row r="167" spans="2:13" x14ac:dyDescent="0.55000000000000004">
      <c r="D167" s="64">
        <v>2013</v>
      </c>
      <c r="E167" s="63">
        <v>1095</v>
      </c>
      <c r="F167" s="65">
        <v>11062</v>
      </c>
      <c r="G167" s="62">
        <f t="shared" si="10"/>
        <v>9.8987524859880674E-2</v>
      </c>
      <c r="H167" s="63">
        <v>2101</v>
      </c>
      <c r="I167" s="62">
        <f t="shared" si="11"/>
        <v>5.2651118514992863</v>
      </c>
      <c r="J167" s="61">
        <v>7813</v>
      </c>
      <c r="K167" s="60">
        <f t="shared" si="12"/>
        <v>0.26891078970945859</v>
      </c>
      <c r="L167" s="60">
        <f t="shared" si="13"/>
        <v>0.14015103033405862</v>
      </c>
    </row>
    <row r="168" spans="2:13" x14ac:dyDescent="0.55000000000000004">
      <c r="D168" s="64">
        <v>2014</v>
      </c>
      <c r="E168" s="63">
        <v>1162</v>
      </c>
      <c r="F168" s="65">
        <v>11646</v>
      </c>
      <c r="G168" s="62">
        <f t="shared" si="10"/>
        <v>9.9776747381075045E-2</v>
      </c>
      <c r="H168" s="63">
        <v>12682</v>
      </c>
      <c r="I168" s="62">
        <f t="shared" si="11"/>
        <v>0.91830941491878249</v>
      </c>
      <c r="J168" s="63">
        <v>8218</v>
      </c>
      <c r="K168" s="60">
        <f t="shared" si="12"/>
        <v>1.5431978583596981</v>
      </c>
      <c r="L168" s="60">
        <f t="shared" si="13"/>
        <v>0.141396933560477</v>
      </c>
    </row>
    <row r="169" spans="2:13" x14ac:dyDescent="0.55000000000000004">
      <c r="D169" s="64">
        <v>2015</v>
      </c>
      <c r="E169" s="63">
        <v>588</v>
      </c>
      <c r="F169" s="63">
        <v>11706</v>
      </c>
      <c r="G169" s="62">
        <f t="shared" si="10"/>
        <v>5.0230650948231675E-2</v>
      </c>
      <c r="H169" s="63">
        <v>12800</v>
      </c>
      <c r="I169" s="62">
        <f t="shared" si="11"/>
        <v>0.91453125000000002</v>
      </c>
      <c r="J169" s="61">
        <v>8421</v>
      </c>
      <c r="K169" s="60">
        <f t="shared" si="12"/>
        <v>1.5200095000593754</v>
      </c>
      <c r="L169" s="60">
        <f t="shared" si="13"/>
        <v>6.9825436408977551E-2</v>
      </c>
    </row>
    <row r="170" spans="2:13" x14ac:dyDescent="0.55000000000000004">
      <c r="D170" s="64">
        <v>2016</v>
      </c>
      <c r="E170" s="63">
        <v>658</v>
      </c>
      <c r="F170" s="63">
        <v>10990</v>
      </c>
      <c r="G170" s="62">
        <f t="shared" si="10"/>
        <v>5.9872611464968153E-2</v>
      </c>
      <c r="H170" s="63">
        <v>13394</v>
      </c>
      <c r="I170" s="62">
        <f t="shared" si="11"/>
        <v>0.82051664924593104</v>
      </c>
      <c r="J170" s="61">
        <v>8813</v>
      </c>
      <c r="K170" s="60">
        <f t="shared" si="12"/>
        <v>1.5198002950187224</v>
      </c>
      <c r="L170" s="60">
        <f t="shared" si="13"/>
        <v>7.4662430500397142E-2</v>
      </c>
    </row>
    <row r="171" spans="2:13" x14ac:dyDescent="0.55000000000000004">
      <c r="D171" s="64">
        <v>2017</v>
      </c>
      <c r="E171" s="63">
        <v>924</v>
      </c>
      <c r="F171" s="63">
        <v>13285</v>
      </c>
      <c r="G171" s="62">
        <f t="shared" si="10"/>
        <v>6.9552126458411745E-2</v>
      </c>
      <c r="H171" s="63">
        <v>14846</v>
      </c>
      <c r="I171" s="62">
        <f t="shared" si="11"/>
        <v>0.89485383268220398</v>
      </c>
      <c r="J171" s="63">
        <v>9356</v>
      </c>
      <c r="K171" s="60">
        <f t="shared" si="12"/>
        <v>1.5867892261650278</v>
      </c>
      <c r="L171" s="60">
        <f t="shared" si="13"/>
        <v>9.8760153911928175E-2</v>
      </c>
    </row>
    <row r="172" spans="2:13" x14ac:dyDescent="0.55000000000000004">
      <c r="D172" s="64">
        <v>2018</v>
      </c>
      <c r="E172" s="63">
        <v>1520</v>
      </c>
      <c r="F172" s="63">
        <v>14802</v>
      </c>
      <c r="G172" s="62">
        <f t="shared" si="10"/>
        <v>0.10268882583434671</v>
      </c>
      <c r="H172" s="63">
        <v>16056</v>
      </c>
      <c r="I172" s="62">
        <f t="shared" si="11"/>
        <v>0.92189835575485801</v>
      </c>
      <c r="J172" s="61">
        <v>10532</v>
      </c>
      <c r="K172" s="60">
        <f t="shared" si="12"/>
        <v>1.5244967717432587</v>
      </c>
      <c r="L172" s="60">
        <f t="shared" si="13"/>
        <v>0.1443220660843145</v>
      </c>
    </row>
    <row r="173" spans="2:13" x14ac:dyDescent="0.55000000000000004">
      <c r="D173" s="64">
        <v>2019</v>
      </c>
      <c r="E173" s="63">
        <v>1377</v>
      </c>
      <c r="F173" s="63">
        <v>15658</v>
      </c>
      <c r="G173" s="62">
        <f t="shared" si="10"/>
        <v>8.7942265934346661E-2</v>
      </c>
      <c r="H173" s="63">
        <v>17136</v>
      </c>
      <c r="I173" s="62">
        <f t="shared" si="11"/>
        <v>0.9137488328664799</v>
      </c>
      <c r="J173" s="61">
        <v>11544</v>
      </c>
      <c r="K173" s="60">
        <f t="shared" si="12"/>
        <v>1.4844074844074844</v>
      </c>
      <c r="L173" s="60">
        <f t="shared" si="13"/>
        <v>0.11928274428274427</v>
      </c>
    </row>
    <row r="174" spans="2:13" x14ac:dyDescent="0.55000000000000004">
      <c r="D174" s="64">
        <v>2020</v>
      </c>
      <c r="E174" s="63">
        <v>1430</v>
      </c>
      <c r="F174" s="63">
        <v>13786</v>
      </c>
      <c r="G174" s="62">
        <f t="shared" si="10"/>
        <v>0.10372842013637024</v>
      </c>
      <c r="H174" s="63">
        <v>18200</v>
      </c>
      <c r="I174" s="62">
        <f t="shared" si="11"/>
        <v>0.75747252747252747</v>
      </c>
      <c r="J174" s="61">
        <v>12699</v>
      </c>
      <c r="K174" s="60">
        <f t="shared" si="12"/>
        <v>1.4331837152531695</v>
      </c>
      <c r="L174" s="60">
        <f t="shared" si="13"/>
        <v>0.11260729191274903</v>
      </c>
    </row>
    <row r="175" spans="2:13" x14ac:dyDescent="0.55000000000000004">
      <c r="D175" s="64">
        <v>2021</v>
      </c>
      <c r="E175" s="63">
        <v>1863</v>
      </c>
      <c r="F175" s="63">
        <v>16152</v>
      </c>
      <c r="G175" s="62">
        <f t="shared" si="10"/>
        <v>0.11534175334323923</v>
      </c>
      <c r="H175" s="63">
        <v>21039</v>
      </c>
      <c r="I175" s="62">
        <f t="shared" si="11"/>
        <v>0.76771709682019107</v>
      </c>
      <c r="J175" s="61">
        <v>14309</v>
      </c>
      <c r="K175" s="60">
        <f t="shared" si="12"/>
        <v>1.4703333566286951</v>
      </c>
      <c r="L175" s="60">
        <f t="shared" si="13"/>
        <v>0.13019777762247536</v>
      </c>
    </row>
    <row r="176" spans="2:13" x14ac:dyDescent="0.55000000000000004">
      <c r="E176" s="59"/>
    </row>
  </sheetData>
  <mergeCells count="17">
    <mergeCell ref="E1:H3"/>
    <mergeCell ref="B46:D46"/>
    <mergeCell ref="B63:E63"/>
    <mergeCell ref="B77:G77"/>
    <mergeCell ref="B48:F48"/>
    <mergeCell ref="G4:H5"/>
    <mergeCell ref="F8:H8"/>
    <mergeCell ref="B149:E149"/>
    <mergeCell ref="B163:G163"/>
    <mergeCell ref="B14:D14"/>
    <mergeCell ref="B16:F16"/>
    <mergeCell ref="B31:G31"/>
    <mergeCell ref="B105:D105"/>
    <mergeCell ref="B107:E107"/>
    <mergeCell ref="B121:E121"/>
    <mergeCell ref="B135:E135"/>
    <mergeCell ref="B91:D91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7A51C-CFCE-43BB-89A7-9F9F7D8E55F1}">
  <dimension ref="B2:M158"/>
  <sheetViews>
    <sheetView showGridLines="0" zoomScale="80" zoomScaleNormal="80" workbookViewId="0">
      <selection activeCell="D2" sqref="D2"/>
    </sheetView>
  </sheetViews>
  <sheetFormatPr defaultColWidth="8.88671875" defaultRowHeight="14.4" x14ac:dyDescent="0.3"/>
  <cols>
    <col min="1" max="1" width="9.6640625" style="108" customWidth="1"/>
    <col min="2" max="2" width="42.33203125" style="108" customWidth="1"/>
    <col min="3" max="3" width="11.88671875" style="108" customWidth="1"/>
    <col min="4" max="5" width="12.6640625" style="108" customWidth="1"/>
    <col min="6" max="12" width="13.6640625" style="108" customWidth="1"/>
    <col min="13" max="16384" width="8.88671875" style="108"/>
  </cols>
  <sheetData>
    <row r="2" spans="2:12" ht="61.8" x14ac:dyDescent="1.1499999999999999">
      <c r="D2" s="144" t="s">
        <v>192</v>
      </c>
    </row>
    <row r="3" spans="2:12" ht="28.8" x14ac:dyDescent="0.55000000000000004">
      <c r="F3" s="162" t="s">
        <v>193</v>
      </c>
      <c r="G3" s="162"/>
    </row>
    <row r="6" spans="2:12" s="141" customFormat="1" x14ac:dyDescent="0.3">
      <c r="B6" s="143"/>
      <c r="C6" s="142">
        <v>2012</v>
      </c>
      <c r="D6" s="142">
        <v>2013</v>
      </c>
      <c r="E6" s="142">
        <v>2014</v>
      </c>
      <c r="F6" s="142">
        <v>2015</v>
      </c>
      <c r="G6" s="142">
        <v>2016</v>
      </c>
      <c r="H6" s="142">
        <v>2017</v>
      </c>
      <c r="I6" s="142">
        <v>2018</v>
      </c>
      <c r="J6" s="142">
        <v>2019</v>
      </c>
      <c r="K6" s="142">
        <v>2020</v>
      </c>
      <c r="L6" s="142">
        <v>2021</v>
      </c>
    </row>
    <row r="7" spans="2:12" x14ac:dyDescent="0.3">
      <c r="B7" s="109" t="s">
        <v>191</v>
      </c>
      <c r="C7" s="109">
        <v>3390</v>
      </c>
      <c r="D7" s="109">
        <v>3543</v>
      </c>
      <c r="E7" s="109">
        <v>4084</v>
      </c>
      <c r="F7" s="109">
        <v>4592</v>
      </c>
      <c r="G7" s="109">
        <v>5161</v>
      </c>
      <c r="H7" s="109">
        <v>7868</v>
      </c>
      <c r="I7" s="109">
        <v>12111</v>
      </c>
      <c r="J7" s="109">
        <v>12876</v>
      </c>
      <c r="K7" s="109">
        <v>12337</v>
      </c>
      <c r="L7" s="109">
        <v>13018</v>
      </c>
    </row>
    <row r="8" spans="2:12" x14ac:dyDescent="0.3">
      <c r="B8" s="109" t="s">
        <v>190</v>
      </c>
      <c r="C8" s="109">
        <v>450</v>
      </c>
      <c r="D8" s="109">
        <v>632</v>
      </c>
      <c r="E8" s="109">
        <v>1020</v>
      </c>
      <c r="F8" s="109">
        <v>1172</v>
      </c>
      <c r="G8" s="109">
        <v>1424</v>
      </c>
      <c r="H8" s="109">
        <v>1571</v>
      </c>
      <c r="I8" s="109">
        <v>1658</v>
      </c>
      <c r="J8" s="109">
        <v>1838</v>
      </c>
      <c r="K8" s="109">
        <v>1791</v>
      </c>
      <c r="L8" s="109">
        <v>1742</v>
      </c>
    </row>
    <row r="9" spans="2:12" x14ac:dyDescent="0.3">
      <c r="B9" s="109" t="s">
        <v>189</v>
      </c>
      <c r="C9" s="109">
        <v>2842</v>
      </c>
      <c r="D9" s="109">
        <v>2778</v>
      </c>
      <c r="E9" s="109">
        <v>3067</v>
      </c>
      <c r="F9" s="109">
        <v>3426</v>
      </c>
      <c r="G9" s="109">
        <v>3906</v>
      </c>
      <c r="H9" s="109">
        <v>6366</v>
      </c>
      <c r="I9" s="109">
        <v>10202</v>
      </c>
      <c r="J9" s="109">
        <v>11592</v>
      </c>
      <c r="K9" s="109">
        <v>11080</v>
      </c>
      <c r="L9" s="109">
        <v>11576</v>
      </c>
    </row>
    <row r="10" spans="2:12" x14ac:dyDescent="0.3"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</row>
    <row r="11" spans="2:12" x14ac:dyDescent="0.3">
      <c r="B11" s="109" t="s">
        <v>188</v>
      </c>
      <c r="C11" s="109">
        <f t="shared" ref="C11:L11" si="0">C7/C9</f>
        <v>1.1928219563687543</v>
      </c>
      <c r="D11" s="109">
        <f t="shared" si="0"/>
        <v>1.275377969762419</v>
      </c>
      <c r="E11" s="109">
        <f t="shared" si="0"/>
        <v>1.3315943919139224</v>
      </c>
      <c r="F11" s="109">
        <f t="shared" si="0"/>
        <v>1.3403385872737887</v>
      </c>
      <c r="G11" s="109">
        <f t="shared" si="0"/>
        <v>1.3213005632360471</v>
      </c>
      <c r="H11" s="109">
        <f t="shared" si="0"/>
        <v>1.2359409362236884</v>
      </c>
      <c r="I11" s="109">
        <f t="shared" si="0"/>
        <v>1.1871201725151932</v>
      </c>
      <c r="J11" s="109">
        <f t="shared" si="0"/>
        <v>1.1107660455486543</v>
      </c>
      <c r="K11" s="109">
        <f t="shared" si="0"/>
        <v>1.1134476534296029</v>
      </c>
      <c r="L11" s="109">
        <f t="shared" si="0"/>
        <v>1.1245680718728404</v>
      </c>
    </row>
    <row r="12" spans="2:12" x14ac:dyDescent="0.3">
      <c r="B12" s="109" t="s">
        <v>187</v>
      </c>
      <c r="C12" s="109">
        <f t="shared" ref="C12:L12" si="1">(C7-C8)/C9</f>
        <v>1.0344827586206897</v>
      </c>
      <c r="D12" s="109">
        <f t="shared" si="1"/>
        <v>1.0478761699064074</v>
      </c>
      <c r="E12" s="109">
        <f t="shared" si="1"/>
        <v>0.99902184545158135</v>
      </c>
      <c r="F12" s="109">
        <f t="shared" si="1"/>
        <v>0.99824868651488619</v>
      </c>
      <c r="G12" s="109">
        <f t="shared" si="1"/>
        <v>0.95673323092677931</v>
      </c>
      <c r="H12" s="109">
        <f t="shared" si="1"/>
        <v>0.98916116870876536</v>
      </c>
      <c r="I12" s="109">
        <f t="shared" si="1"/>
        <v>1.0246030190158792</v>
      </c>
      <c r="J12" s="109">
        <f t="shared" si="1"/>
        <v>0.95220841959972391</v>
      </c>
      <c r="K12" s="109">
        <f t="shared" si="1"/>
        <v>0.95180505415162453</v>
      </c>
      <c r="L12" s="109">
        <f t="shared" si="1"/>
        <v>0.97408431237042159</v>
      </c>
    </row>
    <row r="13" spans="2:12" x14ac:dyDescent="0.3">
      <c r="B13" s="109"/>
      <c r="C13" s="109"/>
      <c r="D13" s="109"/>
      <c r="E13" s="109"/>
      <c r="F13" s="109"/>
      <c r="G13" s="109"/>
      <c r="H13" s="109"/>
      <c r="I13" s="109"/>
      <c r="J13" s="109"/>
      <c r="K13" s="109"/>
      <c r="L13" s="109"/>
    </row>
    <row r="32" spans="2:12" s="141" customFormat="1" x14ac:dyDescent="0.3">
      <c r="B32" s="143"/>
      <c r="C32" s="142">
        <v>2012</v>
      </c>
      <c r="D32" s="142">
        <v>2013</v>
      </c>
      <c r="E32" s="142">
        <v>2014</v>
      </c>
      <c r="F32" s="142">
        <v>2015</v>
      </c>
      <c r="G32" s="142">
        <v>2016</v>
      </c>
      <c r="H32" s="142">
        <v>2017</v>
      </c>
      <c r="I32" s="142">
        <v>2018</v>
      </c>
      <c r="J32" s="142">
        <v>2019</v>
      </c>
      <c r="K32" s="142">
        <v>2020</v>
      </c>
      <c r="L32" s="142">
        <v>2021</v>
      </c>
    </row>
    <row r="33" spans="2:12" x14ac:dyDescent="0.3">
      <c r="B33" s="132" t="s">
        <v>144</v>
      </c>
      <c r="C33" s="132">
        <v>290</v>
      </c>
      <c r="D33" s="132">
        <v>302</v>
      </c>
      <c r="E33" s="140">
        <v>349</v>
      </c>
      <c r="F33" s="132">
        <v>393</v>
      </c>
      <c r="G33" s="140">
        <v>409</v>
      </c>
      <c r="H33" s="140">
        <v>454</v>
      </c>
      <c r="I33" s="132">
        <v>584</v>
      </c>
      <c r="J33" s="140">
        <v>569</v>
      </c>
      <c r="K33" s="132">
        <v>297</v>
      </c>
      <c r="L33" s="132">
        <v>287</v>
      </c>
    </row>
    <row r="34" spans="2:12" x14ac:dyDescent="0.3">
      <c r="B34" s="132" t="s">
        <v>16</v>
      </c>
      <c r="C34" s="132">
        <v>2</v>
      </c>
      <c r="D34" s="132">
        <v>1</v>
      </c>
      <c r="E34" s="132">
        <v>24</v>
      </c>
      <c r="F34" s="140">
        <v>41</v>
      </c>
      <c r="G34" s="140">
        <v>3</v>
      </c>
      <c r="H34" s="132">
        <v>31</v>
      </c>
      <c r="I34" s="140">
        <v>28</v>
      </c>
      <c r="J34" s="140">
        <v>3</v>
      </c>
      <c r="K34" s="140">
        <v>8</v>
      </c>
      <c r="L34" s="140">
        <v>15</v>
      </c>
    </row>
    <row r="35" spans="2:12" x14ac:dyDescent="0.3">
      <c r="B35" s="132" t="s">
        <v>133</v>
      </c>
      <c r="C35" s="132">
        <f t="shared" ref="C35:L35" si="2">C33+C34</f>
        <v>292</v>
      </c>
      <c r="D35" s="132">
        <f t="shared" si="2"/>
        <v>303</v>
      </c>
      <c r="E35" s="132">
        <f t="shared" si="2"/>
        <v>373</v>
      </c>
      <c r="F35" s="132">
        <f t="shared" si="2"/>
        <v>434</v>
      </c>
      <c r="G35" s="132">
        <f t="shared" si="2"/>
        <v>412</v>
      </c>
      <c r="H35" s="132">
        <f t="shared" si="2"/>
        <v>485</v>
      </c>
      <c r="I35" s="132">
        <f t="shared" si="2"/>
        <v>612</v>
      </c>
      <c r="J35" s="132">
        <f t="shared" si="2"/>
        <v>572</v>
      </c>
      <c r="K35" s="132">
        <f t="shared" si="2"/>
        <v>305</v>
      </c>
      <c r="L35" s="132">
        <f t="shared" si="2"/>
        <v>302</v>
      </c>
    </row>
    <row r="36" spans="2:12" x14ac:dyDescent="0.3">
      <c r="B36" s="132" t="s">
        <v>18</v>
      </c>
      <c r="C36" s="138">
        <v>3445</v>
      </c>
      <c r="D36" s="135">
        <v>3229</v>
      </c>
      <c r="E36" s="138">
        <v>4067</v>
      </c>
      <c r="F36" s="135">
        <v>4394</v>
      </c>
      <c r="G36" s="138">
        <v>5826</v>
      </c>
      <c r="H36" s="135">
        <v>7425</v>
      </c>
      <c r="I36" s="135">
        <v>8447</v>
      </c>
      <c r="J36" s="135">
        <v>9943</v>
      </c>
      <c r="K36" s="135">
        <v>8087</v>
      </c>
      <c r="L36" s="135">
        <v>6832</v>
      </c>
    </row>
    <row r="37" spans="2:12" x14ac:dyDescent="0.3">
      <c r="B37" s="132" t="s">
        <v>143</v>
      </c>
      <c r="C37" s="139">
        <f t="shared" ref="C37:L37" si="3">C33-C33*C40</f>
        <v>191.39999999999998</v>
      </c>
      <c r="D37" s="139">
        <f t="shared" si="3"/>
        <v>208.38</v>
      </c>
      <c r="E37" s="139">
        <f t="shared" si="3"/>
        <v>258.26</v>
      </c>
      <c r="F37" s="139">
        <f t="shared" si="3"/>
        <v>279.02999999999997</v>
      </c>
      <c r="G37" s="139">
        <f t="shared" si="3"/>
        <v>290.39</v>
      </c>
      <c r="H37" s="139">
        <f t="shared" si="3"/>
        <v>326.88</v>
      </c>
      <c r="I37" s="139">
        <f t="shared" si="3"/>
        <v>397.12</v>
      </c>
      <c r="J37" s="139">
        <f t="shared" si="3"/>
        <v>392.61</v>
      </c>
      <c r="K37" s="139">
        <f t="shared" si="3"/>
        <v>100.97999999999999</v>
      </c>
      <c r="L37" s="139">
        <f t="shared" si="3"/>
        <v>235.34</v>
      </c>
    </row>
    <row r="38" spans="2:12" x14ac:dyDescent="0.3">
      <c r="B38" s="132" t="s">
        <v>186</v>
      </c>
      <c r="C38" s="138">
        <v>120</v>
      </c>
      <c r="D38" s="135">
        <v>120</v>
      </c>
      <c r="E38" s="138">
        <v>120</v>
      </c>
      <c r="F38" s="135">
        <v>120</v>
      </c>
      <c r="G38" s="138">
        <v>120</v>
      </c>
      <c r="H38" s="135">
        <v>180</v>
      </c>
      <c r="I38" s="135">
        <v>180</v>
      </c>
      <c r="J38" s="135">
        <v>180</v>
      </c>
      <c r="K38" s="135">
        <v>180</v>
      </c>
      <c r="L38" s="135">
        <v>180</v>
      </c>
    </row>
    <row r="39" spans="2:12" x14ac:dyDescent="0.3">
      <c r="B39" s="132" t="s">
        <v>12</v>
      </c>
      <c r="C39" s="138">
        <v>675</v>
      </c>
      <c r="D39" s="135">
        <v>831</v>
      </c>
      <c r="E39" s="138">
        <v>1021</v>
      </c>
      <c r="F39" s="135">
        <v>1218</v>
      </c>
      <c r="G39" s="138">
        <v>1421</v>
      </c>
      <c r="H39" s="135">
        <v>1514</v>
      </c>
      <c r="I39" s="135">
        <v>1886</v>
      </c>
      <c r="J39" s="135">
        <v>1328</v>
      </c>
      <c r="K39" s="135">
        <v>1270</v>
      </c>
      <c r="L39" s="135">
        <v>1457</v>
      </c>
    </row>
    <row r="40" spans="2:12" x14ac:dyDescent="0.3">
      <c r="B40" s="132" t="s">
        <v>185</v>
      </c>
      <c r="C40" s="137">
        <v>0.34</v>
      </c>
      <c r="D40" s="136">
        <v>0.31</v>
      </c>
      <c r="E40" s="137">
        <v>0.26</v>
      </c>
      <c r="F40" s="136">
        <v>0.28999999999999998</v>
      </c>
      <c r="G40" s="137">
        <v>0.28999999999999998</v>
      </c>
      <c r="H40" s="136">
        <v>0.28000000000000003</v>
      </c>
      <c r="I40" s="136">
        <v>0.32</v>
      </c>
      <c r="J40" s="136">
        <v>0.31</v>
      </c>
      <c r="K40" s="136">
        <v>0.66</v>
      </c>
      <c r="L40" s="136">
        <v>0.18</v>
      </c>
    </row>
    <row r="41" spans="2:12" x14ac:dyDescent="0.3">
      <c r="B41" s="132" t="s">
        <v>103</v>
      </c>
      <c r="C41" s="132">
        <v>0</v>
      </c>
      <c r="D41" s="132">
        <v>0</v>
      </c>
      <c r="E41" s="132">
        <v>0</v>
      </c>
      <c r="F41" s="132">
        <v>0</v>
      </c>
      <c r="G41" s="132">
        <v>12</v>
      </c>
      <c r="H41" s="132">
        <v>6</v>
      </c>
      <c r="I41" s="132">
        <v>0</v>
      </c>
      <c r="J41" s="132">
        <v>0</v>
      </c>
      <c r="K41" s="132">
        <v>0</v>
      </c>
      <c r="L41" s="132">
        <v>0</v>
      </c>
    </row>
    <row r="42" spans="2:12" ht="28.8" x14ac:dyDescent="0.3">
      <c r="B42" s="134" t="s">
        <v>184</v>
      </c>
      <c r="C42" s="135">
        <f t="shared" ref="C42:L42" si="4">C41+C39+C38</f>
        <v>795</v>
      </c>
      <c r="D42" s="135">
        <f t="shared" si="4"/>
        <v>951</v>
      </c>
      <c r="E42" s="135">
        <f t="shared" si="4"/>
        <v>1141</v>
      </c>
      <c r="F42" s="135">
        <f t="shared" si="4"/>
        <v>1338</v>
      </c>
      <c r="G42" s="135">
        <f t="shared" si="4"/>
        <v>1553</v>
      </c>
      <c r="H42" s="135">
        <f t="shared" si="4"/>
        <v>1700</v>
      </c>
      <c r="I42" s="135">
        <f t="shared" si="4"/>
        <v>2066</v>
      </c>
      <c r="J42" s="135">
        <f t="shared" si="4"/>
        <v>1508</v>
      </c>
      <c r="K42" s="135">
        <f t="shared" si="4"/>
        <v>1450</v>
      </c>
      <c r="L42" s="135">
        <f t="shared" si="4"/>
        <v>1637</v>
      </c>
    </row>
    <row r="43" spans="2:12" x14ac:dyDescent="0.3">
      <c r="B43" s="132" t="s">
        <v>183</v>
      </c>
      <c r="C43" s="131">
        <f t="shared" ref="C43:L43" si="5">(C35/C42)</f>
        <v>0.3672955974842767</v>
      </c>
      <c r="D43" s="131">
        <f t="shared" si="5"/>
        <v>0.31861198738170349</v>
      </c>
      <c r="E43" s="131">
        <f t="shared" si="5"/>
        <v>0.32690622261174407</v>
      </c>
      <c r="F43" s="131">
        <f t="shared" si="5"/>
        <v>0.32436472346786249</v>
      </c>
      <c r="G43" s="131">
        <f t="shared" si="5"/>
        <v>0.26529298132646489</v>
      </c>
      <c r="H43" s="131">
        <f t="shared" si="5"/>
        <v>0.28529411764705881</v>
      </c>
      <c r="I43" s="131">
        <f t="shared" si="5"/>
        <v>0.29622458857696032</v>
      </c>
      <c r="J43" s="131">
        <f t="shared" si="5"/>
        <v>0.37931034482758619</v>
      </c>
      <c r="K43" s="131">
        <f t="shared" si="5"/>
        <v>0.2103448275862069</v>
      </c>
      <c r="L43" s="131">
        <f t="shared" si="5"/>
        <v>0.18448381185094687</v>
      </c>
    </row>
    <row r="44" spans="2:12" x14ac:dyDescent="0.3">
      <c r="B44" s="134" t="s">
        <v>182</v>
      </c>
      <c r="C44" s="133">
        <f t="shared" ref="C44:L44" si="6">C36/C42</f>
        <v>4.333333333333333</v>
      </c>
      <c r="D44" s="133">
        <f t="shared" si="6"/>
        <v>3.3953732912723451</v>
      </c>
      <c r="E44" s="133">
        <f t="shared" si="6"/>
        <v>3.5644171779141103</v>
      </c>
      <c r="F44" s="133">
        <f t="shared" si="6"/>
        <v>3.2840059790732434</v>
      </c>
      <c r="G44" s="133">
        <f t="shared" si="6"/>
        <v>3.7514488087572442</v>
      </c>
      <c r="H44" s="133">
        <f t="shared" si="6"/>
        <v>4.367647058823529</v>
      </c>
      <c r="I44" s="133">
        <f t="shared" si="6"/>
        <v>4.0885769603097772</v>
      </c>
      <c r="J44" s="133">
        <f t="shared" si="6"/>
        <v>6.5935013262599469</v>
      </c>
      <c r="K44" s="133">
        <f t="shared" si="6"/>
        <v>5.5772413793103448</v>
      </c>
      <c r="L44" s="133">
        <f t="shared" si="6"/>
        <v>4.173488087965791</v>
      </c>
    </row>
    <row r="45" spans="2:12" x14ac:dyDescent="0.3">
      <c r="B45" s="132" t="s">
        <v>171</v>
      </c>
      <c r="C45" s="131">
        <f t="shared" ref="C45:L45" si="7">C35/C36</f>
        <v>8.476052249637156E-2</v>
      </c>
      <c r="D45" s="131">
        <f t="shared" si="7"/>
        <v>9.3837101269742956E-2</v>
      </c>
      <c r="E45" s="131">
        <f t="shared" si="7"/>
        <v>9.1713793951315473E-2</v>
      </c>
      <c r="F45" s="131">
        <f t="shared" si="7"/>
        <v>9.8771051433773321E-2</v>
      </c>
      <c r="G45" s="131">
        <f t="shared" si="7"/>
        <v>7.0717473395125297E-2</v>
      </c>
      <c r="H45" s="131">
        <f t="shared" si="7"/>
        <v>6.531986531986532E-2</v>
      </c>
      <c r="I45" s="131">
        <f t="shared" si="7"/>
        <v>7.2451758020599027E-2</v>
      </c>
      <c r="J45" s="131">
        <f t="shared" si="7"/>
        <v>5.7527909081766068E-2</v>
      </c>
      <c r="K45" s="131">
        <f t="shared" si="7"/>
        <v>3.7714850995424758E-2</v>
      </c>
      <c r="L45" s="131">
        <f t="shared" si="7"/>
        <v>4.4203747072599532E-2</v>
      </c>
    </row>
    <row r="46" spans="2:12" x14ac:dyDescent="0.3">
      <c r="B46" s="132" t="s">
        <v>181</v>
      </c>
      <c r="C46" s="131">
        <f t="shared" ref="C46:L46" si="8">(C37/C42)</f>
        <v>0.24075471698113204</v>
      </c>
      <c r="D46" s="131">
        <f t="shared" si="8"/>
        <v>0.21911671924290221</v>
      </c>
      <c r="E46" s="131">
        <f t="shared" si="8"/>
        <v>0.2263453111305872</v>
      </c>
      <c r="F46" s="131">
        <f t="shared" si="8"/>
        <v>0.20854260089686097</v>
      </c>
      <c r="G46" s="131">
        <f t="shared" si="8"/>
        <v>0.18698647778493238</v>
      </c>
      <c r="H46" s="131">
        <f t="shared" si="8"/>
        <v>0.19228235294117646</v>
      </c>
      <c r="I46" s="131">
        <f t="shared" si="8"/>
        <v>0.19221684414327203</v>
      </c>
      <c r="J46" s="131">
        <f t="shared" si="8"/>
        <v>0.26035145888594163</v>
      </c>
      <c r="K46" s="131">
        <f t="shared" si="8"/>
        <v>6.9641379310344823E-2</v>
      </c>
      <c r="L46" s="131">
        <f t="shared" si="8"/>
        <v>0.14376298106291999</v>
      </c>
    </row>
    <row r="49" spans="5:5" x14ac:dyDescent="0.3">
      <c r="E49" s="108" t="s">
        <v>180</v>
      </c>
    </row>
    <row r="84" spans="2:13" x14ac:dyDescent="0.3">
      <c r="B84" s="109"/>
      <c r="C84" s="109">
        <v>2012</v>
      </c>
      <c r="D84" s="109">
        <v>2013</v>
      </c>
      <c r="E84" s="109">
        <v>2014</v>
      </c>
      <c r="F84" s="109">
        <v>2015</v>
      </c>
      <c r="G84" s="109">
        <v>2016</v>
      </c>
      <c r="H84" s="109">
        <v>2017</v>
      </c>
      <c r="I84" s="109">
        <v>2018</v>
      </c>
      <c r="J84" s="109">
        <v>2019</v>
      </c>
      <c r="K84" s="109">
        <v>2020</v>
      </c>
      <c r="L84" s="109">
        <v>2021</v>
      </c>
    </row>
    <row r="85" spans="2:13" ht="15.6" x14ac:dyDescent="0.3">
      <c r="B85" s="130" t="s">
        <v>134</v>
      </c>
      <c r="C85" s="109">
        <v>120</v>
      </c>
      <c r="D85" s="109">
        <v>120</v>
      </c>
      <c r="E85" s="109">
        <v>120</v>
      </c>
      <c r="F85" s="109">
        <v>120</v>
      </c>
      <c r="G85" s="109">
        <v>120</v>
      </c>
      <c r="H85" s="109">
        <v>180</v>
      </c>
      <c r="I85" s="109">
        <v>180</v>
      </c>
      <c r="J85" s="109">
        <v>180</v>
      </c>
      <c r="K85" s="109">
        <v>180</v>
      </c>
      <c r="L85" s="109">
        <v>180</v>
      </c>
    </row>
    <row r="86" spans="2:13" x14ac:dyDescent="0.3">
      <c r="B86" s="109" t="s">
        <v>179</v>
      </c>
      <c r="C86" s="109">
        <v>0</v>
      </c>
      <c r="D86" s="109">
        <v>0</v>
      </c>
      <c r="E86" s="109">
        <v>0</v>
      </c>
      <c r="F86" s="109">
        <v>0</v>
      </c>
      <c r="G86" s="109">
        <v>12</v>
      </c>
      <c r="H86" s="109">
        <v>6</v>
      </c>
      <c r="I86" s="109">
        <v>0</v>
      </c>
      <c r="J86" s="109">
        <v>0</v>
      </c>
      <c r="K86" s="109">
        <v>0</v>
      </c>
      <c r="L86" s="109">
        <v>0</v>
      </c>
    </row>
    <row r="87" spans="2:13" x14ac:dyDescent="0.3">
      <c r="B87" s="109" t="s">
        <v>16</v>
      </c>
      <c r="C87" s="109">
        <v>2</v>
      </c>
      <c r="D87" s="109">
        <v>1</v>
      </c>
      <c r="E87" s="109">
        <v>24</v>
      </c>
      <c r="F87" s="109">
        <v>41</v>
      </c>
      <c r="G87" s="109">
        <v>3</v>
      </c>
      <c r="H87" s="109">
        <v>31</v>
      </c>
      <c r="I87" s="109">
        <v>28</v>
      </c>
      <c r="J87" s="109">
        <v>3</v>
      </c>
      <c r="K87" s="109">
        <v>8</v>
      </c>
      <c r="L87" s="109">
        <v>15</v>
      </c>
    </row>
    <row r="88" spans="2:13" x14ac:dyDescent="0.3">
      <c r="B88" s="109" t="s">
        <v>133</v>
      </c>
      <c r="C88" s="109">
        <v>292</v>
      </c>
      <c r="D88" s="109">
        <v>303</v>
      </c>
      <c r="E88" s="109">
        <v>373</v>
      </c>
      <c r="F88" s="109">
        <v>434</v>
      </c>
      <c r="G88" s="109">
        <v>412</v>
      </c>
      <c r="H88" s="109">
        <v>485</v>
      </c>
      <c r="I88" s="109">
        <v>612</v>
      </c>
      <c r="J88" s="109">
        <v>572</v>
      </c>
      <c r="K88" s="109">
        <v>305</v>
      </c>
      <c r="L88" s="109">
        <v>302</v>
      </c>
    </row>
    <row r="89" spans="2:13" x14ac:dyDescent="0.3">
      <c r="B89" s="109" t="s">
        <v>178</v>
      </c>
      <c r="C89" s="109">
        <f t="shared" ref="C89:L89" si="9">IFERROR(C86/(C85+C86),0)</f>
        <v>0</v>
      </c>
      <c r="D89" s="109">
        <f t="shared" si="9"/>
        <v>0</v>
      </c>
      <c r="E89" s="109">
        <f t="shared" si="9"/>
        <v>0</v>
      </c>
      <c r="F89" s="109">
        <f t="shared" si="9"/>
        <v>0</v>
      </c>
      <c r="G89" s="110">
        <f t="shared" si="9"/>
        <v>9.0909090909090912E-2</v>
      </c>
      <c r="H89" s="110">
        <f t="shared" si="9"/>
        <v>3.2258064516129031E-2</v>
      </c>
      <c r="I89" s="109">
        <f t="shared" si="9"/>
        <v>0</v>
      </c>
      <c r="J89" s="109">
        <f t="shared" si="9"/>
        <v>0</v>
      </c>
      <c r="K89" s="109">
        <f t="shared" si="9"/>
        <v>0</v>
      </c>
      <c r="L89" s="109">
        <f t="shared" si="9"/>
        <v>0</v>
      </c>
    </row>
    <row r="90" spans="2:13" x14ac:dyDescent="0.3">
      <c r="B90" s="109" t="s">
        <v>177</v>
      </c>
      <c r="C90" s="129">
        <f t="shared" ref="C90:L90" si="10">C87/C88</f>
        <v>6.8493150684931503E-3</v>
      </c>
      <c r="D90" s="129">
        <f t="shared" si="10"/>
        <v>3.3003300330033004E-3</v>
      </c>
      <c r="E90" s="129">
        <f t="shared" si="10"/>
        <v>6.4343163538873996E-2</v>
      </c>
      <c r="F90" s="129">
        <f t="shared" si="10"/>
        <v>9.4470046082949302E-2</v>
      </c>
      <c r="G90" s="129">
        <f t="shared" si="10"/>
        <v>7.2815533980582527E-3</v>
      </c>
      <c r="H90" s="129">
        <f t="shared" si="10"/>
        <v>6.3917525773195871E-2</v>
      </c>
      <c r="I90" s="129">
        <f t="shared" si="10"/>
        <v>4.5751633986928102E-2</v>
      </c>
      <c r="J90" s="129">
        <f t="shared" si="10"/>
        <v>5.244755244755245E-3</v>
      </c>
      <c r="K90" s="129">
        <f t="shared" si="10"/>
        <v>2.6229508196721311E-2</v>
      </c>
      <c r="L90" s="129">
        <f t="shared" si="10"/>
        <v>4.9668874172185427E-2</v>
      </c>
    </row>
    <row r="94" spans="2:13" x14ac:dyDescent="0.3">
      <c r="M94" s="128"/>
    </row>
    <row r="108" spans="2:12" ht="15.6" x14ac:dyDescent="0.3">
      <c r="B108" s="118"/>
      <c r="C108" s="118">
        <v>2012</v>
      </c>
      <c r="D108" s="118">
        <v>2013</v>
      </c>
      <c r="E108" s="118">
        <v>2014</v>
      </c>
      <c r="F108" s="118">
        <v>2015</v>
      </c>
      <c r="G108" s="118">
        <v>2016</v>
      </c>
      <c r="H108" s="118">
        <v>2017</v>
      </c>
      <c r="I108" s="118">
        <v>2018</v>
      </c>
      <c r="J108" s="118">
        <v>2019</v>
      </c>
      <c r="K108" s="118">
        <v>2020</v>
      </c>
      <c r="L108" s="118">
        <v>2021</v>
      </c>
    </row>
    <row r="109" spans="2:12" ht="19.2" x14ac:dyDescent="0.45">
      <c r="B109" s="118" t="s">
        <v>176</v>
      </c>
      <c r="C109" s="126">
        <v>6.27</v>
      </c>
      <c r="D109" s="126">
        <v>8.1199999999999992</v>
      </c>
      <c r="E109" s="126">
        <v>10.49</v>
      </c>
      <c r="F109" s="127">
        <v>63.8</v>
      </c>
      <c r="G109" s="125">
        <v>62.86</v>
      </c>
      <c r="H109" s="126">
        <v>86.03</v>
      </c>
      <c r="I109" s="126">
        <v>95.2</v>
      </c>
      <c r="J109" s="126">
        <v>66.3</v>
      </c>
      <c r="K109" s="126">
        <v>16.3</v>
      </c>
      <c r="L109" s="125">
        <v>46.8</v>
      </c>
    </row>
    <row r="110" spans="2:12" ht="15.6" x14ac:dyDescent="0.3">
      <c r="B110" s="118" t="s">
        <v>86</v>
      </c>
      <c r="C110" s="123">
        <v>1.06</v>
      </c>
      <c r="D110" s="122">
        <v>1.1499999999999999</v>
      </c>
      <c r="E110" s="122">
        <v>1.43</v>
      </c>
      <c r="F110" s="123">
        <v>1.55</v>
      </c>
      <c r="G110" s="123">
        <v>1.61</v>
      </c>
      <c r="H110" s="122">
        <v>1.97</v>
      </c>
      <c r="I110" s="124">
        <v>2.1</v>
      </c>
      <c r="J110" s="123">
        <v>2.08</v>
      </c>
      <c r="K110" s="122">
        <v>0.43</v>
      </c>
      <c r="L110" s="122">
        <v>1.23</v>
      </c>
    </row>
    <row r="111" spans="2:12" ht="15.6" x14ac:dyDescent="0.3">
      <c r="B111" s="118" t="s">
        <v>175</v>
      </c>
      <c r="C111" s="121">
        <v>0.22</v>
      </c>
      <c r="D111" s="121">
        <v>0.22</v>
      </c>
      <c r="E111" s="121">
        <v>0.23</v>
      </c>
      <c r="F111" s="121">
        <v>0.24</v>
      </c>
      <c r="G111" s="121">
        <v>0.41</v>
      </c>
      <c r="H111" s="121">
        <v>0.41</v>
      </c>
      <c r="I111" s="121">
        <v>0.26</v>
      </c>
      <c r="J111" s="121">
        <v>0.31</v>
      </c>
      <c r="K111" s="121">
        <v>0.31</v>
      </c>
      <c r="L111" s="121">
        <v>0.38</v>
      </c>
    </row>
    <row r="112" spans="2:12" ht="15.6" x14ac:dyDescent="0.3">
      <c r="B112" s="118" t="s">
        <v>87</v>
      </c>
      <c r="C112" s="120">
        <f t="shared" ref="C112:L112" si="11">C111*C110</f>
        <v>0.23320000000000002</v>
      </c>
      <c r="D112" s="120">
        <f t="shared" si="11"/>
        <v>0.253</v>
      </c>
      <c r="E112" s="120">
        <f t="shared" si="11"/>
        <v>0.32890000000000003</v>
      </c>
      <c r="F112" s="120">
        <f t="shared" si="11"/>
        <v>0.372</v>
      </c>
      <c r="G112" s="120">
        <f t="shared" si="11"/>
        <v>0.66010000000000002</v>
      </c>
      <c r="H112" s="120">
        <f t="shared" si="11"/>
        <v>0.80769999999999997</v>
      </c>
      <c r="I112" s="120">
        <f t="shared" si="11"/>
        <v>0.54600000000000004</v>
      </c>
      <c r="J112" s="120">
        <f t="shared" si="11"/>
        <v>0.64480000000000004</v>
      </c>
      <c r="K112" s="120">
        <f t="shared" si="11"/>
        <v>0.1333</v>
      </c>
      <c r="L112" s="120">
        <f t="shared" si="11"/>
        <v>0.46739999999999998</v>
      </c>
    </row>
    <row r="113" spans="2:12" ht="15.6" x14ac:dyDescent="0.3">
      <c r="B113" s="118" t="s">
        <v>174</v>
      </c>
      <c r="C113" s="117">
        <f t="shared" ref="C113:L113" si="12">C109/C110</f>
        <v>5.915094339622641</v>
      </c>
      <c r="D113" s="117">
        <f t="shared" si="12"/>
        <v>7.0608695652173914</v>
      </c>
      <c r="E113" s="117">
        <f t="shared" si="12"/>
        <v>7.3356643356643358</v>
      </c>
      <c r="F113" s="117">
        <f t="shared" si="12"/>
        <v>41.161290322580641</v>
      </c>
      <c r="G113" s="117">
        <f t="shared" si="12"/>
        <v>39.043478260869563</v>
      </c>
      <c r="H113" s="117">
        <f t="shared" si="12"/>
        <v>43.670050761421322</v>
      </c>
      <c r="I113" s="117">
        <f t="shared" si="12"/>
        <v>45.333333333333336</v>
      </c>
      <c r="J113" s="117">
        <f t="shared" si="12"/>
        <v>31.874999999999996</v>
      </c>
      <c r="K113" s="117">
        <f t="shared" si="12"/>
        <v>37.906976744186046</v>
      </c>
      <c r="L113" s="117">
        <f t="shared" si="12"/>
        <v>38.048780487804876</v>
      </c>
    </row>
    <row r="114" spans="2:12" ht="15.6" x14ac:dyDescent="0.3">
      <c r="B114" s="118" t="s">
        <v>173</v>
      </c>
      <c r="C114" s="119">
        <f t="shared" ref="C114:L114" si="13">C112/C109</f>
        <v>3.7192982456140354E-2</v>
      </c>
      <c r="D114" s="119">
        <f t="shared" si="13"/>
        <v>3.11576354679803E-2</v>
      </c>
      <c r="E114" s="119">
        <f t="shared" si="13"/>
        <v>3.1353670162059102E-2</v>
      </c>
      <c r="F114" s="119">
        <f t="shared" si="13"/>
        <v>5.8307210031347968E-3</v>
      </c>
      <c r="G114" s="119">
        <f t="shared" si="13"/>
        <v>1.0501113585746102E-2</v>
      </c>
      <c r="H114" s="119">
        <f t="shared" si="13"/>
        <v>9.3885853771940014E-3</v>
      </c>
      <c r="I114" s="119">
        <f t="shared" si="13"/>
        <v>5.7352941176470589E-3</v>
      </c>
      <c r="J114" s="119">
        <f t="shared" si="13"/>
        <v>9.7254901960784328E-3</v>
      </c>
      <c r="K114" s="119">
        <f t="shared" si="13"/>
        <v>8.1779141104294482E-3</v>
      </c>
      <c r="L114" s="119">
        <f t="shared" si="13"/>
        <v>9.9871794871794883E-3</v>
      </c>
    </row>
    <row r="115" spans="2:12" ht="15.6" x14ac:dyDescent="0.3">
      <c r="B115" s="118" t="s">
        <v>172</v>
      </c>
      <c r="C115" s="117">
        <f t="shared" ref="C115:L115" si="14">C110/C112</f>
        <v>4.545454545454545</v>
      </c>
      <c r="D115" s="117">
        <f t="shared" si="14"/>
        <v>4.545454545454545</v>
      </c>
      <c r="E115" s="117">
        <f t="shared" si="14"/>
        <v>4.3478260869565215</v>
      </c>
      <c r="F115" s="117">
        <f t="shared" si="14"/>
        <v>4.166666666666667</v>
      </c>
      <c r="G115" s="117">
        <f t="shared" si="14"/>
        <v>2.4390243902439024</v>
      </c>
      <c r="H115" s="117">
        <f t="shared" si="14"/>
        <v>2.4390243902439024</v>
      </c>
      <c r="I115" s="117">
        <f t="shared" si="14"/>
        <v>3.8461538461538458</v>
      </c>
      <c r="J115" s="117">
        <f t="shared" si="14"/>
        <v>3.225806451612903</v>
      </c>
      <c r="K115" s="117">
        <f t="shared" si="14"/>
        <v>3.225806451612903</v>
      </c>
      <c r="L115" s="117">
        <f t="shared" si="14"/>
        <v>2.6315789473684212</v>
      </c>
    </row>
    <row r="150" spans="2:12" x14ac:dyDescent="0.3">
      <c r="B150" s="111"/>
      <c r="C150" s="111">
        <v>2012</v>
      </c>
      <c r="D150" s="111">
        <v>2013</v>
      </c>
      <c r="E150" s="111">
        <v>2014</v>
      </c>
      <c r="F150" s="111">
        <v>2015</v>
      </c>
      <c r="G150" s="111">
        <v>2016</v>
      </c>
      <c r="H150" s="111">
        <v>2017</v>
      </c>
      <c r="I150" s="111">
        <v>2018</v>
      </c>
      <c r="J150" s="111">
        <v>2019</v>
      </c>
      <c r="K150" s="111">
        <v>2020</v>
      </c>
      <c r="L150" s="111">
        <v>2021</v>
      </c>
    </row>
    <row r="151" spans="2:12" x14ac:dyDescent="0.3">
      <c r="B151" s="111" t="s">
        <v>171</v>
      </c>
      <c r="C151" s="116">
        <v>8.476052249637156E-2</v>
      </c>
      <c r="D151" s="116">
        <v>9.3837101269742956E-2</v>
      </c>
      <c r="E151" s="116">
        <v>9.1713793951315473E-2</v>
      </c>
      <c r="F151" s="116">
        <v>9.8771051433773321E-2</v>
      </c>
      <c r="G151" s="116">
        <v>7.0717473395125297E-2</v>
      </c>
      <c r="H151" s="116">
        <v>6.531986531986532E-2</v>
      </c>
      <c r="I151" s="116">
        <v>7.2451758020599027E-2</v>
      </c>
      <c r="J151" s="116">
        <v>5.7527909081766068E-2</v>
      </c>
      <c r="K151" s="116">
        <v>3.7714850995424758E-2</v>
      </c>
      <c r="L151" s="116">
        <v>4.4203747072599532E-2</v>
      </c>
    </row>
    <row r="152" spans="2:12" x14ac:dyDescent="0.3">
      <c r="B152" s="111" t="s">
        <v>62</v>
      </c>
      <c r="C152" s="115">
        <v>3445</v>
      </c>
      <c r="D152" s="115">
        <v>3229</v>
      </c>
      <c r="E152" s="115">
        <v>4067</v>
      </c>
      <c r="F152" s="115">
        <v>4394</v>
      </c>
      <c r="G152" s="115">
        <v>5826</v>
      </c>
      <c r="H152" s="115">
        <v>7425</v>
      </c>
      <c r="I152" s="115">
        <v>8447</v>
      </c>
      <c r="J152" s="115">
        <v>9943</v>
      </c>
      <c r="K152" s="115">
        <v>8087</v>
      </c>
      <c r="L152" s="115">
        <v>6832</v>
      </c>
    </row>
    <row r="153" spans="2:12" x14ac:dyDescent="0.3">
      <c r="B153" s="111" t="s">
        <v>170</v>
      </c>
      <c r="C153" s="114">
        <v>3637</v>
      </c>
      <c r="D153" s="114">
        <v>3729</v>
      </c>
      <c r="E153" s="114">
        <v>4207</v>
      </c>
      <c r="F153" s="114">
        <v>4764</v>
      </c>
      <c r="G153" s="114">
        <v>5459</v>
      </c>
      <c r="H153" s="114">
        <v>8066</v>
      </c>
      <c r="I153" s="114">
        <v>12269</v>
      </c>
      <c r="J153" s="114">
        <v>13101</v>
      </c>
      <c r="K153" s="114">
        <v>12531</v>
      </c>
      <c r="L153" s="114">
        <v>13213</v>
      </c>
    </row>
    <row r="154" spans="2:12" x14ac:dyDescent="0.3">
      <c r="B154" s="111" t="s">
        <v>169</v>
      </c>
      <c r="C154" s="111">
        <f t="shared" ref="C154:L154" si="15">C152/C153</f>
        <v>0.94720923838328297</v>
      </c>
      <c r="D154" s="111">
        <f t="shared" si="15"/>
        <v>0.86591579511933492</v>
      </c>
      <c r="E154" s="111">
        <f t="shared" si="15"/>
        <v>0.96672212978369387</v>
      </c>
      <c r="F154" s="111">
        <f t="shared" si="15"/>
        <v>0.92233417296389586</v>
      </c>
      <c r="G154" s="111">
        <f t="shared" si="15"/>
        <v>1.0672284301154058</v>
      </c>
      <c r="H154" s="111">
        <f t="shared" si="15"/>
        <v>0.92053062236548477</v>
      </c>
      <c r="I154" s="111">
        <f t="shared" si="15"/>
        <v>0.68848316896242567</v>
      </c>
      <c r="J154" s="111">
        <f t="shared" si="15"/>
        <v>0.75894969849629801</v>
      </c>
      <c r="K154" s="111">
        <f t="shared" si="15"/>
        <v>0.6453595084191206</v>
      </c>
      <c r="L154" s="111">
        <f t="shared" si="15"/>
        <v>0.51706652539165976</v>
      </c>
    </row>
    <row r="155" spans="2:12" x14ac:dyDescent="0.3">
      <c r="B155" s="111" t="s">
        <v>168</v>
      </c>
      <c r="C155" s="111">
        <v>120</v>
      </c>
      <c r="D155" s="111">
        <v>120</v>
      </c>
      <c r="E155" s="111">
        <v>120</v>
      </c>
      <c r="F155" s="111">
        <v>120</v>
      </c>
      <c r="G155" s="111">
        <v>120</v>
      </c>
      <c r="H155" s="111">
        <v>180</v>
      </c>
      <c r="I155" s="111">
        <v>180</v>
      </c>
      <c r="J155" s="111">
        <v>180</v>
      </c>
      <c r="K155" s="111">
        <v>180</v>
      </c>
      <c r="L155" s="111">
        <v>180</v>
      </c>
    </row>
    <row r="156" spans="2:12" x14ac:dyDescent="0.3">
      <c r="B156" s="113" t="s">
        <v>103</v>
      </c>
      <c r="C156" s="113">
        <v>0</v>
      </c>
      <c r="D156" s="113">
        <v>0</v>
      </c>
      <c r="E156" s="113">
        <v>0</v>
      </c>
      <c r="F156" s="113">
        <v>0</v>
      </c>
      <c r="G156" s="113">
        <v>12</v>
      </c>
      <c r="H156" s="113">
        <v>6</v>
      </c>
      <c r="I156" s="113">
        <v>0</v>
      </c>
      <c r="J156" s="113">
        <v>0</v>
      </c>
      <c r="K156" s="113">
        <v>0</v>
      </c>
      <c r="L156" s="113">
        <v>0</v>
      </c>
    </row>
    <row r="157" spans="2:12" x14ac:dyDescent="0.3">
      <c r="B157" s="111" t="s">
        <v>167</v>
      </c>
      <c r="C157" s="111">
        <f t="shared" ref="C157:L157" si="16">C156/C155</f>
        <v>0</v>
      </c>
      <c r="D157" s="111">
        <f t="shared" si="16"/>
        <v>0</v>
      </c>
      <c r="E157" s="111">
        <f t="shared" si="16"/>
        <v>0</v>
      </c>
      <c r="F157" s="111">
        <f t="shared" si="16"/>
        <v>0</v>
      </c>
      <c r="G157" s="112">
        <f t="shared" si="16"/>
        <v>0.1</v>
      </c>
      <c r="H157" s="112">
        <f t="shared" si="16"/>
        <v>3.3333333333333333E-2</v>
      </c>
      <c r="I157" s="111">
        <f t="shared" si="16"/>
        <v>0</v>
      </c>
      <c r="J157" s="111">
        <f t="shared" si="16"/>
        <v>0</v>
      </c>
      <c r="K157" s="111">
        <f t="shared" si="16"/>
        <v>0</v>
      </c>
      <c r="L157" s="111">
        <f t="shared" si="16"/>
        <v>0</v>
      </c>
    </row>
    <row r="158" spans="2:12" x14ac:dyDescent="0.3">
      <c r="B158" s="109" t="s">
        <v>166</v>
      </c>
      <c r="C158" s="109">
        <f t="shared" ref="C158:L158" si="17">C151*C154*C157</f>
        <v>0</v>
      </c>
      <c r="D158" s="109">
        <f t="shared" si="17"/>
        <v>0</v>
      </c>
      <c r="E158" s="109">
        <f t="shared" si="17"/>
        <v>0</v>
      </c>
      <c r="F158" s="109">
        <f t="shared" si="17"/>
        <v>0</v>
      </c>
      <c r="G158" s="110">
        <f t="shared" si="17"/>
        <v>7.5471698113207548E-3</v>
      </c>
      <c r="H158" s="110">
        <f t="shared" si="17"/>
        <v>2.0042978758575089E-3</v>
      </c>
      <c r="I158" s="109">
        <f t="shared" si="17"/>
        <v>0</v>
      </c>
      <c r="J158" s="109">
        <f t="shared" si="17"/>
        <v>0</v>
      </c>
      <c r="K158" s="109">
        <f t="shared" si="17"/>
        <v>0</v>
      </c>
      <c r="L158" s="109">
        <f t="shared" si="17"/>
        <v>0</v>
      </c>
    </row>
  </sheetData>
  <mergeCells count="1">
    <mergeCell ref="F3:G3"/>
  </mergeCells>
  <pageMargins left="0.7" right="0.7" top="0.75" bottom="0.75" header="0.3" footer="0.3"/>
  <pageSetup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Intro</vt:lpstr>
      <vt:lpstr>Reliance</vt:lpstr>
      <vt:lpstr>L&amp;T</vt:lpstr>
      <vt:lpstr>NCC</vt:lpstr>
      <vt:lpstr>ACC</vt:lpstr>
      <vt:lpstr>NBCC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Priyansh Gupta</dc:creator>
  <cp:lastModifiedBy>Priyansh Gupta</cp:lastModifiedBy>
  <dcterms:created xsi:type="dcterms:W3CDTF">2015-06-05T18:17:20Z</dcterms:created>
  <dcterms:modified xsi:type="dcterms:W3CDTF">2022-05-29T13:48:32Z</dcterms:modified>
</cp:coreProperties>
</file>