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hitij\Desktop\Kshitij\IAQS\sem 4\srm2\"/>
    </mc:Choice>
  </mc:AlternateContent>
  <xr:revisionPtr revIDLastSave="0" documentId="8_{6500FB8E-4F9F-423F-A810-A6472E0AC3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roduction" sheetId="20" r:id="rId1"/>
    <sheet name="IPL Matches 2008-2020 " sheetId="1" r:id="rId2"/>
    <sheet name="Assumptions " sheetId="2" r:id="rId3"/>
    <sheet name="CSK" sheetId="12" r:id="rId4"/>
    <sheet name="DC" sheetId="13" r:id="rId5"/>
    <sheet name="RCB" sheetId="14" r:id="rId6"/>
    <sheet name="KKR" sheetId="15" r:id="rId7"/>
    <sheet name="MI" sheetId="19" r:id="rId8"/>
    <sheet name="RR" sheetId="17" r:id="rId9"/>
    <sheet name="SRH" sheetId="18" r:id="rId10"/>
    <sheet name="KXIP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16" l="1"/>
  <c r="R5" i="16"/>
  <c r="T5" i="16" s="1"/>
  <c r="R9" i="16"/>
  <c r="V8" i="16"/>
  <c r="U8" i="16"/>
  <c r="T8" i="16"/>
  <c r="S8" i="16"/>
  <c r="R8" i="16"/>
  <c r="T7" i="16"/>
  <c r="R6" i="16"/>
  <c r="T6" i="16" s="1"/>
  <c r="R4" i="16"/>
  <c r="V3" i="16"/>
  <c r="U3" i="16"/>
  <c r="T3" i="16"/>
  <c r="S3" i="16"/>
  <c r="R3" i="16"/>
  <c r="R3" i="18"/>
  <c r="R4" i="18"/>
  <c r="R5" i="18"/>
  <c r="R6" i="18"/>
  <c r="T6" i="18" s="1"/>
  <c r="R7" i="18"/>
  <c r="R8" i="18"/>
  <c r="R9" i="18"/>
  <c r="T9" i="18" s="1"/>
  <c r="T5" i="18"/>
  <c r="T4" i="18"/>
  <c r="T3" i="18"/>
  <c r="S3" i="18"/>
  <c r="V3" i="18" s="1"/>
  <c r="R3" i="17"/>
  <c r="S3" i="17" s="1"/>
  <c r="V3" i="17" s="1"/>
  <c r="R4" i="17"/>
  <c r="R5" i="17"/>
  <c r="R6" i="17"/>
  <c r="R7" i="17"/>
  <c r="R8" i="17"/>
  <c r="S8" i="17" s="1"/>
  <c r="U8" i="17" s="1"/>
  <c r="R9" i="17"/>
  <c r="T6" i="17"/>
  <c r="T9" i="17"/>
  <c r="T4" i="17"/>
  <c r="S4" i="17"/>
  <c r="U4" i="17" s="1"/>
  <c r="R8" i="15"/>
  <c r="R9" i="14"/>
  <c r="R8" i="14"/>
  <c r="R7" i="14"/>
  <c r="R6" i="14"/>
  <c r="R5" i="14"/>
  <c r="R4" i="14"/>
  <c r="R3" i="14"/>
  <c r="R9" i="13"/>
  <c r="R7" i="13"/>
  <c r="R3" i="13"/>
  <c r="T9" i="13"/>
  <c r="T8" i="13"/>
  <c r="R8" i="13"/>
  <c r="S8" i="13" s="1"/>
  <c r="V6" i="13"/>
  <c r="T6" i="13"/>
  <c r="S6" i="13"/>
  <c r="U6" i="13" s="1"/>
  <c r="R6" i="13"/>
  <c r="T5" i="13"/>
  <c r="S5" i="13"/>
  <c r="V5" i="13" s="1"/>
  <c r="R5" i="13"/>
  <c r="R4" i="13"/>
  <c r="T3" i="13"/>
  <c r="S5" i="16" l="1"/>
  <c r="U5" i="16" s="1"/>
  <c r="S7" i="16"/>
  <c r="U7" i="16" s="1"/>
  <c r="T4" i="16"/>
  <c r="S6" i="16"/>
  <c r="T9" i="16"/>
  <c r="S4" i="16"/>
  <c r="U4" i="16" s="1"/>
  <c r="S9" i="16"/>
  <c r="U9" i="16" s="1"/>
  <c r="S6" i="18"/>
  <c r="U6" i="18" s="1"/>
  <c r="S8" i="18"/>
  <c r="U8" i="18" s="1"/>
  <c r="U3" i="18"/>
  <c r="S5" i="18"/>
  <c r="U5" i="18" s="1"/>
  <c r="V6" i="18"/>
  <c r="T8" i="18"/>
  <c r="S4" i="18"/>
  <c r="T7" i="18"/>
  <c r="S9" i="18"/>
  <c r="U9" i="18" s="1"/>
  <c r="S7" i="18"/>
  <c r="U7" i="18" s="1"/>
  <c r="T3" i="17"/>
  <c r="V4" i="17"/>
  <c r="S6" i="17"/>
  <c r="V6" i="17" s="1"/>
  <c r="U6" i="17"/>
  <c r="S7" i="17"/>
  <c r="U7" i="17" s="1"/>
  <c r="V8" i="17"/>
  <c r="U3" i="17"/>
  <c r="S5" i="17"/>
  <c r="U5" i="17" s="1"/>
  <c r="T8" i="17"/>
  <c r="T5" i="17"/>
  <c r="T7" i="17"/>
  <c r="S9" i="17"/>
  <c r="V8" i="13"/>
  <c r="U8" i="13"/>
  <c r="U5" i="13"/>
  <c r="S7" i="13"/>
  <c r="U7" i="13" s="1"/>
  <c r="S4" i="13"/>
  <c r="U4" i="13" s="1"/>
  <c r="T7" i="13"/>
  <c r="T4" i="13"/>
  <c r="S9" i="13"/>
  <c r="U9" i="13" s="1"/>
  <c r="S3" i="13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2" i="19"/>
  <c r="F2" i="19"/>
  <c r="G2" i="19"/>
  <c r="H2" i="19"/>
  <c r="I2" i="19"/>
  <c r="J2" i="19"/>
  <c r="K2" i="19"/>
  <c r="L2" i="19"/>
  <c r="E3" i="19"/>
  <c r="F3" i="19"/>
  <c r="G3" i="19"/>
  <c r="H3" i="19"/>
  <c r="I3" i="19"/>
  <c r="J3" i="19"/>
  <c r="K3" i="19"/>
  <c r="L3" i="19"/>
  <c r="E4" i="19"/>
  <c r="F4" i="19"/>
  <c r="G4" i="19"/>
  <c r="H4" i="19"/>
  <c r="I4" i="19"/>
  <c r="J4" i="19"/>
  <c r="K4" i="19"/>
  <c r="L4" i="19"/>
  <c r="E5" i="19"/>
  <c r="F5" i="19"/>
  <c r="G5" i="19"/>
  <c r="H5" i="19"/>
  <c r="I5" i="19"/>
  <c r="J5" i="19"/>
  <c r="K5" i="19"/>
  <c r="L5" i="19"/>
  <c r="E6" i="19"/>
  <c r="F6" i="19"/>
  <c r="G6" i="19"/>
  <c r="H6" i="19"/>
  <c r="I6" i="19"/>
  <c r="J6" i="19"/>
  <c r="K6" i="19"/>
  <c r="L6" i="19"/>
  <c r="E7" i="19"/>
  <c r="F7" i="19"/>
  <c r="G7" i="19"/>
  <c r="H7" i="19"/>
  <c r="I7" i="19"/>
  <c r="J7" i="19"/>
  <c r="K7" i="19"/>
  <c r="L7" i="19"/>
  <c r="E8" i="19"/>
  <c r="F8" i="19"/>
  <c r="G8" i="19"/>
  <c r="H8" i="19"/>
  <c r="I8" i="19"/>
  <c r="J8" i="19"/>
  <c r="K8" i="19"/>
  <c r="L8" i="19"/>
  <c r="E9" i="19"/>
  <c r="F9" i="19"/>
  <c r="G9" i="19"/>
  <c r="H9" i="19"/>
  <c r="I9" i="19"/>
  <c r="J9" i="19"/>
  <c r="K9" i="19"/>
  <c r="L9" i="19"/>
  <c r="E10" i="19"/>
  <c r="F10" i="19"/>
  <c r="G10" i="19"/>
  <c r="H10" i="19"/>
  <c r="I10" i="19"/>
  <c r="J10" i="19"/>
  <c r="K10" i="19"/>
  <c r="L10" i="19"/>
  <c r="E11" i="19"/>
  <c r="F11" i="19"/>
  <c r="G11" i="19"/>
  <c r="H11" i="19"/>
  <c r="I11" i="19"/>
  <c r="J11" i="19"/>
  <c r="K11" i="19"/>
  <c r="L11" i="19"/>
  <c r="E12" i="19"/>
  <c r="F12" i="19"/>
  <c r="G12" i="19"/>
  <c r="H12" i="19"/>
  <c r="I12" i="19"/>
  <c r="J12" i="19"/>
  <c r="K12" i="19"/>
  <c r="L12" i="19"/>
  <c r="E13" i="19"/>
  <c r="F13" i="19"/>
  <c r="G13" i="19"/>
  <c r="H13" i="19"/>
  <c r="I13" i="19"/>
  <c r="J13" i="19"/>
  <c r="K13" i="19"/>
  <c r="L13" i="19"/>
  <c r="E14" i="19"/>
  <c r="F14" i="19"/>
  <c r="G14" i="19"/>
  <c r="H14" i="19"/>
  <c r="I14" i="19"/>
  <c r="J14" i="19"/>
  <c r="K14" i="19"/>
  <c r="L14" i="19"/>
  <c r="E15" i="19"/>
  <c r="F15" i="19"/>
  <c r="G15" i="19"/>
  <c r="H15" i="19"/>
  <c r="I15" i="19"/>
  <c r="J15" i="19"/>
  <c r="K15" i="19"/>
  <c r="L15" i="19"/>
  <c r="E16" i="19"/>
  <c r="F16" i="19"/>
  <c r="G16" i="19"/>
  <c r="H16" i="19"/>
  <c r="I16" i="19"/>
  <c r="J16" i="19"/>
  <c r="K16" i="19"/>
  <c r="L16" i="19"/>
  <c r="E17" i="19"/>
  <c r="F17" i="19"/>
  <c r="G17" i="19"/>
  <c r="H17" i="19"/>
  <c r="I17" i="19"/>
  <c r="J17" i="19"/>
  <c r="K17" i="19"/>
  <c r="L17" i="19"/>
  <c r="E18" i="19"/>
  <c r="F18" i="19"/>
  <c r="G18" i="19"/>
  <c r="H18" i="19"/>
  <c r="I18" i="19"/>
  <c r="J18" i="19"/>
  <c r="K18" i="19"/>
  <c r="L18" i="19"/>
  <c r="E19" i="19"/>
  <c r="F19" i="19"/>
  <c r="G19" i="19"/>
  <c r="H19" i="19"/>
  <c r="I19" i="19"/>
  <c r="J19" i="19"/>
  <c r="K19" i="19"/>
  <c r="L19" i="19"/>
  <c r="E20" i="19"/>
  <c r="F20" i="19"/>
  <c r="G20" i="19"/>
  <c r="H20" i="19"/>
  <c r="I20" i="19"/>
  <c r="J20" i="19"/>
  <c r="K20" i="19"/>
  <c r="L20" i="19"/>
  <c r="E21" i="19"/>
  <c r="F21" i="19"/>
  <c r="G21" i="19"/>
  <c r="H21" i="19"/>
  <c r="I21" i="19"/>
  <c r="J21" i="19"/>
  <c r="K21" i="19"/>
  <c r="L21" i="19"/>
  <c r="E22" i="19"/>
  <c r="F22" i="19"/>
  <c r="G22" i="19"/>
  <c r="H22" i="19"/>
  <c r="I22" i="19"/>
  <c r="J22" i="19"/>
  <c r="K22" i="19"/>
  <c r="L22" i="19"/>
  <c r="E23" i="19"/>
  <c r="F23" i="19"/>
  <c r="G23" i="19"/>
  <c r="H23" i="19"/>
  <c r="I23" i="19"/>
  <c r="J23" i="19"/>
  <c r="K23" i="19"/>
  <c r="L23" i="19"/>
  <c r="E24" i="19"/>
  <c r="F24" i="19"/>
  <c r="G24" i="19"/>
  <c r="H24" i="19"/>
  <c r="I24" i="19"/>
  <c r="J24" i="19"/>
  <c r="K24" i="19"/>
  <c r="L24" i="19"/>
  <c r="E25" i="19"/>
  <c r="F25" i="19"/>
  <c r="G25" i="19"/>
  <c r="H25" i="19"/>
  <c r="I25" i="19"/>
  <c r="J25" i="19"/>
  <c r="K25" i="19"/>
  <c r="L25" i="19"/>
  <c r="E26" i="19"/>
  <c r="F26" i="19"/>
  <c r="G26" i="19"/>
  <c r="H26" i="19"/>
  <c r="I26" i="19"/>
  <c r="J26" i="19"/>
  <c r="K26" i="19"/>
  <c r="L26" i="19"/>
  <c r="E27" i="19"/>
  <c r="F27" i="19"/>
  <c r="G27" i="19"/>
  <c r="H27" i="19"/>
  <c r="I27" i="19"/>
  <c r="J27" i="19"/>
  <c r="K27" i="19"/>
  <c r="L27" i="19"/>
  <c r="E28" i="19"/>
  <c r="F28" i="19"/>
  <c r="G28" i="19"/>
  <c r="H28" i="19"/>
  <c r="I28" i="19"/>
  <c r="J28" i="19"/>
  <c r="K28" i="19"/>
  <c r="L28" i="19"/>
  <c r="E29" i="19"/>
  <c r="F29" i="19"/>
  <c r="G29" i="19"/>
  <c r="H29" i="19"/>
  <c r="I29" i="19"/>
  <c r="J29" i="19"/>
  <c r="K29" i="19"/>
  <c r="L29" i="19"/>
  <c r="E30" i="19"/>
  <c r="F30" i="19"/>
  <c r="G30" i="19"/>
  <c r="H30" i="19"/>
  <c r="I30" i="19"/>
  <c r="J30" i="19"/>
  <c r="K30" i="19"/>
  <c r="L30" i="19"/>
  <c r="E31" i="19"/>
  <c r="F31" i="19"/>
  <c r="G31" i="19"/>
  <c r="H31" i="19"/>
  <c r="I31" i="19"/>
  <c r="J31" i="19"/>
  <c r="K31" i="19"/>
  <c r="L31" i="19"/>
  <c r="E32" i="19"/>
  <c r="F32" i="19"/>
  <c r="G32" i="19"/>
  <c r="H32" i="19"/>
  <c r="I32" i="19"/>
  <c r="J32" i="19"/>
  <c r="K32" i="19"/>
  <c r="L32" i="19"/>
  <c r="E33" i="19"/>
  <c r="F33" i="19"/>
  <c r="G33" i="19"/>
  <c r="H33" i="19"/>
  <c r="I33" i="19"/>
  <c r="J33" i="19"/>
  <c r="K33" i="19"/>
  <c r="L33" i="19"/>
  <c r="E34" i="19"/>
  <c r="F34" i="19"/>
  <c r="G34" i="19"/>
  <c r="H34" i="19"/>
  <c r="I34" i="19"/>
  <c r="J34" i="19"/>
  <c r="K34" i="19"/>
  <c r="L34" i="19"/>
  <c r="E35" i="19"/>
  <c r="F35" i="19"/>
  <c r="G35" i="19"/>
  <c r="H35" i="19"/>
  <c r="I35" i="19"/>
  <c r="J35" i="19"/>
  <c r="K35" i="19"/>
  <c r="L35" i="19"/>
  <c r="E36" i="19"/>
  <c r="F36" i="19"/>
  <c r="G36" i="19"/>
  <c r="H36" i="19"/>
  <c r="I36" i="19"/>
  <c r="J36" i="19"/>
  <c r="K36" i="19"/>
  <c r="L36" i="19"/>
  <c r="E37" i="19"/>
  <c r="F37" i="19"/>
  <c r="G37" i="19"/>
  <c r="H37" i="19"/>
  <c r="I37" i="19"/>
  <c r="J37" i="19"/>
  <c r="K37" i="19"/>
  <c r="L37" i="19"/>
  <c r="E38" i="19"/>
  <c r="F38" i="19"/>
  <c r="G38" i="19"/>
  <c r="H38" i="19"/>
  <c r="I38" i="19"/>
  <c r="J38" i="19"/>
  <c r="K38" i="19"/>
  <c r="L38" i="19"/>
  <c r="E39" i="19"/>
  <c r="F39" i="19"/>
  <c r="G39" i="19"/>
  <c r="H39" i="19"/>
  <c r="I39" i="19"/>
  <c r="J39" i="19"/>
  <c r="K39" i="19"/>
  <c r="L39" i="19"/>
  <c r="E40" i="19"/>
  <c r="F40" i="19"/>
  <c r="G40" i="19"/>
  <c r="H40" i="19"/>
  <c r="I40" i="19"/>
  <c r="J40" i="19"/>
  <c r="K40" i="19"/>
  <c r="L40" i="19"/>
  <c r="E41" i="19"/>
  <c r="F41" i="19"/>
  <c r="G41" i="19"/>
  <c r="H41" i="19"/>
  <c r="I41" i="19"/>
  <c r="J41" i="19"/>
  <c r="K41" i="19"/>
  <c r="L41" i="19"/>
  <c r="E42" i="19"/>
  <c r="F42" i="19"/>
  <c r="G42" i="19"/>
  <c r="H42" i="19"/>
  <c r="I42" i="19"/>
  <c r="J42" i="19"/>
  <c r="K42" i="19"/>
  <c r="L42" i="19"/>
  <c r="E43" i="19"/>
  <c r="F43" i="19"/>
  <c r="G43" i="19"/>
  <c r="H43" i="19"/>
  <c r="I43" i="19"/>
  <c r="J43" i="19"/>
  <c r="K43" i="19"/>
  <c r="L43" i="19"/>
  <c r="E44" i="19"/>
  <c r="F44" i="19"/>
  <c r="G44" i="19"/>
  <c r="H44" i="19"/>
  <c r="I44" i="19"/>
  <c r="J44" i="19"/>
  <c r="K44" i="19"/>
  <c r="L44" i="19"/>
  <c r="E45" i="19"/>
  <c r="F45" i="19"/>
  <c r="G45" i="19"/>
  <c r="H45" i="19"/>
  <c r="I45" i="19"/>
  <c r="J45" i="19"/>
  <c r="K45" i="19"/>
  <c r="L45" i="19"/>
  <c r="E46" i="19"/>
  <c r="F46" i="19"/>
  <c r="G46" i="19"/>
  <c r="H46" i="19"/>
  <c r="I46" i="19"/>
  <c r="J46" i="19"/>
  <c r="K46" i="19"/>
  <c r="L46" i="19"/>
  <c r="E47" i="19"/>
  <c r="F47" i="19"/>
  <c r="G47" i="19"/>
  <c r="H47" i="19"/>
  <c r="I47" i="19"/>
  <c r="J47" i="19"/>
  <c r="K47" i="19"/>
  <c r="L47" i="19"/>
  <c r="E48" i="19"/>
  <c r="F48" i="19"/>
  <c r="G48" i="19"/>
  <c r="H48" i="19"/>
  <c r="I48" i="19"/>
  <c r="J48" i="19"/>
  <c r="K48" i="19"/>
  <c r="L48" i="19"/>
  <c r="E49" i="19"/>
  <c r="F49" i="19"/>
  <c r="G49" i="19"/>
  <c r="H49" i="19"/>
  <c r="I49" i="19"/>
  <c r="J49" i="19"/>
  <c r="K49" i="19"/>
  <c r="L49" i="19"/>
  <c r="E50" i="19"/>
  <c r="F50" i="19"/>
  <c r="G50" i="19"/>
  <c r="H50" i="19"/>
  <c r="I50" i="19"/>
  <c r="J50" i="19"/>
  <c r="K50" i="19"/>
  <c r="L50" i="19"/>
  <c r="E51" i="19"/>
  <c r="F51" i="19"/>
  <c r="G51" i="19"/>
  <c r="H51" i="19"/>
  <c r="I51" i="19"/>
  <c r="J51" i="19"/>
  <c r="K51" i="19"/>
  <c r="L51" i="19"/>
  <c r="E52" i="19"/>
  <c r="F52" i="19"/>
  <c r="G52" i="19"/>
  <c r="H52" i="19"/>
  <c r="I52" i="19"/>
  <c r="J52" i="19"/>
  <c r="K52" i="19"/>
  <c r="L52" i="19"/>
  <c r="E53" i="19"/>
  <c r="F53" i="19"/>
  <c r="G53" i="19"/>
  <c r="H53" i="19"/>
  <c r="I53" i="19"/>
  <c r="J53" i="19"/>
  <c r="K53" i="19"/>
  <c r="L53" i="19"/>
  <c r="E54" i="19"/>
  <c r="F54" i="19"/>
  <c r="G54" i="19"/>
  <c r="H54" i="19"/>
  <c r="I54" i="19"/>
  <c r="J54" i="19"/>
  <c r="K54" i="19"/>
  <c r="L54" i="19"/>
  <c r="E55" i="19"/>
  <c r="F55" i="19"/>
  <c r="G55" i="19"/>
  <c r="H55" i="19"/>
  <c r="I55" i="19"/>
  <c r="J55" i="19"/>
  <c r="K55" i="19"/>
  <c r="L55" i="19"/>
  <c r="E56" i="19"/>
  <c r="F56" i="19"/>
  <c r="G56" i="19"/>
  <c r="H56" i="19"/>
  <c r="I56" i="19"/>
  <c r="J56" i="19"/>
  <c r="K56" i="19"/>
  <c r="L56" i="19"/>
  <c r="E57" i="19"/>
  <c r="F57" i="19"/>
  <c r="G57" i="19"/>
  <c r="H57" i="19"/>
  <c r="I57" i="19"/>
  <c r="J57" i="19"/>
  <c r="K57" i="19"/>
  <c r="L57" i="19"/>
  <c r="E58" i="19"/>
  <c r="F58" i="19"/>
  <c r="G58" i="19"/>
  <c r="H58" i="19"/>
  <c r="I58" i="19"/>
  <c r="J58" i="19"/>
  <c r="K58" i="19"/>
  <c r="L58" i="19"/>
  <c r="E59" i="19"/>
  <c r="F59" i="19"/>
  <c r="G59" i="19"/>
  <c r="H59" i="19"/>
  <c r="I59" i="19"/>
  <c r="J59" i="19"/>
  <c r="K59" i="19"/>
  <c r="L59" i="19"/>
  <c r="E60" i="19"/>
  <c r="F60" i="19"/>
  <c r="G60" i="19"/>
  <c r="H60" i="19"/>
  <c r="I60" i="19"/>
  <c r="J60" i="19"/>
  <c r="K60" i="19"/>
  <c r="L60" i="19"/>
  <c r="E61" i="19"/>
  <c r="F61" i="19"/>
  <c r="G61" i="19"/>
  <c r="H61" i="19"/>
  <c r="I61" i="19"/>
  <c r="J61" i="19"/>
  <c r="K61" i="19"/>
  <c r="L61" i="19"/>
  <c r="E62" i="19"/>
  <c r="F62" i="19"/>
  <c r="G62" i="19"/>
  <c r="H62" i="19"/>
  <c r="I62" i="19"/>
  <c r="J62" i="19"/>
  <c r="K62" i="19"/>
  <c r="L62" i="19"/>
  <c r="E63" i="19"/>
  <c r="F63" i="19"/>
  <c r="G63" i="19"/>
  <c r="H63" i="19"/>
  <c r="I63" i="19"/>
  <c r="J63" i="19"/>
  <c r="K63" i="19"/>
  <c r="L63" i="19"/>
  <c r="E64" i="19"/>
  <c r="F64" i="19"/>
  <c r="G64" i="19"/>
  <c r="H64" i="19"/>
  <c r="I64" i="19"/>
  <c r="J64" i="19"/>
  <c r="K64" i="19"/>
  <c r="L64" i="19"/>
  <c r="E65" i="19"/>
  <c r="F65" i="19"/>
  <c r="G65" i="19"/>
  <c r="H65" i="19"/>
  <c r="I65" i="19"/>
  <c r="J65" i="19"/>
  <c r="K65" i="19"/>
  <c r="L65" i="19"/>
  <c r="E66" i="19"/>
  <c r="F66" i="19"/>
  <c r="G66" i="19"/>
  <c r="H66" i="19"/>
  <c r="I66" i="19"/>
  <c r="J66" i="19"/>
  <c r="K66" i="19"/>
  <c r="L66" i="19"/>
  <c r="E67" i="19"/>
  <c r="F67" i="19"/>
  <c r="G67" i="19"/>
  <c r="H67" i="19"/>
  <c r="I67" i="19"/>
  <c r="J67" i="19"/>
  <c r="K67" i="19"/>
  <c r="L67" i="19"/>
  <c r="E68" i="19"/>
  <c r="F68" i="19"/>
  <c r="G68" i="19"/>
  <c r="H68" i="19"/>
  <c r="I68" i="19"/>
  <c r="J68" i="19"/>
  <c r="K68" i="19"/>
  <c r="L68" i="19"/>
  <c r="E69" i="19"/>
  <c r="F69" i="19"/>
  <c r="G69" i="19"/>
  <c r="H69" i="19"/>
  <c r="I69" i="19"/>
  <c r="J69" i="19"/>
  <c r="K69" i="19"/>
  <c r="L69" i="19"/>
  <c r="E70" i="19"/>
  <c r="F70" i="19"/>
  <c r="G70" i="19"/>
  <c r="H70" i="19"/>
  <c r="I70" i="19"/>
  <c r="J70" i="19"/>
  <c r="K70" i="19"/>
  <c r="L70" i="19"/>
  <c r="E71" i="19"/>
  <c r="F71" i="19"/>
  <c r="G71" i="19"/>
  <c r="H71" i="19"/>
  <c r="I71" i="19"/>
  <c r="J71" i="19"/>
  <c r="K71" i="19"/>
  <c r="L71" i="19"/>
  <c r="E72" i="19"/>
  <c r="F72" i="19"/>
  <c r="G72" i="19"/>
  <c r="H72" i="19"/>
  <c r="I72" i="19"/>
  <c r="J72" i="19"/>
  <c r="K72" i="19"/>
  <c r="L72" i="19"/>
  <c r="E73" i="19"/>
  <c r="F73" i="19"/>
  <c r="G73" i="19"/>
  <c r="H73" i="19"/>
  <c r="I73" i="19"/>
  <c r="J73" i="19"/>
  <c r="K73" i="19"/>
  <c r="L73" i="19"/>
  <c r="E74" i="19"/>
  <c r="F74" i="19"/>
  <c r="G74" i="19"/>
  <c r="H74" i="19"/>
  <c r="I74" i="19"/>
  <c r="J74" i="19"/>
  <c r="K74" i="19"/>
  <c r="L74" i="19"/>
  <c r="E75" i="19"/>
  <c r="F75" i="19"/>
  <c r="G75" i="19"/>
  <c r="H75" i="19"/>
  <c r="I75" i="19"/>
  <c r="J75" i="19"/>
  <c r="K75" i="19"/>
  <c r="L75" i="19"/>
  <c r="E76" i="19"/>
  <c r="F76" i="19"/>
  <c r="G76" i="19"/>
  <c r="H76" i="19"/>
  <c r="I76" i="19"/>
  <c r="J76" i="19"/>
  <c r="K76" i="19"/>
  <c r="L76" i="19"/>
  <c r="E77" i="19"/>
  <c r="F77" i="19"/>
  <c r="G77" i="19"/>
  <c r="H77" i="19"/>
  <c r="I77" i="19"/>
  <c r="J77" i="19"/>
  <c r="K77" i="19"/>
  <c r="L77" i="19"/>
  <c r="E78" i="19"/>
  <c r="F78" i="19"/>
  <c r="G78" i="19"/>
  <c r="H78" i="19"/>
  <c r="I78" i="19"/>
  <c r="J78" i="19"/>
  <c r="K78" i="19"/>
  <c r="L78" i="19"/>
  <c r="E79" i="19"/>
  <c r="F79" i="19"/>
  <c r="G79" i="19"/>
  <c r="H79" i="19"/>
  <c r="I79" i="19"/>
  <c r="J79" i="19"/>
  <c r="K79" i="19"/>
  <c r="L79" i="19"/>
  <c r="E80" i="19"/>
  <c r="F80" i="19"/>
  <c r="G80" i="19"/>
  <c r="H80" i="19"/>
  <c r="I80" i="19"/>
  <c r="J80" i="19"/>
  <c r="K80" i="19"/>
  <c r="L80" i="19"/>
  <c r="E81" i="19"/>
  <c r="F81" i="19"/>
  <c r="G81" i="19"/>
  <c r="H81" i="19"/>
  <c r="I81" i="19"/>
  <c r="J81" i="19"/>
  <c r="K81" i="19"/>
  <c r="L81" i="19"/>
  <c r="E82" i="19"/>
  <c r="F82" i="19"/>
  <c r="G82" i="19"/>
  <c r="H82" i="19"/>
  <c r="I82" i="19"/>
  <c r="J82" i="19"/>
  <c r="K82" i="19"/>
  <c r="L82" i="19"/>
  <c r="E83" i="19"/>
  <c r="F83" i="19"/>
  <c r="G83" i="19"/>
  <c r="H83" i="19"/>
  <c r="I83" i="19"/>
  <c r="J83" i="19"/>
  <c r="K83" i="19"/>
  <c r="L83" i="19"/>
  <c r="E84" i="19"/>
  <c r="F84" i="19"/>
  <c r="G84" i="19"/>
  <c r="H84" i="19"/>
  <c r="I84" i="19"/>
  <c r="J84" i="19"/>
  <c r="K84" i="19"/>
  <c r="L84" i="19"/>
  <c r="E85" i="19"/>
  <c r="F85" i="19"/>
  <c r="G85" i="19"/>
  <c r="H85" i="19"/>
  <c r="I85" i="19"/>
  <c r="J85" i="19"/>
  <c r="K85" i="19"/>
  <c r="L85" i="19"/>
  <c r="E86" i="19"/>
  <c r="F86" i="19"/>
  <c r="G86" i="19"/>
  <c r="H86" i="19"/>
  <c r="I86" i="19"/>
  <c r="J86" i="19"/>
  <c r="K86" i="19"/>
  <c r="L86" i="19"/>
  <c r="E87" i="19"/>
  <c r="F87" i="19"/>
  <c r="G87" i="19"/>
  <c r="H87" i="19"/>
  <c r="I87" i="19"/>
  <c r="J87" i="19"/>
  <c r="K87" i="19"/>
  <c r="L87" i="19"/>
  <c r="E88" i="19"/>
  <c r="F88" i="19"/>
  <c r="G88" i="19"/>
  <c r="H88" i="19"/>
  <c r="I88" i="19"/>
  <c r="J88" i="19"/>
  <c r="K88" i="19"/>
  <c r="L88" i="19"/>
  <c r="E89" i="19"/>
  <c r="F89" i="19"/>
  <c r="G89" i="19"/>
  <c r="H89" i="19"/>
  <c r="I89" i="19"/>
  <c r="J89" i="19"/>
  <c r="K89" i="19"/>
  <c r="L89" i="19"/>
  <c r="E90" i="19"/>
  <c r="F90" i="19"/>
  <c r="G90" i="19"/>
  <c r="H90" i="19"/>
  <c r="I90" i="19"/>
  <c r="J90" i="19"/>
  <c r="K90" i="19"/>
  <c r="L90" i="19"/>
  <c r="E91" i="19"/>
  <c r="F91" i="19"/>
  <c r="G91" i="19"/>
  <c r="H91" i="19"/>
  <c r="I91" i="19"/>
  <c r="J91" i="19"/>
  <c r="K91" i="19"/>
  <c r="L91" i="19"/>
  <c r="E92" i="19"/>
  <c r="F92" i="19"/>
  <c r="G92" i="19"/>
  <c r="H92" i="19"/>
  <c r="I92" i="19"/>
  <c r="J92" i="19"/>
  <c r="K92" i="19"/>
  <c r="L92" i="19"/>
  <c r="E93" i="19"/>
  <c r="F93" i="19"/>
  <c r="G93" i="19"/>
  <c r="H93" i="19"/>
  <c r="I93" i="19"/>
  <c r="J93" i="19"/>
  <c r="K93" i="19"/>
  <c r="L93" i="19"/>
  <c r="E94" i="19"/>
  <c r="F94" i="19"/>
  <c r="G94" i="19"/>
  <c r="H94" i="19"/>
  <c r="I94" i="19"/>
  <c r="J94" i="19"/>
  <c r="K94" i="19"/>
  <c r="L94" i="19"/>
  <c r="E95" i="19"/>
  <c r="F95" i="19"/>
  <c r="G95" i="19"/>
  <c r="H95" i="19"/>
  <c r="I95" i="19"/>
  <c r="J95" i="19"/>
  <c r="K95" i="19"/>
  <c r="L95" i="19"/>
  <c r="E96" i="19"/>
  <c r="F96" i="19"/>
  <c r="G96" i="19"/>
  <c r="H96" i="19"/>
  <c r="I96" i="19"/>
  <c r="J96" i="19"/>
  <c r="K96" i="19"/>
  <c r="L96" i="19"/>
  <c r="E97" i="19"/>
  <c r="F97" i="19"/>
  <c r="G97" i="19"/>
  <c r="H97" i="19"/>
  <c r="I97" i="19"/>
  <c r="J97" i="19"/>
  <c r="K97" i="19"/>
  <c r="L97" i="19"/>
  <c r="E98" i="19"/>
  <c r="F98" i="19"/>
  <c r="G98" i="19"/>
  <c r="H98" i="19"/>
  <c r="I98" i="19"/>
  <c r="J98" i="19"/>
  <c r="K98" i="19"/>
  <c r="L98" i="19"/>
  <c r="E99" i="19"/>
  <c r="F99" i="19"/>
  <c r="G99" i="19"/>
  <c r="H99" i="19"/>
  <c r="I99" i="19"/>
  <c r="J99" i="19"/>
  <c r="K99" i="19"/>
  <c r="L99" i="19"/>
  <c r="E100" i="19"/>
  <c r="F100" i="19"/>
  <c r="G100" i="19"/>
  <c r="H100" i="19"/>
  <c r="I100" i="19"/>
  <c r="J100" i="19"/>
  <c r="K100" i="19"/>
  <c r="L100" i="19"/>
  <c r="E101" i="19"/>
  <c r="F101" i="19"/>
  <c r="G101" i="19"/>
  <c r="H101" i="19"/>
  <c r="I101" i="19"/>
  <c r="J101" i="19"/>
  <c r="K101" i="19"/>
  <c r="L101" i="19"/>
  <c r="E102" i="19"/>
  <c r="F102" i="19"/>
  <c r="G102" i="19"/>
  <c r="H102" i="19"/>
  <c r="I102" i="19"/>
  <c r="J102" i="19"/>
  <c r="K102" i="19"/>
  <c r="L102" i="19"/>
  <c r="E103" i="19"/>
  <c r="F103" i="19"/>
  <c r="G103" i="19"/>
  <c r="H103" i="19"/>
  <c r="I103" i="19"/>
  <c r="J103" i="19"/>
  <c r="K103" i="19"/>
  <c r="L103" i="19"/>
  <c r="E104" i="19"/>
  <c r="F104" i="19"/>
  <c r="G104" i="19"/>
  <c r="H104" i="19"/>
  <c r="I104" i="19"/>
  <c r="J104" i="19"/>
  <c r="K104" i="19"/>
  <c r="L104" i="19"/>
  <c r="E105" i="19"/>
  <c r="F105" i="19"/>
  <c r="G105" i="19"/>
  <c r="H105" i="19"/>
  <c r="I105" i="19"/>
  <c r="J105" i="19"/>
  <c r="K105" i="19"/>
  <c r="L105" i="19"/>
  <c r="E106" i="19"/>
  <c r="F106" i="19"/>
  <c r="G106" i="19"/>
  <c r="H106" i="19"/>
  <c r="I106" i="19"/>
  <c r="J106" i="19"/>
  <c r="K106" i="19"/>
  <c r="L106" i="19"/>
  <c r="E107" i="19"/>
  <c r="F107" i="19"/>
  <c r="G107" i="19"/>
  <c r="H107" i="19"/>
  <c r="I107" i="19"/>
  <c r="J107" i="19"/>
  <c r="K107" i="19"/>
  <c r="L107" i="19"/>
  <c r="E108" i="19"/>
  <c r="F108" i="19"/>
  <c r="G108" i="19"/>
  <c r="H108" i="19"/>
  <c r="I108" i="19"/>
  <c r="J108" i="19"/>
  <c r="K108" i="19"/>
  <c r="L108" i="19"/>
  <c r="E109" i="19"/>
  <c r="F109" i="19"/>
  <c r="G109" i="19"/>
  <c r="H109" i="19"/>
  <c r="I109" i="19"/>
  <c r="J109" i="19"/>
  <c r="K109" i="19"/>
  <c r="L109" i="19"/>
  <c r="E110" i="19"/>
  <c r="F110" i="19"/>
  <c r="G110" i="19"/>
  <c r="H110" i="19"/>
  <c r="I110" i="19"/>
  <c r="J110" i="19"/>
  <c r="K110" i="19"/>
  <c r="L110" i="19"/>
  <c r="E111" i="19"/>
  <c r="F111" i="19"/>
  <c r="G111" i="19"/>
  <c r="H111" i="19"/>
  <c r="I111" i="19"/>
  <c r="J111" i="19"/>
  <c r="K111" i="19"/>
  <c r="L111" i="19"/>
  <c r="E112" i="19"/>
  <c r="F112" i="19"/>
  <c r="G112" i="19"/>
  <c r="H112" i="19"/>
  <c r="I112" i="19"/>
  <c r="J112" i="19"/>
  <c r="K112" i="19"/>
  <c r="L112" i="19"/>
  <c r="E113" i="19"/>
  <c r="F113" i="19"/>
  <c r="G113" i="19"/>
  <c r="H113" i="19"/>
  <c r="I113" i="19"/>
  <c r="J113" i="19"/>
  <c r="K113" i="19"/>
  <c r="L113" i="19"/>
  <c r="E114" i="19"/>
  <c r="F114" i="19"/>
  <c r="G114" i="19"/>
  <c r="H114" i="19"/>
  <c r="I114" i="19"/>
  <c r="J114" i="19"/>
  <c r="K114" i="19"/>
  <c r="L114" i="19"/>
  <c r="E115" i="19"/>
  <c r="F115" i="19"/>
  <c r="G115" i="19"/>
  <c r="H115" i="19"/>
  <c r="I115" i="19"/>
  <c r="J115" i="19"/>
  <c r="K115" i="19"/>
  <c r="L115" i="19"/>
  <c r="E116" i="19"/>
  <c r="F116" i="19"/>
  <c r="G116" i="19"/>
  <c r="H116" i="19"/>
  <c r="I116" i="19"/>
  <c r="J116" i="19"/>
  <c r="K116" i="19"/>
  <c r="L116" i="19"/>
  <c r="E117" i="19"/>
  <c r="F117" i="19"/>
  <c r="G117" i="19"/>
  <c r="H117" i="19"/>
  <c r="I117" i="19"/>
  <c r="J117" i="19"/>
  <c r="K117" i="19"/>
  <c r="L117" i="19"/>
  <c r="E118" i="19"/>
  <c r="F118" i="19"/>
  <c r="G118" i="19"/>
  <c r="H118" i="19"/>
  <c r="I118" i="19"/>
  <c r="J118" i="19"/>
  <c r="K118" i="19"/>
  <c r="L118" i="19"/>
  <c r="E119" i="19"/>
  <c r="F119" i="19"/>
  <c r="G119" i="19"/>
  <c r="H119" i="19"/>
  <c r="I119" i="19"/>
  <c r="J119" i="19"/>
  <c r="K119" i="19"/>
  <c r="L119" i="19"/>
  <c r="E120" i="19"/>
  <c r="F120" i="19"/>
  <c r="G120" i="19"/>
  <c r="H120" i="19"/>
  <c r="I120" i="19"/>
  <c r="J120" i="19"/>
  <c r="K120" i="19"/>
  <c r="L120" i="19"/>
  <c r="E121" i="19"/>
  <c r="F121" i="19"/>
  <c r="G121" i="19"/>
  <c r="H121" i="19"/>
  <c r="I121" i="19"/>
  <c r="J121" i="19"/>
  <c r="K121" i="19"/>
  <c r="L121" i="19"/>
  <c r="E122" i="19"/>
  <c r="F122" i="19"/>
  <c r="G122" i="19"/>
  <c r="H122" i="19"/>
  <c r="I122" i="19"/>
  <c r="J122" i="19"/>
  <c r="K122" i="19"/>
  <c r="L122" i="19"/>
  <c r="E123" i="19"/>
  <c r="F123" i="19"/>
  <c r="G123" i="19"/>
  <c r="H123" i="19"/>
  <c r="I123" i="19"/>
  <c r="J123" i="19"/>
  <c r="K123" i="19"/>
  <c r="L123" i="19"/>
  <c r="E124" i="19"/>
  <c r="F124" i="19"/>
  <c r="G124" i="19"/>
  <c r="H124" i="19"/>
  <c r="I124" i="19"/>
  <c r="J124" i="19"/>
  <c r="K124" i="19"/>
  <c r="L124" i="19"/>
  <c r="E125" i="19"/>
  <c r="F125" i="19"/>
  <c r="G125" i="19"/>
  <c r="H125" i="19"/>
  <c r="I125" i="19"/>
  <c r="J125" i="19"/>
  <c r="K125" i="19"/>
  <c r="L125" i="19"/>
  <c r="E126" i="19"/>
  <c r="F126" i="19"/>
  <c r="G126" i="19"/>
  <c r="H126" i="19"/>
  <c r="I126" i="19"/>
  <c r="J126" i="19"/>
  <c r="K126" i="19"/>
  <c r="L126" i="19"/>
  <c r="E127" i="19"/>
  <c r="F127" i="19"/>
  <c r="G127" i="19"/>
  <c r="H127" i="19"/>
  <c r="I127" i="19"/>
  <c r="J127" i="19"/>
  <c r="K127" i="19"/>
  <c r="L127" i="19"/>
  <c r="E128" i="19"/>
  <c r="F128" i="19"/>
  <c r="G128" i="19"/>
  <c r="H128" i="19"/>
  <c r="I128" i="19"/>
  <c r="J128" i="19"/>
  <c r="K128" i="19"/>
  <c r="L128" i="19"/>
  <c r="E129" i="19"/>
  <c r="F129" i="19"/>
  <c r="G129" i="19"/>
  <c r="H129" i="19"/>
  <c r="I129" i="19"/>
  <c r="J129" i="19"/>
  <c r="K129" i="19"/>
  <c r="L129" i="19"/>
  <c r="E130" i="19"/>
  <c r="F130" i="19"/>
  <c r="G130" i="19"/>
  <c r="H130" i="19"/>
  <c r="I130" i="19"/>
  <c r="J130" i="19"/>
  <c r="K130" i="19"/>
  <c r="L130" i="19"/>
  <c r="E131" i="19"/>
  <c r="F131" i="19"/>
  <c r="G131" i="19"/>
  <c r="H131" i="19"/>
  <c r="I131" i="19"/>
  <c r="J131" i="19"/>
  <c r="K131" i="19"/>
  <c r="L131" i="19"/>
  <c r="E132" i="19"/>
  <c r="F132" i="19"/>
  <c r="G132" i="19"/>
  <c r="H132" i="19"/>
  <c r="I132" i="19"/>
  <c r="J132" i="19"/>
  <c r="K132" i="19"/>
  <c r="L132" i="19"/>
  <c r="E133" i="19"/>
  <c r="F133" i="19"/>
  <c r="G133" i="19"/>
  <c r="H133" i="19"/>
  <c r="I133" i="19"/>
  <c r="J133" i="19"/>
  <c r="K133" i="19"/>
  <c r="L133" i="19"/>
  <c r="E134" i="19"/>
  <c r="F134" i="19"/>
  <c r="G134" i="19"/>
  <c r="H134" i="19"/>
  <c r="I134" i="19"/>
  <c r="J134" i="19"/>
  <c r="K134" i="19"/>
  <c r="L134" i="19"/>
  <c r="E135" i="19"/>
  <c r="F135" i="19"/>
  <c r="G135" i="19"/>
  <c r="H135" i="19"/>
  <c r="I135" i="19"/>
  <c r="J135" i="19"/>
  <c r="K135" i="19"/>
  <c r="L135" i="19"/>
  <c r="E136" i="19"/>
  <c r="F136" i="19"/>
  <c r="G136" i="19"/>
  <c r="H136" i="19"/>
  <c r="I136" i="19"/>
  <c r="J136" i="19"/>
  <c r="K136" i="19"/>
  <c r="L136" i="19"/>
  <c r="E137" i="19"/>
  <c r="F137" i="19"/>
  <c r="G137" i="19"/>
  <c r="H137" i="19"/>
  <c r="I137" i="19"/>
  <c r="J137" i="19"/>
  <c r="K137" i="19"/>
  <c r="L137" i="19"/>
  <c r="E138" i="19"/>
  <c r="F138" i="19"/>
  <c r="G138" i="19"/>
  <c r="H138" i="19"/>
  <c r="I138" i="19"/>
  <c r="J138" i="19"/>
  <c r="K138" i="19"/>
  <c r="L138" i="19"/>
  <c r="E139" i="19"/>
  <c r="F139" i="19"/>
  <c r="G139" i="19"/>
  <c r="H139" i="19"/>
  <c r="I139" i="19"/>
  <c r="J139" i="19"/>
  <c r="K139" i="19"/>
  <c r="L139" i="19"/>
  <c r="E140" i="19"/>
  <c r="F140" i="19"/>
  <c r="G140" i="19"/>
  <c r="H140" i="19"/>
  <c r="I140" i="19"/>
  <c r="J140" i="19"/>
  <c r="K140" i="19"/>
  <c r="L140" i="19"/>
  <c r="E141" i="19"/>
  <c r="F141" i="19"/>
  <c r="G141" i="19"/>
  <c r="H141" i="19"/>
  <c r="I141" i="19"/>
  <c r="J141" i="19"/>
  <c r="K141" i="19"/>
  <c r="L141" i="19"/>
  <c r="E142" i="19"/>
  <c r="F142" i="19"/>
  <c r="G142" i="19"/>
  <c r="H142" i="19"/>
  <c r="I142" i="19"/>
  <c r="J142" i="19"/>
  <c r="K142" i="19"/>
  <c r="L142" i="19"/>
  <c r="E143" i="19"/>
  <c r="F143" i="19"/>
  <c r="G143" i="19"/>
  <c r="H143" i="19"/>
  <c r="I143" i="19"/>
  <c r="J143" i="19"/>
  <c r="K143" i="19"/>
  <c r="L143" i="19"/>
  <c r="E144" i="19"/>
  <c r="F144" i="19"/>
  <c r="G144" i="19"/>
  <c r="H144" i="19"/>
  <c r="I144" i="19"/>
  <c r="J144" i="19"/>
  <c r="K144" i="19"/>
  <c r="L144" i="19"/>
  <c r="E145" i="19"/>
  <c r="F145" i="19"/>
  <c r="G145" i="19"/>
  <c r="H145" i="19"/>
  <c r="I145" i="19"/>
  <c r="J145" i="19"/>
  <c r="K145" i="19"/>
  <c r="L145" i="19"/>
  <c r="E146" i="19"/>
  <c r="F146" i="19"/>
  <c r="G146" i="19"/>
  <c r="H146" i="19"/>
  <c r="I146" i="19"/>
  <c r="J146" i="19"/>
  <c r="K146" i="19"/>
  <c r="L146" i="19"/>
  <c r="E147" i="19"/>
  <c r="F147" i="19"/>
  <c r="G147" i="19"/>
  <c r="H147" i="19"/>
  <c r="I147" i="19"/>
  <c r="J147" i="19"/>
  <c r="K147" i="19"/>
  <c r="L147" i="19"/>
  <c r="E148" i="19"/>
  <c r="F148" i="19"/>
  <c r="G148" i="19"/>
  <c r="H148" i="19"/>
  <c r="I148" i="19"/>
  <c r="J148" i="19"/>
  <c r="K148" i="19"/>
  <c r="L148" i="19"/>
  <c r="E149" i="19"/>
  <c r="F149" i="19"/>
  <c r="G149" i="19"/>
  <c r="H149" i="19"/>
  <c r="I149" i="19"/>
  <c r="J149" i="19"/>
  <c r="K149" i="19"/>
  <c r="L149" i="19"/>
  <c r="E150" i="19"/>
  <c r="F150" i="19"/>
  <c r="G150" i="19"/>
  <c r="H150" i="19"/>
  <c r="I150" i="19"/>
  <c r="J150" i="19"/>
  <c r="K150" i="19"/>
  <c r="L150" i="19"/>
  <c r="E151" i="19"/>
  <c r="F151" i="19"/>
  <c r="G151" i="19"/>
  <c r="H151" i="19"/>
  <c r="I151" i="19"/>
  <c r="J151" i="19"/>
  <c r="K151" i="19"/>
  <c r="L151" i="19"/>
  <c r="E152" i="19"/>
  <c r="F152" i="19"/>
  <c r="G152" i="19"/>
  <c r="H152" i="19"/>
  <c r="I152" i="19"/>
  <c r="J152" i="19"/>
  <c r="K152" i="19"/>
  <c r="L152" i="19"/>
  <c r="E153" i="19"/>
  <c r="F153" i="19"/>
  <c r="G153" i="19"/>
  <c r="H153" i="19"/>
  <c r="I153" i="19"/>
  <c r="J153" i="19"/>
  <c r="K153" i="19"/>
  <c r="L153" i="19"/>
  <c r="E154" i="19"/>
  <c r="F154" i="19"/>
  <c r="G154" i="19"/>
  <c r="H154" i="19"/>
  <c r="I154" i="19"/>
  <c r="J154" i="19"/>
  <c r="K154" i="19"/>
  <c r="L154" i="19"/>
  <c r="E155" i="19"/>
  <c r="F155" i="19"/>
  <c r="G155" i="19"/>
  <c r="H155" i="19"/>
  <c r="I155" i="19"/>
  <c r="J155" i="19"/>
  <c r="K155" i="19"/>
  <c r="L155" i="19"/>
  <c r="E156" i="19"/>
  <c r="F156" i="19"/>
  <c r="G156" i="19"/>
  <c r="H156" i="19"/>
  <c r="I156" i="19"/>
  <c r="J156" i="19"/>
  <c r="K156" i="19"/>
  <c r="L156" i="19"/>
  <c r="E157" i="19"/>
  <c r="F157" i="19"/>
  <c r="G157" i="19"/>
  <c r="H157" i="19"/>
  <c r="I157" i="19"/>
  <c r="J157" i="19"/>
  <c r="K157" i="19"/>
  <c r="L157" i="19"/>
  <c r="E158" i="19"/>
  <c r="F158" i="19"/>
  <c r="G158" i="19"/>
  <c r="H158" i="19"/>
  <c r="I158" i="19"/>
  <c r="J158" i="19"/>
  <c r="K158" i="19"/>
  <c r="L158" i="19"/>
  <c r="E159" i="19"/>
  <c r="F159" i="19"/>
  <c r="G159" i="19"/>
  <c r="H159" i="19"/>
  <c r="I159" i="19"/>
  <c r="J159" i="19"/>
  <c r="K159" i="19"/>
  <c r="L159" i="19"/>
  <c r="E160" i="19"/>
  <c r="F160" i="19"/>
  <c r="G160" i="19"/>
  <c r="H160" i="19"/>
  <c r="I160" i="19"/>
  <c r="J160" i="19"/>
  <c r="K160" i="19"/>
  <c r="L160" i="19"/>
  <c r="E161" i="19"/>
  <c r="F161" i="19"/>
  <c r="G161" i="19"/>
  <c r="H161" i="19"/>
  <c r="I161" i="19"/>
  <c r="J161" i="19"/>
  <c r="K161" i="19"/>
  <c r="L161" i="19"/>
  <c r="E162" i="19"/>
  <c r="F162" i="19"/>
  <c r="G162" i="19"/>
  <c r="H162" i="19"/>
  <c r="I162" i="19"/>
  <c r="J162" i="19"/>
  <c r="K162" i="19"/>
  <c r="L162" i="19"/>
  <c r="E163" i="19"/>
  <c r="F163" i="19"/>
  <c r="G163" i="19"/>
  <c r="H163" i="19"/>
  <c r="I163" i="19"/>
  <c r="J163" i="19"/>
  <c r="K163" i="19"/>
  <c r="L163" i="19"/>
  <c r="E164" i="19"/>
  <c r="F164" i="19"/>
  <c r="G164" i="19"/>
  <c r="H164" i="19"/>
  <c r="I164" i="19"/>
  <c r="J164" i="19"/>
  <c r="K164" i="19"/>
  <c r="L164" i="19"/>
  <c r="E165" i="19"/>
  <c r="F165" i="19"/>
  <c r="G165" i="19"/>
  <c r="H165" i="19"/>
  <c r="I165" i="19"/>
  <c r="J165" i="19"/>
  <c r="K165" i="19"/>
  <c r="L165" i="19"/>
  <c r="E166" i="19"/>
  <c r="F166" i="19"/>
  <c r="G166" i="19"/>
  <c r="H166" i="19"/>
  <c r="I166" i="19"/>
  <c r="J166" i="19"/>
  <c r="K166" i="19"/>
  <c r="L166" i="19"/>
  <c r="E167" i="19"/>
  <c r="F167" i="19"/>
  <c r="G167" i="19"/>
  <c r="H167" i="19"/>
  <c r="I167" i="19"/>
  <c r="J167" i="19"/>
  <c r="K167" i="19"/>
  <c r="L167" i="19"/>
  <c r="E168" i="19"/>
  <c r="F168" i="19"/>
  <c r="G168" i="19"/>
  <c r="H168" i="19"/>
  <c r="I168" i="19"/>
  <c r="J168" i="19"/>
  <c r="K168" i="19"/>
  <c r="L168" i="19"/>
  <c r="E169" i="19"/>
  <c r="F169" i="19"/>
  <c r="G169" i="19"/>
  <c r="H169" i="19"/>
  <c r="I169" i="19"/>
  <c r="J169" i="19"/>
  <c r="K169" i="19"/>
  <c r="L169" i="19"/>
  <c r="E170" i="19"/>
  <c r="F170" i="19"/>
  <c r="G170" i="19"/>
  <c r="H170" i="19"/>
  <c r="I170" i="19"/>
  <c r="J170" i="19"/>
  <c r="K170" i="19"/>
  <c r="L170" i="19"/>
  <c r="E171" i="19"/>
  <c r="F171" i="19"/>
  <c r="G171" i="19"/>
  <c r="H171" i="19"/>
  <c r="I171" i="19"/>
  <c r="J171" i="19"/>
  <c r="K171" i="19"/>
  <c r="L171" i="19"/>
  <c r="E172" i="19"/>
  <c r="F172" i="19"/>
  <c r="G172" i="19"/>
  <c r="H172" i="19"/>
  <c r="I172" i="19"/>
  <c r="J172" i="19"/>
  <c r="K172" i="19"/>
  <c r="L172" i="19"/>
  <c r="E173" i="19"/>
  <c r="F173" i="19"/>
  <c r="G173" i="19"/>
  <c r="H173" i="19"/>
  <c r="I173" i="19"/>
  <c r="J173" i="19"/>
  <c r="K173" i="19"/>
  <c r="L173" i="19"/>
  <c r="E174" i="19"/>
  <c r="F174" i="19"/>
  <c r="G174" i="19"/>
  <c r="H174" i="19"/>
  <c r="I174" i="19"/>
  <c r="J174" i="19"/>
  <c r="K174" i="19"/>
  <c r="L174" i="19"/>
  <c r="E175" i="19"/>
  <c r="F175" i="19"/>
  <c r="G175" i="19"/>
  <c r="H175" i="19"/>
  <c r="I175" i="19"/>
  <c r="J175" i="19"/>
  <c r="K175" i="19"/>
  <c r="L175" i="19"/>
  <c r="E176" i="19"/>
  <c r="F176" i="19"/>
  <c r="G176" i="19"/>
  <c r="H176" i="19"/>
  <c r="I176" i="19"/>
  <c r="J176" i="19"/>
  <c r="K176" i="19"/>
  <c r="L176" i="19"/>
  <c r="E177" i="19"/>
  <c r="F177" i="19"/>
  <c r="G177" i="19"/>
  <c r="H177" i="19"/>
  <c r="I177" i="19"/>
  <c r="J177" i="19"/>
  <c r="K177" i="19"/>
  <c r="L177" i="19"/>
  <c r="E178" i="19"/>
  <c r="F178" i="19"/>
  <c r="G178" i="19"/>
  <c r="H178" i="19"/>
  <c r="I178" i="19"/>
  <c r="J178" i="19"/>
  <c r="K178" i="19"/>
  <c r="L178" i="19"/>
  <c r="E179" i="19"/>
  <c r="F179" i="19"/>
  <c r="G179" i="19"/>
  <c r="H179" i="19"/>
  <c r="I179" i="19"/>
  <c r="J179" i="19"/>
  <c r="K179" i="19"/>
  <c r="L179" i="19"/>
  <c r="E180" i="19"/>
  <c r="F180" i="19"/>
  <c r="G180" i="19"/>
  <c r="H180" i="19"/>
  <c r="I180" i="19"/>
  <c r="J180" i="19"/>
  <c r="K180" i="19"/>
  <c r="L180" i="19"/>
  <c r="E181" i="19"/>
  <c r="F181" i="19"/>
  <c r="G181" i="19"/>
  <c r="H181" i="19"/>
  <c r="I181" i="19"/>
  <c r="J181" i="19"/>
  <c r="K181" i="19"/>
  <c r="L181" i="19"/>
  <c r="E182" i="19"/>
  <c r="F182" i="19"/>
  <c r="G182" i="19"/>
  <c r="H182" i="19"/>
  <c r="I182" i="19"/>
  <c r="J182" i="19"/>
  <c r="K182" i="19"/>
  <c r="L182" i="19"/>
  <c r="E183" i="19"/>
  <c r="F183" i="19"/>
  <c r="G183" i="19"/>
  <c r="H183" i="19"/>
  <c r="I183" i="19"/>
  <c r="J183" i="19"/>
  <c r="K183" i="19"/>
  <c r="L183" i="19"/>
  <c r="E184" i="19"/>
  <c r="F184" i="19"/>
  <c r="G184" i="19"/>
  <c r="H184" i="19"/>
  <c r="I184" i="19"/>
  <c r="J184" i="19"/>
  <c r="K184" i="19"/>
  <c r="L184" i="19"/>
  <c r="E185" i="19"/>
  <c r="F185" i="19"/>
  <c r="G185" i="19"/>
  <c r="H185" i="19"/>
  <c r="I185" i="19"/>
  <c r="J185" i="19"/>
  <c r="K185" i="19"/>
  <c r="L185" i="19"/>
  <c r="E186" i="19"/>
  <c r="F186" i="19"/>
  <c r="G186" i="19"/>
  <c r="H186" i="19"/>
  <c r="I186" i="19"/>
  <c r="J186" i="19"/>
  <c r="K186" i="19"/>
  <c r="L186" i="19"/>
  <c r="E187" i="19"/>
  <c r="F187" i="19"/>
  <c r="G187" i="19"/>
  <c r="H187" i="19"/>
  <c r="I187" i="19"/>
  <c r="J187" i="19"/>
  <c r="K187" i="19"/>
  <c r="L187" i="19"/>
  <c r="E188" i="19"/>
  <c r="F188" i="19"/>
  <c r="G188" i="19"/>
  <c r="H188" i="19"/>
  <c r="I188" i="19"/>
  <c r="J188" i="19"/>
  <c r="K188" i="19"/>
  <c r="L188" i="19"/>
  <c r="E189" i="19"/>
  <c r="F189" i="19"/>
  <c r="G189" i="19"/>
  <c r="H189" i="19"/>
  <c r="I189" i="19"/>
  <c r="J189" i="19"/>
  <c r="K189" i="19"/>
  <c r="L189" i="19"/>
  <c r="E190" i="19"/>
  <c r="F190" i="19"/>
  <c r="G190" i="19"/>
  <c r="H190" i="19"/>
  <c r="I190" i="19"/>
  <c r="J190" i="19"/>
  <c r="K190" i="19"/>
  <c r="L190" i="19"/>
  <c r="E191" i="19"/>
  <c r="F191" i="19"/>
  <c r="G191" i="19"/>
  <c r="H191" i="19"/>
  <c r="I191" i="19"/>
  <c r="J191" i="19"/>
  <c r="K191" i="19"/>
  <c r="L191" i="19"/>
  <c r="E192" i="19"/>
  <c r="F192" i="19"/>
  <c r="G192" i="19"/>
  <c r="H192" i="19"/>
  <c r="I192" i="19"/>
  <c r="J192" i="19"/>
  <c r="K192" i="19"/>
  <c r="L192" i="19"/>
  <c r="E193" i="19"/>
  <c r="E195" i="19" s="1"/>
  <c r="O3" i="19" s="1"/>
  <c r="F193" i="19"/>
  <c r="F195" i="19" s="1"/>
  <c r="O9" i="19" s="1"/>
  <c r="R3" i="19" s="1"/>
  <c r="S3" i="19" s="1"/>
  <c r="G193" i="19"/>
  <c r="H193" i="19"/>
  <c r="H195" i="19" s="1"/>
  <c r="O5" i="19" s="1"/>
  <c r="R5" i="19" s="1"/>
  <c r="I193" i="19"/>
  <c r="J193" i="19"/>
  <c r="L193" i="19"/>
  <c r="L195" i="19" s="1"/>
  <c r="O10" i="19" s="1"/>
  <c r="R9" i="19" s="1"/>
  <c r="G195" i="19"/>
  <c r="O6" i="19" s="1"/>
  <c r="R4" i="19" s="1"/>
  <c r="I195" i="19"/>
  <c r="O8" i="19" s="1"/>
  <c r="R6" i="19" s="1"/>
  <c r="J195" i="19"/>
  <c r="O7" i="19" s="1"/>
  <c r="R7" i="19" s="1"/>
  <c r="E2" i="18"/>
  <c r="F2" i="18"/>
  <c r="G2" i="18"/>
  <c r="H2" i="18"/>
  <c r="I2" i="18"/>
  <c r="J2" i="18"/>
  <c r="K2" i="18"/>
  <c r="L2" i="18"/>
  <c r="E3" i="18"/>
  <c r="F3" i="18"/>
  <c r="G3" i="18"/>
  <c r="H3" i="18"/>
  <c r="I3" i="18"/>
  <c r="J3" i="18"/>
  <c r="K3" i="18"/>
  <c r="L3" i="18"/>
  <c r="E4" i="18"/>
  <c r="F4" i="18"/>
  <c r="G4" i="18"/>
  <c r="H4" i="18"/>
  <c r="I4" i="18"/>
  <c r="J4" i="18"/>
  <c r="K4" i="18"/>
  <c r="L4" i="18"/>
  <c r="E5" i="18"/>
  <c r="F5" i="18"/>
  <c r="G5" i="18"/>
  <c r="H5" i="18"/>
  <c r="I5" i="18"/>
  <c r="J5" i="18"/>
  <c r="K5" i="18"/>
  <c r="L5" i="18"/>
  <c r="E6" i="18"/>
  <c r="F6" i="18"/>
  <c r="G6" i="18"/>
  <c r="H6" i="18"/>
  <c r="I6" i="18"/>
  <c r="J6" i="18"/>
  <c r="K6" i="18"/>
  <c r="L6" i="18"/>
  <c r="E7" i="18"/>
  <c r="F7" i="18"/>
  <c r="G7" i="18"/>
  <c r="H7" i="18"/>
  <c r="I7" i="18"/>
  <c r="J7" i="18"/>
  <c r="K7" i="18"/>
  <c r="L7" i="18"/>
  <c r="E8" i="18"/>
  <c r="F8" i="18"/>
  <c r="G8" i="18"/>
  <c r="H8" i="18"/>
  <c r="I8" i="18"/>
  <c r="J8" i="18"/>
  <c r="K8" i="18"/>
  <c r="L8" i="18"/>
  <c r="E9" i="18"/>
  <c r="F9" i="18"/>
  <c r="G9" i="18"/>
  <c r="H9" i="18"/>
  <c r="I9" i="18"/>
  <c r="J9" i="18"/>
  <c r="K9" i="18"/>
  <c r="L9" i="18"/>
  <c r="E10" i="18"/>
  <c r="F10" i="18"/>
  <c r="G10" i="18"/>
  <c r="H10" i="18"/>
  <c r="I10" i="18"/>
  <c r="J10" i="18"/>
  <c r="K10" i="18"/>
  <c r="L10" i="18"/>
  <c r="E11" i="18"/>
  <c r="F11" i="18"/>
  <c r="G11" i="18"/>
  <c r="H11" i="18"/>
  <c r="I11" i="18"/>
  <c r="J11" i="18"/>
  <c r="K11" i="18"/>
  <c r="L11" i="18"/>
  <c r="E12" i="18"/>
  <c r="F12" i="18"/>
  <c r="G12" i="18"/>
  <c r="H12" i="18"/>
  <c r="I12" i="18"/>
  <c r="J12" i="18"/>
  <c r="K12" i="18"/>
  <c r="L12" i="18"/>
  <c r="E13" i="18"/>
  <c r="F13" i="18"/>
  <c r="G13" i="18"/>
  <c r="H13" i="18"/>
  <c r="I13" i="18"/>
  <c r="J13" i="18"/>
  <c r="K13" i="18"/>
  <c r="L13" i="18"/>
  <c r="E14" i="18"/>
  <c r="F14" i="18"/>
  <c r="G14" i="18"/>
  <c r="H14" i="18"/>
  <c r="I14" i="18"/>
  <c r="J14" i="18"/>
  <c r="K14" i="18"/>
  <c r="L14" i="18"/>
  <c r="E15" i="18"/>
  <c r="F15" i="18"/>
  <c r="G15" i="18"/>
  <c r="H15" i="18"/>
  <c r="I15" i="18"/>
  <c r="J15" i="18"/>
  <c r="K15" i="18"/>
  <c r="L15" i="18"/>
  <c r="E16" i="18"/>
  <c r="F16" i="18"/>
  <c r="G16" i="18"/>
  <c r="H16" i="18"/>
  <c r="I16" i="18"/>
  <c r="J16" i="18"/>
  <c r="K16" i="18"/>
  <c r="L16" i="18"/>
  <c r="E17" i="18"/>
  <c r="F17" i="18"/>
  <c r="G17" i="18"/>
  <c r="H17" i="18"/>
  <c r="I17" i="18"/>
  <c r="J17" i="18"/>
  <c r="K17" i="18"/>
  <c r="L17" i="18"/>
  <c r="E18" i="18"/>
  <c r="F18" i="18"/>
  <c r="G18" i="18"/>
  <c r="H18" i="18"/>
  <c r="I18" i="18"/>
  <c r="J18" i="18"/>
  <c r="K18" i="18"/>
  <c r="L18" i="18"/>
  <c r="E19" i="18"/>
  <c r="F19" i="18"/>
  <c r="G19" i="18"/>
  <c r="H19" i="18"/>
  <c r="I19" i="18"/>
  <c r="J19" i="18"/>
  <c r="K19" i="18"/>
  <c r="L19" i="18"/>
  <c r="E20" i="18"/>
  <c r="F20" i="18"/>
  <c r="G20" i="18"/>
  <c r="H20" i="18"/>
  <c r="I20" i="18"/>
  <c r="J20" i="18"/>
  <c r="K20" i="18"/>
  <c r="L20" i="18"/>
  <c r="E21" i="18"/>
  <c r="F21" i="18"/>
  <c r="G21" i="18"/>
  <c r="H21" i="18"/>
  <c r="I21" i="18"/>
  <c r="J21" i="18"/>
  <c r="K21" i="18"/>
  <c r="L21" i="18"/>
  <c r="E22" i="18"/>
  <c r="F22" i="18"/>
  <c r="G22" i="18"/>
  <c r="H22" i="18"/>
  <c r="I22" i="18"/>
  <c r="J22" i="18"/>
  <c r="K22" i="18"/>
  <c r="L22" i="18"/>
  <c r="E23" i="18"/>
  <c r="F23" i="18"/>
  <c r="G23" i="18"/>
  <c r="H23" i="18"/>
  <c r="I23" i="18"/>
  <c r="J23" i="18"/>
  <c r="K23" i="18"/>
  <c r="L23" i="18"/>
  <c r="E24" i="18"/>
  <c r="F24" i="18"/>
  <c r="G24" i="18"/>
  <c r="H24" i="18"/>
  <c r="I24" i="18"/>
  <c r="J24" i="18"/>
  <c r="K24" i="18"/>
  <c r="L24" i="18"/>
  <c r="E25" i="18"/>
  <c r="F25" i="18"/>
  <c r="G25" i="18"/>
  <c r="H25" i="18"/>
  <c r="I25" i="18"/>
  <c r="J25" i="18"/>
  <c r="K25" i="18"/>
  <c r="L25" i="18"/>
  <c r="E26" i="18"/>
  <c r="F26" i="18"/>
  <c r="G26" i="18"/>
  <c r="H26" i="18"/>
  <c r="I26" i="18"/>
  <c r="J26" i="18"/>
  <c r="K26" i="18"/>
  <c r="L26" i="18"/>
  <c r="E27" i="18"/>
  <c r="F27" i="18"/>
  <c r="G27" i="18"/>
  <c r="H27" i="18"/>
  <c r="I27" i="18"/>
  <c r="J27" i="18"/>
  <c r="K27" i="18"/>
  <c r="L27" i="18"/>
  <c r="E28" i="18"/>
  <c r="F28" i="18"/>
  <c r="G28" i="18"/>
  <c r="H28" i="18"/>
  <c r="I28" i="18"/>
  <c r="J28" i="18"/>
  <c r="K28" i="18"/>
  <c r="L28" i="18"/>
  <c r="E29" i="18"/>
  <c r="F29" i="18"/>
  <c r="G29" i="18"/>
  <c r="H29" i="18"/>
  <c r="I29" i="18"/>
  <c r="J29" i="18"/>
  <c r="K29" i="18"/>
  <c r="L29" i="18"/>
  <c r="E30" i="18"/>
  <c r="F30" i="18"/>
  <c r="G30" i="18"/>
  <c r="H30" i="18"/>
  <c r="I30" i="18"/>
  <c r="J30" i="18"/>
  <c r="K30" i="18"/>
  <c r="L30" i="18"/>
  <c r="E31" i="18"/>
  <c r="F31" i="18"/>
  <c r="G31" i="18"/>
  <c r="H31" i="18"/>
  <c r="I31" i="18"/>
  <c r="J31" i="18"/>
  <c r="K31" i="18"/>
  <c r="L31" i="18"/>
  <c r="E32" i="18"/>
  <c r="F32" i="18"/>
  <c r="G32" i="18"/>
  <c r="H32" i="18"/>
  <c r="I32" i="18"/>
  <c r="J32" i="18"/>
  <c r="K32" i="18"/>
  <c r="L32" i="18"/>
  <c r="E33" i="18"/>
  <c r="F33" i="18"/>
  <c r="G33" i="18"/>
  <c r="H33" i="18"/>
  <c r="I33" i="18"/>
  <c r="J33" i="18"/>
  <c r="K33" i="18"/>
  <c r="L33" i="18"/>
  <c r="E34" i="18"/>
  <c r="F34" i="18"/>
  <c r="G34" i="18"/>
  <c r="H34" i="18"/>
  <c r="I34" i="18"/>
  <c r="J34" i="18"/>
  <c r="K34" i="18"/>
  <c r="L34" i="18"/>
  <c r="E35" i="18"/>
  <c r="F35" i="18"/>
  <c r="G35" i="18"/>
  <c r="H35" i="18"/>
  <c r="I35" i="18"/>
  <c r="J35" i="18"/>
  <c r="K35" i="18"/>
  <c r="L35" i="18"/>
  <c r="E36" i="18"/>
  <c r="F36" i="18"/>
  <c r="G36" i="18"/>
  <c r="H36" i="18"/>
  <c r="I36" i="18"/>
  <c r="J36" i="18"/>
  <c r="K36" i="18"/>
  <c r="L36" i="18"/>
  <c r="E37" i="18"/>
  <c r="F37" i="18"/>
  <c r="G37" i="18"/>
  <c r="H37" i="18"/>
  <c r="I37" i="18"/>
  <c r="J37" i="18"/>
  <c r="K37" i="18"/>
  <c r="L37" i="18"/>
  <c r="E38" i="18"/>
  <c r="F38" i="18"/>
  <c r="G38" i="18"/>
  <c r="H38" i="18"/>
  <c r="I38" i="18"/>
  <c r="J38" i="18"/>
  <c r="K38" i="18"/>
  <c r="L38" i="18"/>
  <c r="E39" i="18"/>
  <c r="F39" i="18"/>
  <c r="G39" i="18"/>
  <c r="H39" i="18"/>
  <c r="I39" i="18"/>
  <c r="J39" i="18"/>
  <c r="K39" i="18"/>
  <c r="L39" i="18"/>
  <c r="E40" i="18"/>
  <c r="F40" i="18"/>
  <c r="G40" i="18"/>
  <c r="H40" i="18"/>
  <c r="I40" i="18"/>
  <c r="J40" i="18"/>
  <c r="K40" i="18"/>
  <c r="L40" i="18"/>
  <c r="E41" i="18"/>
  <c r="F41" i="18"/>
  <c r="G41" i="18"/>
  <c r="H41" i="18"/>
  <c r="I41" i="18"/>
  <c r="J41" i="18"/>
  <c r="K41" i="18"/>
  <c r="L41" i="18"/>
  <c r="E42" i="18"/>
  <c r="F42" i="18"/>
  <c r="G42" i="18"/>
  <c r="H42" i="18"/>
  <c r="I42" i="18"/>
  <c r="J42" i="18"/>
  <c r="K42" i="18"/>
  <c r="L42" i="18"/>
  <c r="E43" i="18"/>
  <c r="F43" i="18"/>
  <c r="G43" i="18"/>
  <c r="H43" i="18"/>
  <c r="I43" i="18"/>
  <c r="J43" i="18"/>
  <c r="K43" i="18"/>
  <c r="L43" i="18"/>
  <c r="E44" i="18"/>
  <c r="F44" i="18"/>
  <c r="G44" i="18"/>
  <c r="H44" i="18"/>
  <c r="I44" i="18"/>
  <c r="J44" i="18"/>
  <c r="K44" i="18"/>
  <c r="L44" i="18"/>
  <c r="E45" i="18"/>
  <c r="F45" i="18"/>
  <c r="G45" i="18"/>
  <c r="H45" i="18"/>
  <c r="I45" i="18"/>
  <c r="J45" i="18"/>
  <c r="K45" i="18"/>
  <c r="L45" i="18"/>
  <c r="E46" i="18"/>
  <c r="F46" i="18"/>
  <c r="G46" i="18"/>
  <c r="H46" i="18"/>
  <c r="I46" i="18"/>
  <c r="J46" i="18"/>
  <c r="K46" i="18"/>
  <c r="L46" i="18"/>
  <c r="E47" i="18"/>
  <c r="F47" i="18"/>
  <c r="G47" i="18"/>
  <c r="H47" i="18"/>
  <c r="I47" i="18"/>
  <c r="J47" i="18"/>
  <c r="K47" i="18"/>
  <c r="L47" i="18"/>
  <c r="E48" i="18"/>
  <c r="F48" i="18"/>
  <c r="G48" i="18"/>
  <c r="H48" i="18"/>
  <c r="I48" i="18"/>
  <c r="J48" i="18"/>
  <c r="K48" i="18"/>
  <c r="L48" i="18"/>
  <c r="E49" i="18"/>
  <c r="F49" i="18"/>
  <c r="G49" i="18"/>
  <c r="H49" i="18"/>
  <c r="I49" i="18"/>
  <c r="J49" i="18"/>
  <c r="K49" i="18"/>
  <c r="L49" i="18"/>
  <c r="E50" i="18"/>
  <c r="F50" i="18"/>
  <c r="G50" i="18"/>
  <c r="H50" i="18"/>
  <c r="I50" i="18"/>
  <c r="J50" i="18"/>
  <c r="K50" i="18"/>
  <c r="L50" i="18"/>
  <c r="E51" i="18"/>
  <c r="F51" i="18"/>
  <c r="G51" i="18"/>
  <c r="H51" i="18"/>
  <c r="I51" i="18"/>
  <c r="J51" i="18"/>
  <c r="K51" i="18"/>
  <c r="L51" i="18"/>
  <c r="E52" i="18"/>
  <c r="F52" i="18"/>
  <c r="G52" i="18"/>
  <c r="H52" i="18"/>
  <c r="I52" i="18"/>
  <c r="J52" i="18"/>
  <c r="K52" i="18"/>
  <c r="L52" i="18"/>
  <c r="E53" i="18"/>
  <c r="F53" i="18"/>
  <c r="G53" i="18"/>
  <c r="H53" i="18"/>
  <c r="I53" i="18"/>
  <c r="J53" i="18"/>
  <c r="K53" i="18"/>
  <c r="L53" i="18"/>
  <c r="E54" i="18"/>
  <c r="F54" i="18"/>
  <c r="G54" i="18"/>
  <c r="H54" i="18"/>
  <c r="I54" i="18"/>
  <c r="J54" i="18"/>
  <c r="K54" i="18"/>
  <c r="L54" i="18"/>
  <c r="E55" i="18"/>
  <c r="F55" i="18"/>
  <c r="G55" i="18"/>
  <c r="H55" i="18"/>
  <c r="I55" i="18"/>
  <c r="J55" i="18"/>
  <c r="K55" i="18"/>
  <c r="L55" i="18"/>
  <c r="E56" i="18"/>
  <c r="F56" i="18"/>
  <c r="G56" i="18"/>
  <c r="H56" i="18"/>
  <c r="I56" i="18"/>
  <c r="J56" i="18"/>
  <c r="K56" i="18"/>
  <c r="L56" i="18"/>
  <c r="E57" i="18"/>
  <c r="F57" i="18"/>
  <c r="G57" i="18"/>
  <c r="H57" i="18"/>
  <c r="I57" i="18"/>
  <c r="J57" i="18"/>
  <c r="K57" i="18"/>
  <c r="L57" i="18"/>
  <c r="E58" i="18"/>
  <c r="F58" i="18"/>
  <c r="G58" i="18"/>
  <c r="H58" i="18"/>
  <c r="I58" i="18"/>
  <c r="J58" i="18"/>
  <c r="K58" i="18"/>
  <c r="L58" i="18"/>
  <c r="E59" i="18"/>
  <c r="F59" i="18"/>
  <c r="G59" i="18"/>
  <c r="H59" i="18"/>
  <c r="I59" i="18"/>
  <c r="J59" i="18"/>
  <c r="K59" i="18"/>
  <c r="L59" i="18"/>
  <c r="E60" i="18"/>
  <c r="F60" i="18"/>
  <c r="G60" i="18"/>
  <c r="H60" i="18"/>
  <c r="I60" i="18"/>
  <c r="J60" i="18"/>
  <c r="K60" i="18"/>
  <c r="L60" i="18"/>
  <c r="E61" i="18"/>
  <c r="F61" i="18"/>
  <c r="G61" i="18"/>
  <c r="H61" i="18"/>
  <c r="I61" i="18"/>
  <c r="J61" i="18"/>
  <c r="K61" i="18"/>
  <c r="L61" i="18"/>
  <c r="E62" i="18"/>
  <c r="F62" i="18"/>
  <c r="G62" i="18"/>
  <c r="H62" i="18"/>
  <c r="I62" i="18"/>
  <c r="J62" i="18"/>
  <c r="K62" i="18"/>
  <c r="L62" i="18"/>
  <c r="E63" i="18"/>
  <c r="F63" i="18"/>
  <c r="G63" i="18"/>
  <c r="H63" i="18"/>
  <c r="I63" i="18"/>
  <c r="J63" i="18"/>
  <c r="K63" i="18"/>
  <c r="L63" i="18"/>
  <c r="E64" i="18"/>
  <c r="F64" i="18"/>
  <c r="G64" i="18"/>
  <c r="H64" i="18"/>
  <c r="I64" i="18"/>
  <c r="J64" i="18"/>
  <c r="K64" i="18"/>
  <c r="L64" i="18"/>
  <c r="E65" i="18"/>
  <c r="F65" i="18"/>
  <c r="G65" i="18"/>
  <c r="H65" i="18"/>
  <c r="I65" i="18"/>
  <c r="J65" i="18"/>
  <c r="K65" i="18"/>
  <c r="L65" i="18"/>
  <c r="E66" i="18"/>
  <c r="F66" i="18"/>
  <c r="G66" i="18"/>
  <c r="H66" i="18"/>
  <c r="I66" i="18"/>
  <c r="J66" i="18"/>
  <c r="K66" i="18"/>
  <c r="L66" i="18"/>
  <c r="E67" i="18"/>
  <c r="F67" i="18"/>
  <c r="G67" i="18"/>
  <c r="H67" i="18"/>
  <c r="I67" i="18"/>
  <c r="J67" i="18"/>
  <c r="K67" i="18"/>
  <c r="L67" i="18"/>
  <c r="E68" i="18"/>
  <c r="F68" i="18"/>
  <c r="G68" i="18"/>
  <c r="H68" i="18"/>
  <c r="I68" i="18"/>
  <c r="J68" i="18"/>
  <c r="K68" i="18"/>
  <c r="L68" i="18"/>
  <c r="E69" i="18"/>
  <c r="F69" i="18"/>
  <c r="G69" i="18"/>
  <c r="H69" i="18"/>
  <c r="I69" i="18"/>
  <c r="I112" i="18" s="1"/>
  <c r="I114" i="18" s="1"/>
  <c r="O8" i="18" s="1"/>
  <c r="J69" i="18"/>
  <c r="K69" i="18"/>
  <c r="L69" i="18"/>
  <c r="E70" i="18"/>
  <c r="F70" i="18"/>
  <c r="G70" i="18"/>
  <c r="H70" i="18"/>
  <c r="I70" i="18"/>
  <c r="J70" i="18"/>
  <c r="K70" i="18"/>
  <c r="L70" i="18"/>
  <c r="E71" i="18"/>
  <c r="F71" i="18"/>
  <c r="G71" i="18"/>
  <c r="H71" i="18"/>
  <c r="I71" i="18"/>
  <c r="J71" i="18"/>
  <c r="K71" i="18"/>
  <c r="L71" i="18"/>
  <c r="E72" i="18"/>
  <c r="F72" i="18"/>
  <c r="G72" i="18"/>
  <c r="H72" i="18"/>
  <c r="I72" i="18"/>
  <c r="J72" i="18"/>
  <c r="K72" i="18"/>
  <c r="L72" i="18"/>
  <c r="E73" i="18"/>
  <c r="F73" i="18"/>
  <c r="G73" i="18"/>
  <c r="H73" i="18"/>
  <c r="I73" i="18"/>
  <c r="J73" i="18"/>
  <c r="K73" i="18"/>
  <c r="L73" i="18"/>
  <c r="E74" i="18"/>
  <c r="F74" i="18"/>
  <c r="G74" i="18"/>
  <c r="H74" i="18"/>
  <c r="I74" i="18"/>
  <c r="J74" i="18"/>
  <c r="K74" i="18"/>
  <c r="L74" i="18"/>
  <c r="E75" i="18"/>
  <c r="F75" i="18"/>
  <c r="G75" i="18"/>
  <c r="H75" i="18"/>
  <c r="I75" i="18"/>
  <c r="J75" i="18"/>
  <c r="K75" i="18"/>
  <c r="L75" i="18"/>
  <c r="E76" i="18"/>
  <c r="F76" i="18"/>
  <c r="G76" i="18"/>
  <c r="H76" i="18"/>
  <c r="I76" i="18"/>
  <c r="J76" i="18"/>
  <c r="K76" i="18"/>
  <c r="L76" i="18"/>
  <c r="E77" i="18"/>
  <c r="F77" i="18"/>
  <c r="G77" i="18"/>
  <c r="H77" i="18"/>
  <c r="I77" i="18"/>
  <c r="J77" i="18"/>
  <c r="K77" i="18"/>
  <c r="L77" i="18"/>
  <c r="E78" i="18"/>
  <c r="F78" i="18"/>
  <c r="G78" i="18"/>
  <c r="H78" i="18"/>
  <c r="I78" i="18"/>
  <c r="J78" i="18"/>
  <c r="K78" i="18"/>
  <c r="L78" i="18"/>
  <c r="E79" i="18"/>
  <c r="F79" i="18"/>
  <c r="G79" i="18"/>
  <c r="H79" i="18"/>
  <c r="I79" i="18"/>
  <c r="J79" i="18"/>
  <c r="K79" i="18"/>
  <c r="L79" i="18"/>
  <c r="E80" i="18"/>
  <c r="F80" i="18"/>
  <c r="G80" i="18"/>
  <c r="H80" i="18"/>
  <c r="I80" i="18"/>
  <c r="J80" i="18"/>
  <c r="K80" i="18"/>
  <c r="L80" i="18"/>
  <c r="E81" i="18"/>
  <c r="F81" i="18"/>
  <c r="G81" i="18"/>
  <c r="H81" i="18"/>
  <c r="I81" i="18"/>
  <c r="J81" i="18"/>
  <c r="K81" i="18"/>
  <c r="L81" i="18"/>
  <c r="E82" i="18"/>
  <c r="F82" i="18"/>
  <c r="G82" i="18"/>
  <c r="H82" i="18"/>
  <c r="I82" i="18"/>
  <c r="J82" i="18"/>
  <c r="K82" i="18"/>
  <c r="L82" i="18"/>
  <c r="E83" i="18"/>
  <c r="F83" i="18"/>
  <c r="G83" i="18"/>
  <c r="H83" i="18"/>
  <c r="I83" i="18"/>
  <c r="J83" i="18"/>
  <c r="K83" i="18"/>
  <c r="L83" i="18"/>
  <c r="E84" i="18"/>
  <c r="F84" i="18"/>
  <c r="G84" i="18"/>
  <c r="H84" i="18"/>
  <c r="I84" i="18"/>
  <c r="J84" i="18"/>
  <c r="K84" i="18"/>
  <c r="L84" i="18"/>
  <c r="E85" i="18"/>
  <c r="F85" i="18"/>
  <c r="G85" i="18"/>
  <c r="H85" i="18"/>
  <c r="I85" i="18"/>
  <c r="J85" i="18"/>
  <c r="K85" i="18"/>
  <c r="L85" i="18"/>
  <c r="E86" i="18"/>
  <c r="F86" i="18"/>
  <c r="G86" i="18"/>
  <c r="H86" i="18"/>
  <c r="I86" i="18"/>
  <c r="J86" i="18"/>
  <c r="K86" i="18"/>
  <c r="L86" i="18"/>
  <c r="E87" i="18"/>
  <c r="F87" i="18"/>
  <c r="G87" i="18"/>
  <c r="H87" i="18"/>
  <c r="I87" i="18"/>
  <c r="J87" i="18"/>
  <c r="K87" i="18"/>
  <c r="L87" i="18"/>
  <c r="E88" i="18"/>
  <c r="F88" i="18"/>
  <c r="G88" i="18"/>
  <c r="H88" i="18"/>
  <c r="I88" i="18"/>
  <c r="J88" i="18"/>
  <c r="K88" i="18"/>
  <c r="L88" i="18"/>
  <c r="E89" i="18"/>
  <c r="F89" i="18"/>
  <c r="G89" i="18"/>
  <c r="H89" i="18"/>
  <c r="I89" i="18"/>
  <c r="J89" i="18"/>
  <c r="K89" i="18"/>
  <c r="L89" i="18"/>
  <c r="E90" i="18"/>
  <c r="F90" i="18"/>
  <c r="G90" i="18"/>
  <c r="H90" i="18"/>
  <c r="I90" i="18"/>
  <c r="J90" i="18"/>
  <c r="K90" i="18"/>
  <c r="L90" i="18"/>
  <c r="E91" i="18"/>
  <c r="F91" i="18"/>
  <c r="G91" i="18"/>
  <c r="H91" i="18"/>
  <c r="I91" i="18"/>
  <c r="J91" i="18"/>
  <c r="K91" i="18"/>
  <c r="L91" i="18"/>
  <c r="E92" i="18"/>
  <c r="F92" i="18"/>
  <c r="G92" i="18"/>
  <c r="H92" i="18"/>
  <c r="I92" i="18"/>
  <c r="J92" i="18"/>
  <c r="K92" i="18"/>
  <c r="L92" i="18"/>
  <c r="E93" i="18"/>
  <c r="F93" i="18"/>
  <c r="G93" i="18"/>
  <c r="H93" i="18"/>
  <c r="I93" i="18"/>
  <c r="J93" i="18"/>
  <c r="K93" i="18"/>
  <c r="L93" i="18"/>
  <c r="E94" i="18"/>
  <c r="F94" i="18"/>
  <c r="G94" i="18"/>
  <c r="H94" i="18"/>
  <c r="I94" i="18"/>
  <c r="J94" i="18"/>
  <c r="K94" i="18"/>
  <c r="L94" i="18"/>
  <c r="E95" i="18"/>
  <c r="F95" i="18"/>
  <c r="G95" i="18"/>
  <c r="H95" i="18"/>
  <c r="I95" i="18"/>
  <c r="J95" i="18"/>
  <c r="K95" i="18"/>
  <c r="L95" i="18"/>
  <c r="E96" i="18"/>
  <c r="F96" i="18"/>
  <c r="G96" i="18"/>
  <c r="H96" i="18"/>
  <c r="I96" i="18"/>
  <c r="J96" i="18"/>
  <c r="K96" i="18"/>
  <c r="L96" i="18"/>
  <c r="E97" i="18"/>
  <c r="F97" i="18"/>
  <c r="G97" i="18"/>
  <c r="H97" i="18"/>
  <c r="I97" i="18"/>
  <c r="J97" i="18"/>
  <c r="K97" i="18"/>
  <c r="L97" i="18"/>
  <c r="E98" i="18"/>
  <c r="F98" i="18"/>
  <c r="G98" i="18"/>
  <c r="H98" i="18"/>
  <c r="I98" i="18"/>
  <c r="J98" i="18"/>
  <c r="K98" i="18"/>
  <c r="L98" i="18"/>
  <c r="E99" i="18"/>
  <c r="F99" i="18"/>
  <c r="G99" i="18"/>
  <c r="H99" i="18"/>
  <c r="I99" i="18"/>
  <c r="J99" i="18"/>
  <c r="K99" i="18"/>
  <c r="L99" i="18"/>
  <c r="E100" i="18"/>
  <c r="F100" i="18"/>
  <c r="G100" i="18"/>
  <c r="H100" i="18"/>
  <c r="I100" i="18"/>
  <c r="J100" i="18"/>
  <c r="K100" i="18"/>
  <c r="L100" i="18"/>
  <c r="E101" i="18"/>
  <c r="F101" i="18"/>
  <c r="G101" i="18"/>
  <c r="H101" i="18"/>
  <c r="I101" i="18"/>
  <c r="J101" i="18"/>
  <c r="K101" i="18"/>
  <c r="L101" i="18"/>
  <c r="E102" i="18"/>
  <c r="F102" i="18"/>
  <c r="G102" i="18"/>
  <c r="H102" i="18"/>
  <c r="I102" i="18"/>
  <c r="J102" i="18"/>
  <c r="K102" i="18"/>
  <c r="L102" i="18"/>
  <c r="E103" i="18"/>
  <c r="F103" i="18"/>
  <c r="G103" i="18"/>
  <c r="H103" i="18"/>
  <c r="I103" i="18"/>
  <c r="J103" i="18"/>
  <c r="K103" i="18"/>
  <c r="L103" i="18"/>
  <c r="E104" i="18"/>
  <c r="F104" i="18"/>
  <c r="G104" i="18"/>
  <c r="H104" i="18"/>
  <c r="I104" i="18"/>
  <c r="J104" i="18"/>
  <c r="K104" i="18"/>
  <c r="L104" i="18"/>
  <c r="E105" i="18"/>
  <c r="F105" i="18"/>
  <c r="G105" i="18"/>
  <c r="H105" i="18"/>
  <c r="I105" i="18"/>
  <c r="J105" i="18"/>
  <c r="K105" i="18"/>
  <c r="L105" i="18"/>
  <c r="E106" i="18"/>
  <c r="F106" i="18"/>
  <c r="G106" i="18"/>
  <c r="H106" i="18"/>
  <c r="I106" i="18"/>
  <c r="J106" i="18"/>
  <c r="K106" i="18"/>
  <c r="L106" i="18"/>
  <c r="E107" i="18"/>
  <c r="F107" i="18"/>
  <c r="G107" i="18"/>
  <c r="H107" i="18"/>
  <c r="I107" i="18"/>
  <c r="J107" i="18"/>
  <c r="K107" i="18"/>
  <c r="L107" i="18"/>
  <c r="E108" i="18"/>
  <c r="F108" i="18"/>
  <c r="G108" i="18"/>
  <c r="H108" i="18"/>
  <c r="I108" i="18"/>
  <c r="J108" i="18"/>
  <c r="K108" i="18"/>
  <c r="L108" i="18"/>
  <c r="E109" i="18"/>
  <c r="F109" i="18"/>
  <c r="G109" i="18"/>
  <c r="H109" i="18"/>
  <c r="I109" i="18"/>
  <c r="J109" i="18"/>
  <c r="K109" i="18"/>
  <c r="L109" i="18"/>
  <c r="E110" i="18"/>
  <c r="F110" i="18"/>
  <c r="G110" i="18"/>
  <c r="H110" i="18"/>
  <c r="I110" i="18"/>
  <c r="J110" i="18"/>
  <c r="K110" i="18"/>
  <c r="L110" i="18"/>
  <c r="E111" i="18"/>
  <c r="F111" i="18"/>
  <c r="G111" i="18"/>
  <c r="H111" i="18"/>
  <c r="I111" i="18"/>
  <c r="J111" i="18"/>
  <c r="K111" i="18"/>
  <c r="L111" i="18"/>
  <c r="E112" i="18"/>
  <c r="E114" i="18" s="1"/>
  <c r="O3" i="18" s="1"/>
  <c r="F112" i="18"/>
  <c r="F114" i="18" s="1"/>
  <c r="O9" i="18" s="1"/>
  <c r="G112" i="18"/>
  <c r="G114" i="18" s="1"/>
  <c r="O6" i="18" s="1"/>
  <c r="E2" i="17"/>
  <c r="F2" i="17"/>
  <c r="G2" i="17"/>
  <c r="H2" i="17"/>
  <c r="I2" i="17"/>
  <c r="J2" i="17"/>
  <c r="K2" i="17"/>
  <c r="L2" i="17"/>
  <c r="E3" i="17"/>
  <c r="F3" i="17"/>
  <c r="G3" i="17"/>
  <c r="H3" i="17"/>
  <c r="I3" i="17"/>
  <c r="J3" i="17"/>
  <c r="K3" i="17"/>
  <c r="L3" i="17"/>
  <c r="E4" i="17"/>
  <c r="F4" i="17"/>
  <c r="G4" i="17"/>
  <c r="H4" i="17"/>
  <c r="I4" i="17"/>
  <c r="J4" i="17"/>
  <c r="K4" i="17"/>
  <c r="L4" i="17"/>
  <c r="E5" i="17"/>
  <c r="F5" i="17"/>
  <c r="G5" i="17"/>
  <c r="H5" i="17"/>
  <c r="I5" i="17"/>
  <c r="J5" i="17"/>
  <c r="K5" i="17"/>
  <c r="L5" i="17"/>
  <c r="E6" i="17"/>
  <c r="F6" i="17"/>
  <c r="G6" i="17"/>
  <c r="H6" i="17"/>
  <c r="I6" i="17"/>
  <c r="J6" i="17"/>
  <c r="K6" i="17"/>
  <c r="L6" i="17"/>
  <c r="E7" i="17"/>
  <c r="F7" i="17"/>
  <c r="G7" i="17"/>
  <c r="H7" i="17"/>
  <c r="I7" i="17"/>
  <c r="J7" i="17"/>
  <c r="K7" i="17"/>
  <c r="L7" i="17"/>
  <c r="E8" i="17"/>
  <c r="F8" i="17"/>
  <c r="G8" i="17"/>
  <c r="H8" i="17"/>
  <c r="I8" i="17"/>
  <c r="J8" i="17"/>
  <c r="K8" i="17"/>
  <c r="L8" i="17"/>
  <c r="E9" i="17"/>
  <c r="F9" i="17"/>
  <c r="G9" i="17"/>
  <c r="H9" i="17"/>
  <c r="I9" i="17"/>
  <c r="J9" i="17"/>
  <c r="K9" i="17"/>
  <c r="L9" i="17"/>
  <c r="E10" i="17"/>
  <c r="F10" i="17"/>
  <c r="G10" i="17"/>
  <c r="H10" i="17"/>
  <c r="I10" i="17"/>
  <c r="J10" i="17"/>
  <c r="K10" i="17"/>
  <c r="L10" i="17"/>
  <c r="E11" i="17"/>
  <c r="F11" i="17"/>
  <c r="G11" i="17"/>
  <c r="H11" i="17"/>
  <c r="I11" i="17"/>
  <c r="J11" i="17"/>
  <c r="K11" i="17"/>
  <c r="L11" i="17"/>
  <c r="E12" i="17"/>
  <c r="F12" i="17"/>
  <c r="G12" i="17"/>
  <c r="H12" i="17"/>
  <c r="I12" i="17"/>
  <c r="J12" i="17"/>
  <c r="K12" i="17"/>
  <c r="L12" i="17"/>
  <c r="E13" i="17"/>
  <c r="F13" i="17"/>
  <c r="G13" i="17"/>
  <c r="H13" i="17"/>
  <c r="I13" i="17"/>
  <c r="J13" i="17"/>
  <c r="K13" i="17"/>
  <c r="L13" i="17"/>
  <c r="E14" i="17"/>
  <c r="F14" i="17"/>
  <c r="G14" i="17"/>
  <c r="H14" i="17"/>
  <c r="I14" i="17"/>
  <c r="J14" i="17"/>
  <c r="K14" i="17"/>
  <c r="L14" i="17"/>
  <c r="E15" i="17"/>
  <c r="F15" i="17"/>
  <c r="G15" i="17"/>
  <c r="H15" i="17"/>
  <c r="I15" i="17"/>
  <c r="J15" i="17"/>
  <c r="K15" i="17"/>
  <c r="L15" i="17"/>
  <c r="E16" i="17"/>
  <c r="F16" i="17"/>
  <c r="G16" i="17"/>
  <c r="H16" i="17"/>
  <c r="I16" i="17"/>
  <c r="J16" i="17"/>
  <c r="K16" i="17"/>
  <c r="L16" i="17"/>
  <c r="E17" i="17"/>
  <c r="F17" i="17"/>
  <c r="G17" i="17"/>
  <c r="H17" i="17"/>
  <c r="I17" i="17"/>
  <c r="J17" i="17"/>
  <c r="K17" i="17"/>
  <c r="L17" i="17"/>
  <c r="E18" i="17"/>
  <c r="F18" i="17"/>
  <c r="G18" i="17"/>
  <c r="H18" i="17"/>
  <c r="I18" i="17"/>
  <c r="J18" i="17"/>
  <c r="K18" i="17"/>
  <c r="L18" i="17"/>
  <c r="E19" i="17"/>
  <c r="F19" i="17"/>
  <c r="G19" i="17"/>
  <c r="H19" i="17"/>
  <c r="I19" i="17"/>
  <c r="J19" i="17"/>
  <c r="K19" i="17"/>
  <c r="L19" i="17"/>
  <c r="E20" i="17"/>
  <c r="F20" i="17"/>
  <c r="G20" i="17"/>
  <c r="H20" i="17"/>
  <c r="I20" i="17"/>
  <c r="J20" i="17"/>
  <c r="K20" i="17"/>
  <c r="L20" i="17"/>
  <c r="E21" i="17"/>
  <c r="F21" i="17"/>
  <c r="G21" i="17"/>
  <c r="H21" i="17"/>
  <c r="I21" i="17"/>
  <c r="J21" i="17"/>
  <c r="K21" i="17"/>
  <c r="L21" i="17"/>
  <c r="E22" i="17"/>
  <c r="F22" i="17"/>
  <c r="G22" i="17"/>
  <c r="H22" i="17"/>
  <c r="I22" i="17"/>
  <c r="J22" i="17"/>
  <c r="K22" i="17"/>
  <c r="L22" i="17"/>
  <c r="E23" i="17"/>
  <c r="F23" i="17"/>
  <c r="G23" i="17"/>
  <c r="H23" i="17"/>
  <c r="I23" i="17"/>
  <c r="J23" i="17"/>
  <c r="K23" i="17"/>
  <c r="L23" i="17"/>
  <c r="E24" i="17"/>
  <c r="F24" i="17"/>
  <c r="G24" i="17"/>
  <c r="H24" i="17"/>
  <c r="I24" i="17"/>
  <c r="J24" i="17"/>
  <c r="K24" i="17"/>
  <c r="L24" i="17"/>
  <c r="E25" i="17"/>
  <c r="F25" i="17"/>
  <c r="G25" i="17"/>
  <c r="H25" i="17"/>
  <c r="I25" i="17"/>
  <c r="J25" i="17"/>
  <c r="K25" i="17"/>
  <c r="L25" i="17"/>
  <c r="E26" i="17"/>
  <c r="F26" i="17"/>
  <c r="G26" i="17"/>
  <c r="H26" i="17"/>
  <c r="I26" i="17"/>
  <c r="J26" i="17"/>
  <c r="K26" i="17"/>
  <c r="L26" i="17"/>
  <c r="E27" i="17"/>
  <c r="F27" i="17"/>
  <c r="G27" i="17"/>
  <c r="H27" i="17"/>
  <c r="I27" i="17"/>
  <c r="J27" i="17"/>
  <c r="K27" i="17"/>
  <c r="L27" i="17"/>
  <c r="E28" i="17"/>
  <c r="F28" i="17"/>
  <c r="G28" i="17"/>
  <c r="H28" i="17"/>
  <c r="I28" i="17"/>
  <c r="J28" i="17"/>
  <c r="K28" i="17"/>
  <c r="L28" i="17"/>
  <c r="E29" i="17"/>
  <c r="F29" i="17"/>
  <c r="G29" i="17"/>
  <c r="H29" i="17"/>
  <c r="I29" i="17"/>
  <c r="J29" i="17"/>
  <c r="K29" i="17"/>
  <c r="L29" i="17"/>
  <c r="E30" i="17"/>
  <c r="F30" i="17"/>
  <c r="G30" i="17"/>
  <c r="H30" i="17"/>
  <c r="I30" i="17"/>
  <c r="J30" i="17"/>
  <c r="K30" i="17"/>
  <c r="L30" i="17"/>
  <c r="E31" i="17"/>
  <c r="F31" i="17"/>
  <c r="G31" i="17"/>
  <c r="H31" i="17"/>
  <c r="I31" i="17"/>
  <c r="J31" i="17"/>
  <c r="K31" i="17"/>
  <c r="L31" i="17"/>
  <c r="E32" i="17"/>
  <c r="F32" i="17"/>
  <c r="G32" i="17"/>
  <c r="H32" i="17"/>
  <c r="I32" i="17"/>
  <c r="J32" i="17"/>
  <c r="K32" i="17"/>
  <c r="L32" i="17"/>
  <c r="E33" i="17"/>
  <c r="F33" i="17"/>
  <c r="G33" i="17"/>
  <c r="H33" i="17"/>
  <c r="I33" i="17"/>
  <c r="J33" i="17"/>
  <c r="K33" i="17"/>
  <c r="L33" i="17"/>
  <c r="E34" i="17"/>
  <c r="F34" i="17"/>
  <c r="G34" i="17"/>
  <c r="H34" i="17"/>
  <c r="I34" i="17"/>
  <c r="J34" i="17"/>
  <c r="K34" i="17"/>
  <c r="L34" i="17"/>
  <c r="E35" i="17"/>
  <c r="F35" i="17"/>
  <c r="G35" i="17"/>
  <c r="H35" i="17"/>
  <c r="I35" i="17"/>
  <c r="J35" i="17"/>
  <c r="K35" i="17"/>
  <c r="L35" i="17"/>
  <c r="E36" i="17"/>
  <c r="F36" i="17"/>
  <c r="G36" i="17"/>
  <c r="H36" i="17"/>
  <c r="I36" i="17"/>
  <c r="J36" i="17"/>
  <c r="K36" i="17"/>
  <c r="L36" i="17"/>
  <c r="E37" i="17"/>
  <c r="F37" i="17"/>
  <c r="G37" i="17"/>
  <c r="H37" i="17"/>
  <c r="I37" i="17"/>
  <c r="J37" i="17"/>
  <c r="K37" i="17"/>
  <c r="L37" i="17"/>
  <c r="E38" i="17"/>
  <c r="F38" i="17"/>
  <c r="G38" i="17"/>
  <c r="H38" i="17"/>
  <c r="I38" i="17"/>
  <c r="J38" i="17"/>
  <c r="K38" i="17"/>
  <c r="L38" i="17"/>
  <c r="E39" i="17"/>
  <c r="F39" i="17"/>
  <c r="G39" i="17"/>
  <c r="H39" i="17"/>
  <c r="I39" i="17"/>
  <c r="J39" i="17"/>
  <c r="K39" i="17"/>
  <c r="L39" i="17"/>
  <c r="E40" i="17"/>
  <c r="F40" i="17"/>
  <c r="G40" i="17"/>
  <c r="H40" i="17"/>
  <c r="I40" i="17"/>
  <c r="J40" i="17"/>
  <c r="K40" i="17"/>
  <c r="L40" i="17"/>
  <c r="E41" i="17"/>
  <c r="F41" i="17"/>
  <c r="G41" i="17"/>
  <c r="H41" i="17"/>
  <c r="I41" i="17"/>
  <c r="J41" i="17"/>
  <c r="K41" i="17"/>
  <c r="L41" i="17"/>
  <c r="E42" i="17"/>
  <c r="F42" i="17"/>
  <c r="G42" i="17"/>
  <c r="H42" i="17"/>
  <c r="I42" i="17"/>
  <c r="J42" i="17"/>
  <c r="K42" i="17"/>
  <c r="L42" i="17"/>
  <c r="E43" i="17"/>
  <c r="F43" i="17"/>
  <c r="G43" i="17"/>
  <c r="H43" i="17"/>
  <c r="I43" i="17"/>
  <c r="J43" i="17"/>
  <c r="K43" i="17"/>
  <c r="L43" i="17"/>
  <c r="E44" i="17"/>
  <c r="F44" i="17"/>
  <c r="G44" i="17"/>
  <c r="H44" i="17"/>
  <c r="I44" i="17"/>
  <c r="J44" i="17"/>
  <c r="K44" i="17"/>
  <c r="L44" i="17"/>
  <c r="E45" i="17"/>
  <c r="F45" i="17"/>
  <c r="G45" i="17"/>
  <c r="H45" i="17"/>
  <c r="I45" i="17"/>
  <c r="J45" i="17"/>
  <c r="K45" i="17"/>
  <c r="L45" i="17"/>
  <c r="E46" i="17"/>
  <c r="F46" i="17"/>
  <c r="G46" i="17"/>
  <c r="H46" i="17"/>
  <c r="I46" i="17"/>
  <c r="J46" i="17"/>
  <c r="K46" i="17"/>
  <c r="L46" i="17"/>
  <c r="E47" i="17"/>
  <c r="F47" i="17"/>
  <c r="G47" i="17"/>
  <c r="H47" i="17"/>
  <c r="I47" i="17"/>
  <c r="J47" i="17"/>
  <c r="K47" i="17"/>
  <c r="L47" i="17"/>
  <c r="E48" i="17"/>
  <c r="F48" i="17"/>
  <c r="G48" i="17"/>
  <c r="H48" i="17"/>
  <c r="I48" i="17"/>
  <c r="J48" i="17"/>
  <c r="K48" i="17"/>
  <c r="L48" i="17"/>
  <c r="E49" i="17"/>
  <c r="F49" i="17"/>
  <c r="G49" i="17"/>
  <c r="H49" i="17"/>
  <c r="I49" i="17"/>
  <c r="J49" i="17"/>
  <c r="K49" i="17"/>
  <c r="L49" i="17"/>
  <c r="E50" i="17"/>
  <c r="F50" i="17"/>
  <c r="G50" i="17"/>
  <c r="H50" i="17"/>
  <c r="I50" i="17"/>
  <c r="J50" i="17"/>
  <c r="K50" i="17"/>
  <c r="L50" i="17"/>
  <c r="E51" i="17"/>
  <c r="F51" i="17"/>
  <c r="G51" i="17"/>
  <c r="H51" i="17"/>
  <c r="I51" i="17"/>
  <c r="J51" i="17"/>
  <c r="K51" i="17"/>
  <c r="L51" i="17"/>
  <c r="E52" i="17"/>
  <c r="F52" i="17"/>
  <c r="G52" i="17"/>
  <c r="H52" i="17"/>
  <c r="I52" i="17"/>
  <c r="J52" i="17"/>
  <c r="K52" i="17"/>
  <c r="L52" i="17"/>
  <c r="E53" i="17"/>
  <c r="F53" i="17"/>
  <c r="G53" i="17"/>
  <c r="H53" i="17"/>
  <c r="I53" i="17"/>
  <c r="J53" i="17"/>
  <c r="K53" i="17"/>
  <c r="L53" i="17"/>
  <c r="E54" i="17"/>
  <c r="F54" i="17"/>
  <c r="G54" i="17"/>
  <c r="H54" i="17"/>
  <c r="I54" i="17"/>
  <c r="J54" i="17"/>
  <c r="K54" i="17"/>
  <c r="L54" i="17"/>
  <c r="E55" i="17"/>
  <c r="F55" i="17"/>
  <c r="G55" i="17"/>
  <c r="H55" i="17"/>
  <c r="I55" i="17"/>
  <c r="J55" i="17"/>
  <c r="K55" i="17"/>
  <c r="L55" i="17"/>
  <c r="E56" i="17"/>
  <c r="F56" i="17"/>
  <c r="G56" i="17"/>
  <c r="H56" i="17"/>
  <c r="I56" i="17"/>
  <c r="J56" i="17"/>
  <c r="K56" i="17"/>
  <c r="L56" i="17"/>
  <c r="E57" i="17"/>
  <c r="F57" i="17"/>
  <c r="G57" i="17"/>
  <c r="H57" i="17"/>
  <c r="I57" i="17"/>
  <c r="J57" i="17"/>
  <c r="K57" i="17"/>
  <c r="L57" i="17"/>
  <c r="E58" i="17"/>
  <c r="F58" i="17"/>
  <c r="G58" i="17"/>
  <c r="H58" i="17"/>
  <c r="I58" i="17"/>
  <c r="J58" i="17"/>
  <c r="K58" i="17"/>
  <c r="L58" i="17"/>
  <c r="E59" i="17"/>
  <c r="F59" i="17"/>
  <c r="G59" i="17"/>
  <c r="H59" i="17"/>
  <c r="I59" i="17"/>
  <c r="J59" i="17"/>
  <c r="K59" i="17"/>
  <c r="L59" i="17"/>
  <c r="E60" i="17"/>
  <c r="F60" i="17"/>
  <c r="G60" i="17"/>
  <c r="H60" i="17"/>
  <c r="I60" i="17"/>
  <c r="J60" i="17"/>
  <c r="K60" i="17"/>
  <c r="L60" i="17"/>
  <c r="E61" i="17"/>
  <c r="F61" i="17"/>
  <c r="G61" i="17"/>
  <c r="H61" i="17"/>
  <c r="I61" i="17"/>
  <c r="J61" i="17"/>
  <c r="K61" i="17"/>
  <c r="L61" i="17"/>
  <c r="E62" i="17"/>
  <c r="F62" i="17"/>
  <c r="G62" i="17"/>
  <c r="H62" i="17"/>
  <c r="I62" i="17"/>
  <c r="J62" i="17"/>
  <c r="K62" i="17"/>
  <c r="L62" i="17"/>
  <c r="E63" i="17"/>
  <c r="F63" i="17"/>
  <c r="G63" i="17"/>
  <c r="H63" i="17"/>
  <c r="I63" i="17"/>
  <c r="J63" i="17"/>
  <c r="K63" i="17"/>
  <c r="L63" i="17"/>
  <c r="E64" i="17"/>
  <c r="F64" i="17"/>
  <c r="G64" i="17"/>
  <c r="H64" i="17"/>
  <c r="I64" i="17"/>
  <c r="J64" i="17"/>
  <c r="K64" i="17"/>
  <c r="L64" i="17"/>
  <c r="E65" i="17"/>
  <c r="F65" i="17"/>
  <c r="G65" i="17"/>
  <c r="H65" i="17"/>
  <c r="I65" i="17"/>
  <c r="J65" i="17"/>
  <c r="K65" i="17"/>
  <c r="L65" i="17"/>
  <c r="E66" i="17"/>
  <c r="F66" i="17"/>
  <c r="G66" i="17"/>
  <c r="H66" i="17"/>
  <c r="I66" i="17"/>
  <c r="J66" i="17"/>
  <c r="K66" i="17"/>
  <c r="L66" i="17"/>
  <c r="E67" i="17"/>
  <c r="F67" i="17"/>
  <c r="G67" i="17"/>
  <c r="H67" i="17"/>
  <c r="I67" i="17"/>
  <c r="J67" i="17"/>
  <c r="K67" i="17"/>
  <c r="L67" i="17"/>
  <c r="E68" i="17"/>
  <c r="F68" i="17"/>
  <c r="G68" i="17"/>
  <c r="H68" i="17"/>
  <c r="I68" i="17"/>
  <c r="J68" i="17"/>
  <c r="K68" i="17"/>
  <c r="L68" i="17"/>
  <c r="E69" i="17"/>
  <c r="F69" i="17"/>
  <c r="G69" i="17"/>
  <c r="H69" i="17"/>
  <c r="I69" i="17"/>
  <c r="J69" i="17"/>
  <c r="K69" i="17"/>
  <c r="L69" i="17"/>
  <c r="E70" i="17"/>
  <c r="F70" i="17"/>
  <c r="G70" i="17"/>
  <c r="H70" i="17"/>
  <c r="I70" i="17"/>
  <c r="J70" i="17"/>
  <c r="K70" i="17"/>
  <c r="L70" i="17"/>
  <c r="E71" i="17"/>
  <c r="F71" i="17"/>
  <c r="G71" i="17"/>
  <c r="H71" i="17"/>
  <c r="I71" i="17"/>
  <c r="J71" i="17"/>
  <c r="K71" i="17"/>
  <c r="L71" i="17"/>
  <c r="E72" i="17"/>
  <c r="F72" i="17"/>
  <c r="G72" i="17"/>
  <c r="H72" i="17"/>
  <c r="I72" i="17"/>
  <c r="J72" i="17"/>
  <c r="K72" i="17"/>
  <c r="L72" i="17"/>
  <c r="E73" i="17"/>
  <c r="F73" i="17"/>
  <c r="G73" i="17"/>
  <c r="H73" i="17"/>
  <c r="I73" i="17"/>
  <c r="J73" i="17"/>
  <c r="K73" i="17"/>
  <c r="L73" i="17"/>
  <c r="E74" i="17"/>
  <c r="F74" i="17"/>
  <c r="G74" i="17"/>
  <c r="H74" i="17"/>
  <c r="I74" i="17"/>
  <c r="J74" i="17"/>
  <c r="K74" i="17"/>
  <c r="L74" i="17"/>
  <c r="E75" i="17"/>
  <c r="F75" i="17"/>
  <c r="G75" i="17"/>
  <c r="H75" i="17"/>
  <c r="I75" i="17"/>
  <c r="J75" i="17"/>
  <c r="K75" i="17"/>
  <c r="L75" i="17"/>
  <c r="E76" i="17"/>
  <c r="F76" i="17"/>
  <c r="G76" i="17"/>
  <c r="H76" i="17"/>
  <c r="I76" i="17"/>
  <c r="J76" i="17"/>
  <c r="K76" i="17"/>
  <c r="L76" i="17"/>
  <c r="E77" i="17"/>
  <c r="F77" i="17"/>
  <c r="G77" i="17"/>
  <c r="H77" i="17"/>
  <c r="I77" i="17"/>
  <c r="J77" i="17"/>
  <c r="K77" i="17"/>
  <c r="L77" i="17"/>
  <c r="E78" i="17"/>
  <c r="F78" i="17"/>
  <c r="G78" i="17"/>
  <c r="H78" i="17"/>
  <c r="I78" i="17"/>
  <c r="J78" i="17"/>
  <c r="K78" i="17"/>
  <c r="L78" i="17"/>
  <c r="E79" i="17"/>
  <c r="F79" i="17"/>
  <c r="G79" i="17"/>
  <c r="H79" i="17"/>
  <c r="I79" i="17"/>
  <c r="J79" i="17"/>
  <c r="K79" i="17"/>
  <c r="L79" i="17"/>
  <c r="E80" i="17"/>
  <c r="F80" i="17"/>
  <c r="G80" i="17"/>
  <c r="H80" i="17"/>
  <c r="I80" i="17"/>
  <c r="J80" i="17"/>
  <c r="K80" i="17"/>
  <c r="L80" i="17"/>
  <c r="E81" i="17"/>
  <c r="F81" i="17"/>
  <c r="G81" i="17"/>
  <c r="H81" i="17"/>
  <c r="I81" i="17"/>
  <c r="J81" i="17"/>
  <c r="K81" i="17"/>
  <c r="L81" i="17"/>
  <c r="E82" i="17"/>
  <c r="F82" i="17"/>
  <c r="G82" i="17"/>
  <c r="H82" i="17"/>
  <c r="I82" i="17"/>
  <c r="J82" i="17"/>
  <c r="K82" i="17"/>
  <c r="L82" i="17"/>
  <c r="E83" i="17"/>
  <c r="F83" i="17"/>
  <c r="G83" i="17"/>
  <c r="H83" i="17"/>
  <c r="I83" i="17"/>
  <c r="J83" i="17"/>
  <c r="K83" i="17"/>
  <c r="L83" i="17"/>
  <c r="E84" i="17"/>
  <c r="F84" i="17"/>
  <c r="G84" i="17"/>
  <c r="H84" i="17"/>
  <c r="I84" i="17"/>
  <c r="J84" i="17"/>
  <c r="K84" i="17"/>
  <c r="L84" i="17"/>
  <c r="E85" i="17"/>
  <c r="F85" i="17"/>
  <c r="G85" i="17"/>
  <c r="H85" i="17"/>
  <c r="I85" i="17"/>
  <c r="J85" i="17"/>
  <c r="K85" i="17"/>
  <c r="L85" i="17"/>
  <c r="E86" i="17"/>
  <c r="F86" i="17"/>
  <c r="G86" i="17"/>
  <c r="H86" i="17"/>
  <c r="I86" i="17"/>
  <c r="J86" i="17"/>
  <c r="K86" i="17"/>
  <c r="L86" i="17"/>
  <c r="E87" i="17"/>
  <c r="F87" i="17"/>
  <c r="G87" i="17"/>
  <c r="H87" i="17"/>
  <c r="I87" i="17"/>
  <c r="J87" i="17"/>
  <c r="K87" i="17"/>
  <c r="L87" i="17"/>
  <c r="E88" i="17"/>
  <c r="F88" i="17"/>
  <c r="G88" i="17"/>
  <c r="H88" i="17"/>
  <c r="I88" i="17"/>
  <c r="J88" i="17"/>
  <c r="K88" i="17"/>
  <c r="L88" i="17"/>
  <c r="E89" i="17"/>
  <c r="F89" i="17"/>
  <c r="G89" i="17"/>
  <c r="H89" i="17"/>
  <c r="I89" i="17"/>
  <c r="J89" i="17"/>
  <c r="K89" i="17"/>
  <c r="L89" i="17"/>
  <c r="E90" i="17"/>
  <c r="F90" i="17"/>
  <c r="G90" i="17"/>
  <c r="H90" i="17"/>
  <c r="I90" i="17"/>
  <c r="J90" i="17"/>
  <c r="K90" i="17"/>
  <c r="L90" i="17"/>
  <c r="E91" i="17"/>
  <c r="F91" i="17"/>
  <c r="G91" i="17"/>
  <c r="H91" i="17"/>
  <c r="I91" i="17"/>
  <c r="J91" i="17"/>
  <c r="K91" i="17"/>
  <c r="L91" i="17"/>
  <c r="E92" i="17"/>
  <c r="F92" i="17"/>
  <c r="G92" i="17"/>
  <c r="H92" i="17"/>
  <c r="I92" i="17"/>
  <c r="J92" i="17"/>
  <c r="K92" i="17"/>
  <c r="L92" i="17"/>
  <c r="E93" i="17"/>
  <c r="F93" i="17"/>
  <c r="G93" i="17"/>
  <c r="H93" i="17"/>
  <c r="I93" i="17"/>
  <c r="J93" i="17"/>
  <c r="K93" i="17"/>
  <c r="L93" i="17"/>
  <c r="E94" i="17"/>
  <c r="F94" i="17"/>
  <c r="G94" i="17"/>
  <c r="H94" i="17"/>
  <c r="I94" i="17"/>
  <c r="J94" i="17"/>
  <c r="K94" i="17"/>
  <c r="L94" i="17"/>
  <c r="E95" i="17"/>
  <c r="F95" i="17"/>
  <c r="G95" i="17"/>
  <c r="H95" i="17"/>
  <c r="I95" i="17"/>
  <c r="J95" i="17"/>
  <c r="K95" i="17"/>
  <c r="L95" i="17"/>
  <c r="E96" i="17"/>
  <c r="F96" i="17"/>
  <c r="G96" i="17"/>
  <c r="H96" i="17"/>
  <c r="I96" i="17"/>
  <c r="J96" i="17"/>
  <c r="K96" i="17"/>
  <c r="L96" i="17"/>
  <c r="E97" i="17"/>
  <c r="F97" i="17"/>
  <c r="G97" i="17"/>
  <c r="H97" i="17"/>
  <c r="I97" i="17"/>
  <c r="J97" i="17"/>
  <c r="K97" i="17"/>
  <c r="L97" i="17"/>
  <c r="E98" i="17"/>
  <c r="F98" i="17"/>
  <c r="G98" i="17"/>
  <c r="H98" i="17"/>
  <c r="I98" i="17"/>
  <c r="J98" i="17"/>
  <c r="K98" i="17"/>
  <c r="L98" i="17"/>
  <c r="E99" i="17"/>
  <c r="F99" i="17"/>
  <c r="G99" i="17"/>
  <c r="H99" i="17"/>
  <c r="I99" i="17"/>
  <c r="J99" i="17"/>
  <c r="K99" i="17"/>
  <c r="L99" i="17"/>
  <c r="E100" i="17"/>
  <c r="F100" i="17"/>
  <c r="G100" i="17"/>
  <c r="H100" i="17"/>
  <c r="I100" i="17"/>
  <c r="J100" i="17"/>
  <c r="K100" i="17"/>
  <c r="L100" i="17"/>
  <c r="E101" i="17"/>
  <c r="F101" i="17"/>
  <c r="G101" i="17"/>
  <c r="H101" i="17"/>
  <c r="I101" i="17"/>
  <c r="J101" i="17"/>
  <c r="K101" i="17"/>
  <c r="L101" i="17"/>
  <c r="E102" i="17"/>
  <c r="F102" i="17"/>
  <c r="G102" i="17"/>
  <c r="H102" i="17"/>
  <c r="I102" i="17"/>
  <c r="J102" i="17"/>
  <c r="K102" i="17"/>
  <c r="L102" i="17"/>
  <c r="E103" i="17"/>
  <c r="E105" i="17" s="1"/>
  <c r="O3" i="17" s="1"/>
  <c r="H103" i="17"/>
  <c r="H105" i="17" s="1"/>
  <c r="O5" i="17" s="1"/>
  <c r="L103" i="17"/>
  <c r="L105" i="17" s="1"/>
  <c r="O10" i="17" s="1"/>
  <c r="V5" i="16" l="1"/>
  <c r="V7" i="16"/>
  <c r="U6" i="16"/>
  <c r="V6" i="16"/>
  <c r="V9" i="16"/>
  <c r="V4" i="16"/>
  <c r="V9" i="18"/>
  <c r="V5" i="18"/>
  <c r="V8" i="18"/>
  <c r="U4" i="18"/>
  <c r="V4" i="18"/>
  <c r="V7" i="18"/>
  <c r="V9" i="17"/>
  <c r="U9" i="17"/>
  <c r="V7" i="17"/>
  <c r="V5" i="17"/>
  <c r="I103" i="17"/>
  <c r="I105" i="17" s="1"/>
  <c r="O8" i="17" s="1"/>
  <c r="V7" i="13"/>
  <c r="V3" i="13"/>
  <c r="U3" i="13"/>
  <c r="V4" i="13"/>
  <c r="V9" i="13"/>
  <c r="K193" i="19"/>
  <c r="K195" i="19" s="1"/>
  <c r="O4" i="19" s="1"/>
  <c r="R8" i="19" s="1"/>
  <c r="K103" i="17"/>
  <c r="K105" i="17" s="1"/>
  <c r="O4" i="17" s="1"/>
  <c r="L112" i="18"/>
  <c r="L114" i="18" s="1"/>
  <c r="O10" i="18" s="1"/>
  <c r="J103" i="17"/>
  <c r="J105" i="17" s="1"/>
  <c r="O7" i="17" s="1"/>
  <c r="G103" i="17"/>
  <c r="G105" i="17" s="1"/>
  <c r="O6" i="17" s="1"/>
  <c r="E177" i="12"/>
  <c r="E179" i="12" s="1"/>
  <c r="O3" i="12" s="1"/>
  <c r="R7" i="12" s="1"/>
  <c r="F103" i="17"/>
  <c r="F105" i="17" s="1"/>
  <c r="O9" i="17" s="1"/>
  <c r="K112" i="18"/>
  <c r="K114" i="18" s="1"/>
  <c r="O4" i="18" s="1"/>
  <c r="J112" i="18"/>
  <c r="J114" i="18" s="1"/>
  <c r="O7" i="18" s="1"/>
  <c r="H112" i="18"/>
  <c r="H114" i="18" s="1"/>
  <c r="O5" i="18" s="1"/>
  <c r="E2" i="16"/>
  <c r="F2" i="16"/>
  <c r="G2" i="16"/>
  <c r="H2" i="16"/>
  <c r="I2" i="16"/>
  <c r="J2" i="16"/>
  <c r="K2" i="16"/>
  <c r="L2" i="16"/>
  <c r="E3" i="16"/>
  <c r="F3" i="16"/>
  <c r="G3" i="16"/>
  <c r="H3" i="16"/>
  <c r="I3" i="16"/>
  <c r="J3" i="16"/>
  <c r="K3" i="16"/>
  <c r="L3" i="16"/>
  <c r="E4" i="16"/>
  <c r="F4" i="16"/>
  <c r="G4" i="16"/>
  <c r="H4" i="16"/>
  <c r="I4" i="16"/>
  <c r="J4" i="16"/>
  <c r="K4" i="16"/>
  <c r="L4" i="16"/>
  <c r="E5" i="16"/>
  <c r="F5" i="16"/>
  <c r="G5" i="16"/>
  <c r="H5" i="16"/>
  <c r="I5" i="16"/>
  <c r="J5" i="16"/>
  <c r="K5" i="16"/>
  <c r="L5" i="16"/>
  <c r="E6" i="16"/>
  <c r="F6" i="16"/>
  <c r="G6" i="16"/>
  <c r="H6" i="16"/>
  <c r="I6" i="16"/>
  <c r="J6" i="16"/>
  <c r="K6" i="16"/>
  <c r="L6" i="16"/>
  <c r="E7" i="16"/>
  <c r="F7" i="16"/>
  <c r="G7" i="16"/>
  <c r="H7" i="16"/>
  <c r="I7" i="16"/>
  <c r="J7" i="16"/>
  <c r="K7" i="16"/>
  <c r="L7" i="16"/>
  <c r="E8" i="16"/>
  <c r="F8" i="16"/>
  <c r="G8" i="16"/>
  <c r="H8" i="16"/>
  <c r="I8" i="16"/>
  <c r="J8" i="16"/>
  <c r="K8" i="16"/>
  <c r="L8" i="16"/>
  <c r="E9" i="16"/>
  <c r="F9" i="16"/>
  <c r="G9" i="16"/>
  <c r="H9" i="16"/>
  <c r="I9" i="16"/>
  <c r="J9" i="16"/>
  <c r="K9" i="16"/>
  <c r="L9" i="16"/>
  <c r="E10" i="16"/>
  <c r="F10" i="16"/>
  <c r="G10" i="16"/>
  <c r="H10" i="16"/>
  <c r="I10" i="16"/>
  <c r="J10" i="16"/>
  <c r="K10" i="16"/>
  <c r="L10" i="16"/>
  <c r="E11" i="16"/>
  <c r="F11" i="16"/>
  <c r="G11" i="16"/>
  <c r="H11" i="16"/>
  <c r="I11" i="16"/>
  <c r="J11" i="16"/>
  <c r="K11" i="16"/>
  <c r="L11" i="16"/>
  <c r="E12" i="16"/>
  <c r="F12" i="16"/>
  <c r="G12" i="16"/>
  <c r="H12" i="16"/>
  <c r="I12" i="16"/>
  <c r="J12" i="16"/>
  <c r="K12" i="16"/>
  <c r="L12" i="16"/>
  <c r="E13" i="16"/>
  <c r="F13" i="16"/>
  <c r="G13" i="16"/>
  <c r="H13" i="16"/>
  <c r="I13" i="16"/>
  <c r="J13" i="16"/>
  <c r="K13" i="16"/>
  <c r="L13" i="16"/>
  <c r="E14" i="16"/>
  <c r="F14" i="16"/>
  <c r="G14" i="16"/>
  <c r="H14" i="16"/>
  <c r="I14" i="16"/>
  <c r="J14" i="16"/>
  <c r="K14" i="16"/>
  <c r="L14" i="16"/>
  <c r="E15" i="16"/>
  <c r="F15" i="16"/>
  <c r="G15" i="16"/>
  <c r="H15" i="16"/>
  <c r="I15" i="16"/>
  <c r="J15" i="16"/>
  <c r="K15" i="16"/>
  <c r="L15" i="16"/>
  <c r="E16" i="16"/>
  <c r="F16" i="16"/>
  <c r="G16" i="16"/>
  <c r="H16" i="16"/>
  <c r="I16" i="16"/>
  <c r="J16" i="16"/>
  <c r="K16" i="16"/>
  <c r="L16" i="16"/>
  <c r="E17" i="16"/>
  <c r="F17" i="16"/>
  <c r="G17" i="16"/>
  <c r="H17" i="16"/>
  <c r="I17" i="16"/>
  <c r="J17" i="16"/>
  <c r="K17" i="16"/>
  <c r="L17" i="16"/>
  <c r="E18" i="16"/>
  <c r="F18" i="16"/>
  <c r="G18" i="16"/>
  <c r="H18" i="16"/>
  <c r="I18" i="16"/>
  <c r="J18" i="16"/>
  <c r="K18" i="16"/>
  <c r="L18" i="16"/>
  <c r="E19" i="16"/>
  <c r="F19" i="16"/>
  <c r="G19" i="16"/>
  <c r="H19" i="16"/>
  <c r="I19" i="16"/>
  <c r="J19" i="16"/>
  <c r="K19" i="16"/>
  <c r="L19" i="16"/>
  <c r="E20" i="16"/>
  <c r="F20" i="16"/>
  <c r="G20" i="16"/>
  <c r="H20" i="16"/>
  <c r="I20" i="16"/>
  <c r="J20" i="16"/>
  <c r="K20" i="16"/>
  <c r="L20" i="16"/>
  <c r="E21" i="16"/>
  <c r="F21" i="16"/>
  <c r="G21" i="16"/>
  <c r="H21" i="16"/>
  <c r="I21" i="16"/>
  <c r="J21" i="16"/>
  <c r="K21" i="16"/>
  <c r="L21" i="16"/>
  <c r="E22" i="16"/>
  <c r="F22" i="16"/>
  <c r="G22" i="16"/>
  <c r="H22" i="16"/>
  <c r="I22" i="16"/>
  <c r="J22" i="16"/>
  <c r="K22" i="16"/>
  <c r="L22" i="16"/>
  <c r="E23" i="16"/>
  <c r="F23" i="16"/>
  <c r="G23" i="16"/>
  <c r="H23" i="16"/>
  <c r="I23" i="16"/>
  <c r="J23" i="16"/>
  <c r="K23" i="16"/>
  <c r="L23" i="16"/>
  <c r="E24" i="16"/>
  <c r="F24" i="16"/>
  <c r="G24" i="16"/>
  <c r="H24" i="16"/>
  <c r="I24" i="16"/>
  <c r="J24" i="16"/>
  <c r="K24" i="16"/>
  <c r="L24" i="16"/>
  <c r="E25" i="16"/>
  <c r="F25" i="16"/>
  <c r="G25" i="16"/>
  <c r="H25" i="16"/>
  <c r="I25" i="16"/>
  <c r="J25" i="16"/>
  <c r="K25" i="16"/>
  <c r="L25" i="16"/>
  <c r="E26" i="16"/>
  <c r="F26" i="16"/>
  <c r="G26" i="16"/>
  <c r="H26" i="16"/>
  <c r="I26" i="16"/>
  <c r="J26" i="16"/>
  <c r="K26" i="16"/>
  <c r="L26" i="16"/>
  <c r="E27" i="16"/>
  <c r="F27" i="16"/>
  <c r="G27" i="16"/>
  <c r="H27" i="16"/>
  <c r="I27" i="16"/>
  <c r="J27" i="16"/>
  <c r="K27" i="16"/>
  <c r="L27" i="16"/>
  <c r="E28" i="16"/>
  <c r="F28" i="16"/>
  <c r="G28" i="16"/>
  <c r="H28" i="16"/>
  <c r="I28" i="16"/>
  <c r="J28" i="16"/>
  <c r="K28" i="16"/>
  <c r="L28" i="16"/>
  <c r="E29" i="16"/>
  <c r="F29" i="16"/>
  <c r="G29" i="16"/>
  <c r="H29" i="16"/>
  <c r="I29" i="16"/>
  <c r="J29" i="16"/>
  <c r="K29" i="16"/>
  <c r="L29" i="16"/>
  <c r="E30" i="16"/>
  <c r="F30" i="16"/>
  <c r="G30" i="16"/>
  <c r="H30" i="16"/>
  <c r="I30" i="16"/>
  <c r="J30" i="16"/>
  <c r="K30" i="16"/>
  <c r="L30" i="16"/>
  <c r="E31" i="16"/>
  <c r="F31" i="16"/>
  <c r="G31" i="16"/>
  <c r="H31" i="16"/>
  <c r="I31" i="16"/>
  <c r="J31" i="16"/>
  <c r="K31" i="16"/>
  <c r="L31" i="16"/>
  <c r="E32" i="16"/>
  <c r="F32" i="16"/>
  <c r="G32" i="16"/>
  <c r="H32" i="16"/>
  <c r="I32" i="16"/>
  <c r="J32" i="16"/>
  <c r="K32" i="16"/>
  <c r="L32" i="16"/>
  <c r="E33" i="16"/>
  <c r="F33" i="16"/>
  <c r="G33" i="16"/>
  <c r="H33" i="16"/>
  <c r="I33" i="16"/>
  <c r="J33" i="16"/>
  <c r="K33" i="16"/>
  <c r="L33" i="16"/>
  <c r="E34" i="16"/>
  <c r="F34" i="16"/>
  <c r="G34" i="16"/>
  <c r="H34" i="16"/>
  <c r="I34" i="16"/>
  <c r="J34" i="16"/>
  <c r="K34" i="16"/>
  <c r="L34" i="16"/>
  <c r="E35" i="16"/>
  <c r="F35" i="16"/>
  <c r="G35" i="16"/>
  <c r="H35" i="16"/>
  <c r="I35" i="16"/>
  <c r="J35" i="16"/>
  <c r="K35" i="16"/>
  <c r="L35" i="16"/>
  <c r="E36" i="16"/>
  <c r="F36" i="16"/>
  <c r="G36" i="16"/>
  <c r="H36" i="16"/>
  <c r="I36" i="16"/>
  <c r="J36" i="16"/>
  <c r="K36" i="16"/>
  <c r="L36" i="16"/>
  <c r="E37" i="16"/>
  <c r="F37" i="16"/>
  <c r="G37" i="16"/>
  <c r="H37" i="16"/>
  <c r="I37" i="16"/>
  <c r="J37" i="16"/>
  <c r="K37" i="16"/>
  <c r="L37" i="16"/>
  <c r="E38" i="16"/>
  <c r="F38" i="16"/>
  <c r="G38" i="16"/>
  <c r="H38" i="16"/>
  <c r="I38" i="16"/>
  <c r="J38" i="16"/>
  <c r="K38" i="16"/>
  <c r="L38" i="16"/>
  <c r="E39" i="16"/>
  <c r="F39" i="16"/>
  <c r="G39" i="16"/>
  <c r="H39" i="16"/>
  <c r="I39" i="16"/>
  <c r="J39" i="16"/>
  <c r="K39" i="16"/>
  <c r="L39" i="16"/>
  <c r="E40" i="16"/>
  <c r="F40" i="16"/>
  <c r="G40" i="16"/>
  <c r="H40" i="16"/>
  <c r="I40" i="16"/>
  <c r="J40" i="16"/>
  <c r="K40" i="16"/>
  <c r="L40" i="16"/>
  <c r="E41" i="16"/>
  <c r="F41" i="16"/>
  <c r="G41" i="16"/>
  <c r="H41" i="16"/>
  <c r="I41" i="16"/>
  <c r="J41" i="16"/>
  <c r="K41" i="16"/>
  <c r="L41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E44" i="16"/>
  <c r="F44" i="16"/>
  <c r="G44" i="16"/>
  <c r="H44" i="16"/>
  <c r="I44" i="16"/>
  <c r="J44" i="16"/>
  <c r="K44" i="16"/>
  <c r="L44" i="16"/>
  <c r="E45" i="16"/>
  <c r="F45" i="16"/>
  <c r="G45" i="16"/>
  <c r="H45" i="16"/>
  <c r="I45" i="16"/>
  <c r="J45" i="16"/>
  <c r="K45" i="16"/>
  <c r="L45" i="16"/>
  <c r="E46" i="16"/>
  <c r="F46" i="16"/>
  <c r="G46" i="16"/>
  <c r="H46" i="16"/>
  <c r="I46" i="16"/>
  <c r="J46" i="16"/>
  <c r="K46" i="16"/>
  <c r="L46" i="16"/>
  <c r="E47" i="16"/>
  <c r="F47" i="16"/>
  <c r="G47" i="16"/>
  <c r="H47" i="16"/>
  <c r="I47" i="16"/>
  <c r="J47" i="16"/>
  <c r="K47" i="16"/>
  <c r="L47" i="16"/>
  <c r="E48" i="16"/>
  <c r="F48" i="16"/>
  <c r="G48" i="16"/>
  <c r="H48" i="16"/>
  <c r="I48" i="16"/>
  <c r="J48" i="16"/>
  <c r="K48" i="16"/>
  <c r="L48" i="16"/>
  <c r="E49" i="16"/>
  <c r="F49" i="16"/>
  <c r="G49" i="16"/>
  <c r="H49" i="16"/>
  <c r="I49" i="16"/>
  <c r="J49" i="16"/>
  <c r="K49" i="16"/>
  <c r="L49" i="16"/>
  <c r="E50" i="16"/>
  <c r="F50" i="16"/>
  <c r="G50" i="16"/>
  <c r="H50" i="16"/>
  <c r="I50" i="16"/>
  <c r="J50" i="16"/>
  <c r="K50" i="16"/>
  <c r="L50" i="16"/>
  <c r="E51" i="16"/>
  <c r="F51" i="16"/>
  <c r="G51" i="16"/>
  <c r="H51" i="16"/>
  <c r="I51" i="16"/>
  <c r="J51" i="16"/>
  <c r="K51" i="16"/>
  <c r="L51" i="16"/>
  <c r="E52" i="16"/>
  <c r="F52" i="16"/>
  <c r="G52" i="16"/>
  <c r="H52" i="16"/>
  <c r="I52" i="16"/>
  <c r="J52" i="16"/>
  <c r="K52" i="16"/>
  <c r="L52" i="16"/>
  <c r="E53" i="16"/>
  <c r="F53" i="16"/>
  <c r="G53" i="16"/>
  <c r="H53" i="16"/>
  <c r="I53" i="16"/>
  <c r="J53" i="16"/>
  <c r="K53" i="16"/>
  <c r="L53" i="16"/>
  <c r="E54" i="16"/>
  <c r="F54" i="16"/>
  <c r="G54" i="16"/>
  <c r="H54" i="16"/>
  <c r="I54" i="16"/>
  <c r="J54" i="16"/>
  <c r="K54" i="16"/>
  <c r="L54" i="16"/>
  <c r="E55" i="16"/>
  <c r="F55" i="16"/>
  <c r="G55" i="16"/>
  <c r="H55" i="16"/>
  <c r="I55" i="16"/>
  <c r="J55" i="16"/>
  <c r="K55" i="16"/>
  <c r="L55" i="16"/>
  <c r="E56" i="16"/>
  <c r="F56" i="16"/>
  <c r="G56" i="16"/>
  <c r="H56" i="16"/>
  <c r="I56" i="16"/>
  <c r="J56" i="16"/>
  <c r="K56" i="16"/>
  <c r="L56" i="16"/>
  <c r="E57" i="16"/>
  <c r="F57" i="16"/>
  <c r="G57" i="16"/>
  <c r="H57" i="16"/>
  <c r="I57" i="16"/>
  <c r="J57" i="16"/>
  <c r="K57" i="16"/>
  <c r="L57" i="16"/>
  <c r="E58" i="16"/>
  <c r="F58" i="16"/>
  <c r="G58" i="16"/>
  <c r="H58" i="16"/>
  <c r="I58" i="16"/>
  <c r="J58" i="16"/>
  <c r="K58" i="16"/>
  <c r="L58" i="16"/>
  <c r="E59" i="16"/>
  <c r="F59" i="16"/>
  <c r="G59" i="16"/>
  <c r="H59" i="16"/>
  <c r="I59" i="16"/>
  <c r="J59" i="16"/>
  <c r="K59" i="16"/>
  <c r="L59" i="16"/>
  <c r="E60" i="16"/>
  <c r="F60" i="16"/>
  <c r="G60" i="16"/>
  <c r="H60" i="16"/>
  <c r="I60" i="16"/>
  <c r="J60" i="16"/>
  <c r="K60" i="16"/>
  <c r="L60" i="16"/>
  <c r="E61" i="16"/>
  <c r="F61" i="16"/>
  <c r="G61" i="16"/>
  <c r="H61" i="16"/>
  <c r="I61" i="16"/>
  <c r="J61" i="16"/>
  <c r="K61" i="16"/>
  <c r="L61" i="16"/>
  <c r="E62" i="16"/>
  <c r="F62" i="16"/>
  <c r="G62" i="16"/>
  <c r="H62" i="16"/>
  <c r="I62" i="16"/>
  <c r="J62" i="16"/>
  <c r="K62" i="16"/>
  <c r="L62" i="16"/>
  <c r="E63" i="16"/>
  <c r="F63" i="16"/>
  <c r="G63" i="16"/>
  <c r="H63" i="16"/>
  <c r="I63" i="16"/>
  <c r="J63" i="16"/>
  <c r="K63" i="16"/>
  <c r="L63" i="16"/>
  <c r="E64" i="16"/>
  <c r="F64" i="16"/>
  <c r="G64" i="16"/>
  <c r="H64" i="16"/>
  <c r="I64" i="16"/>
  <c r="J64" i="16"/>
  <c r="K64" i="16"/>
  <c r="L64" i="16"/>
  <c r="E65" i="16"/>
  <c r="F65" i="16"/>
  <c r="G65" i="16"/>
  <c r="H65" i="16"/>
  <c r="I65" i="16"/>
  <c r="J65" i="16"/>
  <c r="K65" i="16"/>
  <c r="L65" i="16"/>
  <c r="E66" i="16"/>
  <c r="F66" i="16"/>
  <c r="G66" i="16"/>
  <c r="H66" i="16"/>
  <c r="I66" i="16"/>
  <c r="J66" i="16"/>
  <c r="K66" i="16"/>
  <c r="L66" i="16"/>
  <c r="E67" i="16"/>
  <c r="F67" i="16"/>
  <c r="G67" i="16"/>
  <c r="H67" i="16"/>
  <c r="I67" i="16"/>
  <c r="J67" i="16"/>
  <c r="K67" i="16"/>
  <c r="L67" i="16"/>
  <c r="E68" i="16"/>
  <c r="F68" i="16"/>
  <c r="G68" i="16"/>
  <c r="H68" i="16"/>
  <c r="I68" i="16"/>
  <c r="J68" i="16"/>
  <c r="K68" i="16"/>
  <c r="L68" i="16"/>
  <c r="E69" i="16"/>
  <c r="F69" i="16"/>
  <c r="G69" i="16"/>
  <c r="H69" i="16"/>
  <c r="I69" i="16"/>
  <c r="J69" i="16"/>
  <c r="K69" i="16"/>
  <c r="L69" i="16"/>
  <c r="E70" i="16"/>
  <c r="F70" i="16"/>
  <c r="G70" i="16"/>
  <c r="H70" i="16"/>
  <c r="I70" i="16"/>
  <c r="J70" i="16"/>
  <c r="K70" i="16"/>
  <c r="L70" i="16"/>
  <c r="E71" i="16"/>
  <c r="F71" i="16"/>
  <c r="G71" i="16"/>
  <c r="H71" i="16"/>
  <c r="I71" i="16"/>
  <c r="J71" i="16"/>
  <c r="K71" i="16"/>
  <c r="L71" i="16"/>
  <c r="E72" i="16"/>
  <c r="F72" i="16"/>
  <c r="G72" i="16"/>
  <c r="H72" i="16"/>
  <c r="I72" i="16"/>
  <c r="J72" i="16"/>
  <c r="K72" i="16"/>
  <c r="L72" i="16"/>
  <c r="E73" i="16"/>
  <c r="F73" i="16"/>
  <c r="G73" i="16"/>
  <c r="H73" i="16"/>
  <c r="I73" i="16"/>
  <c r="J73" i="16"/>
  <c r="K73" i="16"/>
  <c r="L73" i="16"/>
  <c r="E74" i="16"/>
  <c r="F74" i="16"/>
  <c r="G74" i="16"/>
  <c r="H74" i="16"/>
  <c r="I74" i="16"/>
  <c r="J74" i="16"/>
  <c r="K74" i="16"/>
  <c r="L74" i="16"/>
  <c r="E75" i="16"/>
  <c r="F75" i="16"/>
  <c r="G75" i="16"/>
  <c r="H75" i="16"/>
  <c r="I75" i="16"/>
  <c r="J75" i="16"/>
  <c r="K75" i="16"/>
  <c r="L75" i="16"/>
  <c r="E76" i="16"/>
  <c r="F76" i="16"/>
  <c r="G76" i="16"/>
  <c r="H76" i="16"/>
  <c r="I76" i="16"/>
  <c r="J76" i="16"/>
  <c r="K76" i="16"/>
  <c r="L76" i="16"/>
  <c r="E77" i="16"/>
  <c r="F77" i="16"/>
  <c r="G77" i="16"/>
  <c r="H77" i="16"/>
  <c r="I77" i="16"/>
  <c r="J77" i="16"/>
  <c r="K77" i="16"/>
  <c r="L77" i="16"/>
  <c r="E78" i="16"/>
  <c r="F78" i="16"/>
  <c r="G78" i="16"/>
  <c r="H78" i="16"/>
  <c r="I78" i="16"/>
  <c r="J78" i="16"/>
  <c r="K78" i="16"/>
  <c r="L78" i="16"/>
  <c r="E79" i="16"/>
  <c r="F79" i="16"/>
  <c r="G79" i="16"/>
  <c r="H79" i="16"/>
  <c r="I79" i="16"/>
  <c r="J79" i="16"/>
  <c r="K79" i="16"/>
  <c r="L79" i="16"/>
  <c r="E80" i="16"/>
  <c r="F80" i="16"/>
  <c r="G80" i="16"/>
  <c r="H80" i="16"/>
  <c r="I80" i="16"/>
  <c r="J80" i="16"/>
  <c r="K80" i="16"/>
  <c r="L80" i="16"/>
  <c r="E81" i="16"/>
  <c r="F81" i="16"/>
  <c r="G81" i="16"/>
  <c r="H81" i="16"/>
  <c r="I81" i="16"/>
  <c r="J81" i="16"/>
  <c r="K81" i="16"/>
  <c r="L81" i="16"/>
  <c r="E82" i="16"/>
  <c r="F82" i="16"/>
  <c r="G82" i="16"/>
  <c r="H82" i="16"/>
  <c r="I82" i="16"/>
  <c r="J82" i="16"/>
  <c r="K82" i="16"/>
  <c r="L82" i="16"/>
  <c r="E83" i="16"/>
  <c r="F83" i="16"/>
  <c r="G83" i="16"/>
  <c r="H83" i="16"/>
  <c r="I83" i="16"/>
  <c r="J83" i="16"/>
  <c r="K83" i="16"/>
  <c r="L83" i="16"/>
  <c r="E84" i="16"/>
  <c r="F84" i="16"/>
  <c r="G84" i="16"/>
  <c r="H84" i="16"/>
  <c r="I84" i="16"/>
  <c r="J84" i="16"/>
  <c r="K84" i="16"/>
  <c r="L84" i="16"/>
  <c r="E85" i="16"/>
  <c r="F85" i="16"/>
  <c r="G85" i="16"/>
  <c r="H85" i="16"/>
  <c r="I85" i="16"/>
  <c r="J85" i="16"/>
  <c r="K85" i="16"/>
  <c r="L85" i="16"/>
  <c r="E86" i="16"/>
  <c r="F86" i="16"/>
  <c r="G86" i="16"/>
  <c r="H86" i="16"/>
  <c r="I86" i="16"/>
  <c r="J86" i="16"/>
  <c r="K86" i="16"/>
  <c r="L86" i="16"/>
  <c r="E87" i="16"/>
  <c r="F87" i="16"/>
  <c r="G87" i="16"/>
  <c r="H87" i="16"/>
  <c r="I87" i="16"/>
  <c r="J87" i="16"/>
  <c r="K87" i="16"/>
  <c r="L87" i="16"/>
  <c r="E88" i="16"/>
  <c r="F88" i="16"/>
  <c r="G88" i="16"/>
  <c r="H88" i="16"/>
  <c r="I88" i="16"/>
  <c r="J88" i="16"/>
  <c r="K88" i="16"/>
  <c r="L88" i="16"/>
  <c r="E89" i="16"/>
  <c r="F89" i="16"/>
  <c r="G89" i="16"/>
  <c r="H89" i="16"/>
  <c r="I89" i="16"/>
  <c r="J89" i="16"/>
  <c r="K89" i="16"/>
  <c r="L89" i="16"/>
  <c r="E90" i="16"/>
  <c r="F90" i="16"/>
  <c r="G90" i="16"/>
  <c r="H90" i="16"/>
  <c r="I90" i="16"/>
  <c r="J90" i="16"/>
  <c r="K90" i="16"/>
  <c r="L90" i="16"/>
  <c r="E91" i="16"/>
  <c r="F91" i="16"/>
  <c r="G91" i="16"/>
  <c r="H91" i="16"/>
  <c r="I91" i="16"/>
  <c r="J91" i="16"/>
  <c r="K91" i="16"/>
  <c r="L91" i="16"/>
  <c r="E92" i="16"/>
  <c r="F92" i="16"/>
  <c r="G92" i="16"/>
  <c r="H92" i="16"/>
  <c r="I92" i="16"/>
  <c r="J92" i="16"/>
  <c r="K92" i="16"/>
  <c r="L92" i="16"/>
  <c r="E93" i="16"/>
  <c r="F93" i="16"/>
  <c r="G93" i="16"/>
  <c r="H93" i="16"/>
  <c r="I93" i="16"/>
  <c r="J93" i="16"/>
  <c r="K93" i="16"/>
  <c r="L93" i="16"/>
  <c r="E94" i="16"/>
  <c r="F94" i="16"/>
  <c r="G94" i="16"/>
  <c r="H94" i="16"/>
  <c r="I94" i="16"/>
  <c r="J94" i="16"/>
  <c r="K94" i="16"/>
  <c r="L94" i="16"/>
  <c r="E95" i="16"/>
  <c r="F95" i="16"/>
  <c r="G95" i="16"/>
  <c r="H95" i="16"/>
  <c r="I95" i="16"/>
  <c r="J95" i="16"/>
  <c r="K95" i="16"/>
  <c r="L95" i="16"/>
  <c r="E96" i="16"/>
  <c r="F96" i="16"/>
  <c r="G96" i="16"/>
  <c r="H96" i="16"/>
  <c r="I96" i="16"/>
  <c r="J96" i="16"/>
  <c r="K96" i="16"/>
  <c r="L96" i="16"/>
  <c r="E97" i="16"/>
  <c r="F97" i="16"/>
  <c r="G97" i="16"/>
  <c r="H97" i="16"/>
  <c r="I97" i="16"/>
  <c r="J97" i="16"/>
  <c r="K97" i="16"/>
  <c r="L97" i="16"/>
  <c r="E98" i="16"/>
  <c r="F98" i="16"/>
  <c r="G98" i="16"/>
  <c r="H98" i="16"/>
  <c r="I98" i="16"/>
  <c r="J98" i="16"/>
  <c r="K98" i="16"/>
  <c r="L98" i="16"/>
  <c r="E99" i="16"/>
  <c r="F99" i="16"/>
  <c r="G99" i="16"/>
  <c r="H99" i="16"/>
  <c r="I99" i="16"/>
  <c r="J99" i="16"/>
  <c r="K99" i="16"/>
  <c r="L99" i="16"/>
  <c r="E100" i="16"/>
  <c r="F100" i="16"/>
  <c r="G100" i="16"/>
  <c r="H100" i="16"/>
  <c r="I100" i="16"/>
  <c r="J100" i="16"/>
  <c r="K100" i="16"/>
  <c r="L100" i="16"/>
  <c r="E101" i="16"/>
  <c r="F101" i="16"/>
  <c r="G101" i="16"/>
  <c r="H101" i="16"/>
  <c r="I101" i="16"/>
  <c r="J101" i="16"/>
  <c r="K101" i="16"/>
  <c r="L101" i="16"/>
  <c r="E102" i="16"/>
  <c r="F102" i="16"/>
  <c r="G102" i="16"/>
  <c r="H102" i="16"/>
  <c r="I102" i="16"/>
  <c r="J102" i="16"/>
  <c r="K102" i="16"/>
  <c r="L102" i="16"/>
  <c r="E103" i="16"/>
  <c r="F103" i="16"/>
  <c r="G103" i="16"/>
  <c r="H103" i="16"/>
  <c r="I103" i="16"/>
  <c r="J103" i="16"/>
  <c r="K103" i="16"/>
  <c r="L103" i="16"/>
  <c r="E104" i="16"/>
  <c r="F104" i="16"/>
  <c r="G104" i="16"/>
  <c r="H104" i="16"/>
  <c r="I104" i="16"/>
  <c r="J104" i="16"/>
  <c r="K104" i="16"/>
  <c r="L104" i="16"/>
  <c r="E105" i="16"/>
  <c r="F105" i="16"/>
  <c r="G105" i="16"/>
  <c r="H105" i="16"/>
  <c r="I105" i="16"/>
  <c r="J105" i="16"/>
  <c r="K105" i="16"/>
  <c r="L105" i="16"/>
  <c r="E106" i="16"/>
  <c r="F106" i="16"/>
  <c r="G106" i="16"/>
  <c r="H106" i="16"/>
  <c r="I106" i="16"/>
  <c r="J106" i="16"/>
  <c r="K106" i="16"/>
  <c r="L106" i="16"/>
  <c r="E107" i="16"/>
  <c r="F107" i="16"/>
  <c r="G107" i="16"/>
  <c r="H107" i="16"/>
  <c r="I107" i="16"/>
  <c r="J107" i="16"/>
  <c r="K107" i="16"/>
  <c r="L107" i="16"/>
  <c r="E108" i="16"/>
  <c r="F108" i="16"/>
  <c r="G108" i="16"/>
  <c r="H108" i="16"/>
  <c r="I108" i="16"/>
  <c r="J108" i="16"/>
  <c r="K108" i="16"/>
  <c r="L108" i="16"/>
  <c r="E109" i="16"/>
  <c r="F109" i="16"/>
  <c r="G109" i="16"/>
  <c r="H109" i="16"/>
  <c r="I109" i="16"/>
  <c r="J109" i="16"/>
  <c r="K109" i="16"/>
  <c r="L109" i="16"/>
  <c r="E110" i="16"/>
  <c r="F110" i="16"/>
  <c r="G110" i="16"/>
  <c r="H110" i="16"/>
  <c r="I110" i="16"/>
  <c r="J110" i="16"/>
  <c r="K110" i="16"/>
  <c r="L110" i="16"/>
  <c r="E111" i="16"/>
  <c r="F111" i="16"/>
  <c r="G111" i="16"/>
  <c r="H111" i="16"/>
  <c r="I111" i="16"/>
  <c r="J111" i="16"/>
  <c r="K111" i="16"/>
  <c r="L111" i="16"/>
  <c r="E112" i="16"/>
  <c r="F112" i="16"/>
  <c r="G112" i="16"/>
  <c r="H112" i="16"/>
  <c r="I112" i="16"/>
  <c r="J112" i="16"/>
  <c r="K112" i="16"/>
  <c r="L112" i="16"/>
  <c r="E113" i="16"/>
  <c r="F113" i="16"/>
  <c r="G113" i="16"/>
  <c r="H113" i="16"/>
  <c r="I113" i="16"/>
  <c r="J113" i="16"/>
  <c r="K113" i="16"/>
  <c r="L113" i="16"/>
  <c r="E114" i="16"/>
  <c r="F114" i="16"/>
  <c r="G114" i="16"/>
  <c r="H114" i="16"/>
  <c r="I114" i="16"/>
  <c r="J114" i="16"/>
  <c r="K114" i="16"/>
  <c r="L114" i="16"/>
  <c r="E115" i="16"/>
  <c r="F115" i="16"/>
  <c r="G115" i="16"/>
  <c r="H115" i="16"/>
  <c r="I115" i="16"/>
  <c r="J115" i="16"/>
  <c r="K115" i="16"/>
  <c r="L115" i="16"/>
  <c r="E116" i="16"/>
  <c r="F116" i="16"/>
  <c r="G116" i="16"/>
  <c r="H116" i="16"/>
  <c r="I116" i="16"/>
  <c r="J116" i="16"/>
  <c r="K116" i="16"/>
  <c r="L116" i="16"/>
  <c r="E117" i="16"/>
  <c r="F117" i="16"/>
  <c r="G117" i="16"/>
  <c r="H117" i="16"/>
  <c r="I117" i="16"/>
  <c r="J117" i="16"/>
  <c r="K117" i="16"/>
  <c r="L117" i="16"/>
  <c r="E118" i="16"/>
  <c r="F118" i="16"/>
  <c r="G118" i="16"/>
  <c r="H118" i="16"/>
  <c r="I118" i="16"/>
  <c r="J118" i="16"/>
  <c r="K118" i="16"/>
  <c r="L118" i="16"/>
  <c r="E119" i="16"/>
  <c r="F119" i="16"/>
  <c r="G119" i="16"/>
  <c r="H119" i="16"/>
  <c r="I119" i="16"/>
  <c r="J119" i="16"/>
  <c r="K119" i="16"/>
  <c r="L119" i="16"/>
  <c r="E120" i="16"/>
  <c r="F120" i="16"/>
  <c r="G120" i="16"/>
  <c r="H120" i="16"/>
  <c r="I120" i="16"/>
  <c r="J120" i="16"/>
  <c r="K120" i="16"/>
  <c r="L120" i="16"/>
  <c r="E121" i="16"/>
  <c r="F121" i="16"/>
  <c r="G121" i="16"/>
  <c r="H121" i="16"/>
  <c r="I121" i="16"/>
  <c r="J121" i="16"/>
  <c r="K121" i="16"/>
  <c r="L121" i="16"/>
  <c r="E122" i="16"/>
  <c r="F122" i="16"/>
  <c r="G122" i="16"/>
  <c r="H122" i="16"/>
  <c r="I122" i="16"/>
  <c r="J122" i="16"/>
  <c r="K122" i="16"/>
  <c r="L122" i="16"/>
  <c r="E123" i="16"/>
  <c r="F123" i="16"/>
  <c r="G123" i="16"/>
  <c r="H123" i="16"/>
  <c r="I123" i="16"/>
  <c r="J123" i="16"/>
  <c r="K123" i="16"/>
  <c r="L123" i="16"/>
  <c r="E124" i="16"/>
  <c r="F124" i="16"/>
  <c r="G124" i="16"/>
  <c r="H124" i="16"/>
  <c r="I124" i="16"/>
  <c r="J124" i="16"/>
  <c r="K124" i="16"/>
  <c r="L124" i="16"/>
  <c r="E125" i="16"/>
  <c r="F125" i="16"/>
  <c r="G125" i="16"/>
  <c r="H125" i="16"/>
  <c r="I125" i="16"/>
  <c r="J125" i="16"/>
  <c r="K125" i="16"/>
  <c r="L125" i="16"/>
  <c r="E126" i="16"/>
  <c r="F126" i="16"/>
  <c r="G126" i="16"/>
  <c r="H126" i="16"/>
  <c r="I126" i="16"/>
  <c r="J126" i="16"/>
  <c r="K126" i="16"/>
  <c r="L126" i="16"/>
  <c r="E127" i="16"/>
  <c r="F127" i="16"/>
  <c r="G127" i="16"/>
  <c r="H127" i="16"/>
  <c r="I127" i="16"/>
  <c r="J127" i="16"/>
  <c r="K127" i="16"/>
  <c r="L127" i="16"/>
  <c r="E128" i="16"/>
  <c r="F128" i="16"/>
  <c r="G128" i="16"/>
  <c r="H128" i="16"/>
  <c r="I128" i="16"/>
  <c r="J128" i="16"/>
  <c r="K128" i="16"/>
  <c r="L128" i="16"/>
  <c r="E129" i="16"/>
  <c r="F129" i="16"/>
  <c r="G129" i="16"/>
  <c r="H129" i="16"/>
  <c r="I129" i="16"/>
  <c r="J129" i="16"/>
  <c r="K129" i="16"/>
  <c r="L129" i="16"/>
  <c r="E130" i="16"/>
  <c r="F130" i="16"/>
  <c r="G130" i="16"/>
  <c r="H130" i="16"/>
  <c r="I130" i="16"/>
  <c r="J130" i="16"/>
  <c r="K130" i="16"/>
  <c r="L130" i="16"/>
  <c r="E131" i="16"/>
  <c r="F131" i="16"/>
  <c r="G131" i="16"/>
  <c r="H131" i="16"/>
  <c r="I131" i="16"/>
  <c r="J131" i="16"/>
  <c r="K131" i="16"/>
  <c r="L131" i="16"/>
  <c r="E132" i="16"/>
  <c r="F132" i="16"/>
  <c r="G132" i="16"/>
  <c r="H132" i="16"/>
  <c r="I132" i="16"/>
  <c r="J132" i="16"/>
  <c r="K132" i="16"/>
  <c r="L132" i="16"/>
  <c r="E133" i="16"/>
  <c r="F133" i="16"/>
  <c r="G133" i="16"/>
  <c r="H133" i="16"/>
  <c r="I133" i="16"/>
  <c r="J133" i="16"/>
  <c r="K133" i="16"/>
  <c r="L133" i="16"/>
  <c r="E134" i="16"/>
  <c r="F134" i="16"/>
  <c r="G134" i="16"/>
  <c r="H134" i="16"/>
  <c r="I134" i="16"/>
  <c r="J134" i="16"/>
  <c r="K134" i="16"/>
  <c r="L134" i="16"/>
  <c r="E135" i="16"/>
  <c r="F135" i="16"/>
  <c r="G135" i="16"/>
  <c r="H135" i="16"/>
  <c r="I135" i="16"/>
  <c r="J135" i="16"/>
  <c r="K135" i="16"/>
  <c r="L135" i="16"/>
  <c r="E136" i="16"/>
  <c r="F136" i="16"/>
  <c r="G136" i="16"/>
  <c r="H136" i="16"/>
  <c r="I136" i="16"/>
  <c r="J136" i="16"/>
  <c r="K136" i="16"/>
  <c r="L136" i="16"/>
  <c r="E137" i="16"/>
  <c r="F137" i="16"/>
  <c r="G137" i="16"/>
  <c r="H137" i="16"/>
  <c r="I137" i="16"/>
  <c r="J137" i="16"/>
  <c r="K137" i="16"/>
  <c r="L137" i="16"/>
  <c r="E138" i="16"/>
  <c r="F138" i="16"/>
  <c r="G138" i="16"/>
  <c r="H138" i="16"/>
  <c r="I138" i="16"/>
  <c r="J138" i="16"/>
  <c r="K138" i="16"/>
  <c r="L138" i="16"/>
  <c r="E139" i="16"/>
  <c r="F139" i="16"/>
  <c r="G139" i="16"/>
  <c r="H139" i="16"/>
  <c r="I139" i="16"/>
  <c r="J139" i="16"/>
  <c r="K139" i="16"/>
  <c r="L139" i="16"/>
  <c r="E140" i="16"/>
  <c r="F140" i="16"/>
  <c r="G140" i="16"/>
  <c r="H140" i="16"/>
  <c r="I140" i="16"/>
  <c r="J140" i="16"/>
  <c r="K140" i="16"/>
  <c r="L140" i="16"/>
  <c r="E141" i="16"/>
  <c r="F141" i="16"/>
  <c r="G141" i="16"/>
  <c r="H141" i="16"/>
  <c r="I141" i="16"/>
  <c r="J141" i="16"/>
  <c r="K141" i="16"/>
  <c r="L141" i="16"/>
  <c r="E142" i="16"/>
  <c r="F142" i="16"/>
  <c r="G142" i="16"/>
  <c r="H142" i="16"/>
  <c r="I142" i="16"/>
  <c r="J142" i="16"/>
  <c r="K142" i="16"/>
  <c r="L142" i="16"/>
  <c r="E143" i="16"/>
  <c r="F143" i="16"/>
  <c r="G143" i="16"/>
  <c r="H143" i="16"/>
  <c r="I143" i="16"/>
  <c r="J143" i="16"/>
  <c r="K143" i="16"/>
  <c r="L143" i="16"/>
  <c r="E144" i="16"/>
  <c r="F144" i="16"/>
  <c r="G144" i="16"/>
  <c r="H144" i="16"/>
  <c r="I144" i="16"/>
  <c r="J144" i="16"/>
  <c r="K144" i="16"/>
  <c r="L144" i="16"/>
  <c r="E145" i="16"/>
  <c r="F145" i="16"/>
  <c r="G145" i="16"/>
  <c r="H145" i="16"/>
  <c r="I145" i="16"/>
  <c r="J145" i="16"/>
  <c r="K145" i="16"/>
  <c r="L145" i="16"/>
  <c r="E146" i="16"/>
  <c r="F146" i="16"/>
  <c r="G146" i="16"/>
  <c r="H146" i="16"/>
  <c r="I146" i="16"/>
  <c r="J146" i="16"/>
  <c r="K146" i="16"/>
  <c r="L146" i="16"/>
  <c r="E147" i="16"/>
  <c r="F147" i="16"/>
  <c r="G147" i="16"/>
  <c r="H147" i="16"/>
  <c r="I147" i="16"/>
  <c r="J147" i="16"/>
  <c r="K147" i="16"/>
  <c r="L147" i="16"/>
  <c r="E148" i="16"/>
  <c r="F148" i="16"/>
  <c r="G148" i="16"/>
  <c r="H148" i="16"/>
  <c r="I148" i="16"/>
  <c r="J148" i="16"/>
  <c r="K148" i="16"/>
  <c r="L148" i="16"/>
  <c r="E149" i="16"/>
  <c r="F149" i="16"/>
  <c r="G149" i="16"/>
  <c r="H149" i="16"/>
  <c r="I149" i="16"/>
  <c r="J149" i="16"/>
  <c r="K149" i="16"/>
  <c r="L149" i="16"/>
  <c r="E150" i="16"/>
  <c r="F150" i="16"/>
  <c r="G150" i="16"/>
  <c r="H150" i="16"/>
  <c r="I150" i="16"/>
  <c r="J150" i="16"/>
  <c r="K150" i="16"/>
  <c r="K183" i="16" s="1"/>
  <c r="K185" i="16" s="1"/>
  <c r="O4" i="16" s="1"/>
  <c r="L150" i="16"/>
  <c r="E151" i="16"/>
  <c r="F151" i="16"/>
  <c r="G151" i="16"/>
  <c r="H151" i="16"/>
  <c r="I151" i="16"/>
  <c r="J151" i="16"/>
  <c r="K151" i="16"/>
  <c r="L151" i="16"/>
  <c r="E152" i="16"/>
  <c r="F152" i="16"/>
  <c r="G152" i="16"/>
  <c r="H152" i="16"/>
  <c r="I152" i="16"/>
  <c r="J152" i="16"/>
  <c r="K152" i="16"/>
  <c r="L152" i="16"/>
  <c r="E153" i="16"/>
  <c r="F153" i="16"/>
  <c r="G153" i="16"/>
  <c r="H153" i="16"/>
  <c r="I153" i="16"/>
  <c r="J153" i="16"/>
  <c r="K153" i="16"/>
  <c r="L153" i="16"/>
  <c r="E154" i="16"/>
  <c r="F154" i="16"/>
  <c r="G154" i="16"/>
  <c r="H154" i="16"/>
  <c r="I154" i="16"/>
  <c r="J154" i="16"/>
  <c r="K154" i="16"/>
  <c r="L154" i="16"/>
  <c r="E155" i="16"/>
  <c r="F155" i="16"/>
  <c r="G155" i="16"/>
  <c r="H155" i="16"/>
  <c r="I155" i="16"/>
  <c r="J155" i="16"/>
  <c r="K155" i="16"/>
  <c r="L155" i="16"/>
  <c r="E156" i="16"/>
  <c r="F156" i="16"/>
  <c r="G156" i="16"/>
  <c r="H156" i="16"/>
  <c r="I156" i="16"/>
  <c r="J156" i="16"/>
  <c r="K156" i="16"/>
  <c r="L156" i="16"/>
  <c r="E157" i="16"/>
  <c r="F157" i="16"/>
  <c r="G157" i="16"/>
  <c r="H157" i="16"/>
  <c r="I157" i="16"/>
  <c r="J157" i="16"/>
  <c r="K157" i="16"/>
  <c r="L157" i="16"/>
  <c r="E158" i="16"/>
  <c r="F158" i="16"/>
  <c r="G158" i="16"/>
  <c r="H158" i="16"/>
  <c r="I158" i="16"/>
  <c r="J158" i="16"/>
  <c r="K158" i="16"/>
  <c r="L158" i="16"/>
  <c r="E159" i="16"/>
  <c r="F159" i="16"/>
  <c r="G159" i="16"/>
  <c r="H159" i="16"/>
  <c r="I159" i="16"/>
  <c r="J159" i="16"/>
  <c r="K159" i="16"/>
  <c r="L159" i="16"/>
  <c r="E160" i="16"/>
  <c r="F160" i="16"/>
  <c r="G160" i="16"/>
  <c r="H160" i="16"/>
  <c r="I160" i="16"/>
  <c r="J160" i="16"/>
  <c r="K160" i="16"/>
  <c r="L160" i="16"/>
  <c r="E161" i="16"/>
  <c r="F161" i="16"/>
  <c r="G161" i="16"/>
  <c r="H161" i="16"/>
  <c r="I161" i="16"/>
  <c r="J161" i="16"/>
  <c r="K161" i="16"/>
  <c r="L161" i="16"/>
  <c r="E162" i="16"/>
  <c r="F162" i="16"/>
  <c r="G162" i="16"/>
  <c r="H162" i="16"/>
  <c r="I162" i="16"/>
  <c r="J162" i="16"/>
  <c r="K162" i="16"/>
  <c r="L162" i="16"/>
  <c r="E163" i="16"/>
  <c r="F163" i="16"/>
  <c r="G163" i="16"/>
  <c r="H163" i="16"/>
  <c r="I163" i="16"/>
  <c r="J163" i="16"/>
  <c r="K163" i="16"/>
  <c r="L163" i="16"/>
  <c r="E164" i="16"/>
  <c r="F164" i="16"/>
  <c r="G164" i="16"/>
  <c r="H164" i="16"/>
  <c r="I164" i="16"/>
  <c r="J164" i="16"/>
  <c r="K164" i="16"/>
  <c r="L164" i="16"/>
  <c r="E165" i="16"/>
  <c r="F165" i="16"/>
  <c r="G165" i="16"/>
  <c r="H165" i="16"/>
  <c r="I165" i="16"/>
  <c r="J165" i="16"/>
  <c r="K165" i="16"/>
  <c r="L165" i="16"/>
  <c r="E166" i="16"/>
  <c r="F166" i="16"/>
  <c r="G166" i="16"/>
  <c r="H166" i="16"/>
  <c r="I166" i="16"/>
  <c r="J166" i="16"/>
  <c r="K166" i="16"/>
  <c r="L166" i="16"/>
  <c r="E167" i="16"/>
  <c r="F167" i="16"/>
  <c r="G167" i="16"/>
  <c r="H167" i="16"/>
  <c r="I167" i="16"/>
  <c r="J167" i="16"/>
  <c r="K167" i="16"/>
  <c r="L167" i="16"/>
  <c r="E168" i="16"/>
  <c r="F168" i="16"/>
  <c r="G168" i="16"/>
  <c r="H168" i="16"/>
  <c r="I168" i="16"/>
  <c r="J168" i="16"/>
  <c r="K168" i="16"/>
  <c r="L168" i="16"/>
  <c r="E169" i="16"/>
  <c r="F169" i="16"/>
  <c r="G169" i="16"/>
  <c r="H169" i="16"/>
  <c r="I169" i="16"/>
  <c r="J169" i="16"/>
  <c r="K169" i="16"/>
  <c r="L169" i="16"/>
  <c r="E170" i="16"/>
  <c r="F170" i="16"/>
  <c r="G170" i="16"/>
  <c r="H170" i="16"/>
  <c r="I170" i="16"/>
  <c r="J170" i="16"/>
  <c r="K170" i="16"/>
  <c r="L170" i="16"/>
  <c r="E171" i="16"/>
  <c r="F171" i="16"/>
  <c r="G171" i="16"/>
  <c r="H171" i="16"/>
  <c r="I171" i="16"/>
  <c r="J171" i="16"/>
  <c r="K171" i="16"/>
  <c r="L171" i="16"/>
  <c r="E172" i="16"/>
  <c r="F172" i="16"/>
  <c r="G172" i="16"/>
  <c r="H172" i="16"/>
  <c r="I172" i="16"/>
  <c r="J172" i="16"/>
  <c r="K172" i="16"/>
  <c r="L172" i="16"/>
  <c r="E173" i="16"/>
  <c r="F173" i="16"/>
  <c r="G173" i="16"/>
  <c r="H173" i="16"/>
  <c r="I173" i="16"/>
  <c r="J173" i="16"/>
  <c r="K173" i="16"/>
  <c r="L173" i="16"/>
  <c r="E174" i="16"/>
  <c r="F174" i="16"/>
  <c r="G174" i="16"/>
  <c r="H174" i="16"/>
  <c r="I174" i="16"/>
  <c r="J174" i="16"/>
  <c r="K174" i="16"/>
  <c r="L174" i="16"/>
  <c r="E175" i="16"/>
  <c r="F175" i="16"/>
  <c r="G175" i="16"/>
  <c r="H175" i="16"/>
  <c r="I175" i="16"/>
  <c r="J175" i="16"/>
  <c r="K175" i="16"/>
  <c r="L175" i="16"/>
  <c r="E176" i="16"/>
  <c r="F176" i="16"/>
  <c r="G176" i="16"/>
  <c r="H176" i="16"/>
  <c r="I176" i="16"/>
  <c r="J176" i="16"/>
  <c r="K176" i="16"/>
  <c r="L176" i="16"/>
  <c r="E177" i="16"/>
  <c r="F177" i="16"/>
  <c r="G177" i="16"/>
  <c r="H177" i="16"/>
  <c r="I177" i="16"/>
  <c r="J177" i="16"/>
  <c r="K177" i="16"/>
  <c r="L177" i="16"/>
  <c r="E178" i="16"/>
  <c r="F178" i="16"/>
  <c r="G178" i="16"/>
  <c r="H178" i="16"/>
  <c r="I178" i="16"/>
  <c r="J178" i="16"/>
  <c r="K178" i="16"/>
  <c r="L178" i="16"/>
  <c r="E179" i="16"/>
  <c r="F179" i="16"/>
  <c r="G179" i="16"/>
  <c r="H179" i="16"/>
  <c r="I179" i="16"/>
  <c r="J179" i="16"/>
  <c r="K179" i="16"/>
  <c r="L179" i="16"/>
  <c r="E180" i="16"/>
  <c r="F180" i="16"/>
  <c r="G180" i="16"/>
  <c r="H180" i="16"/>
  <c r="I180" i="16"/>
  <c r="J180" i="16"/>
  <c r="K180" i="16"/>
  <c r="L180" i="16"/>
  <c r="E181" i="16"/>
  <c r="F181" i="16"/>
  <c r="G181" i="16"/>
  <c r="H181" i="16"/>
  <c r="I181" i="16"/>
  <c r="J181" i="16"/>
  <c r="K181" i="16"/>
  <c r="L181" i="16"/>
  <c r="E182" i="16"/>
  <c r="F182" i="16"/>
  <c r="G182" i="16"/>
  <c r="H182" i="16"/>
  <c r="I182" i="16"/>
  <c r="J182" i="16"/>
  <c r="K182" i="16"/>
  <c r="L182" i="16"/>
  <c r="E183" i="16"/>
  <c r="E185" i="16" s="1"/>
  <c r="O3" i="16" s="1"/>
  <c r="F183" i="16"/>
  <c r="F185" i="16" s="1"/>
  <c r="O9" i="16" s="1"/>
  <c r="G183" i="16"/>
  <c r="G185" i="16" s="1"/>
  <c r="O10" i="16" s="1"/>
  <c r="H183" i="16"/>
  <c r="I183" i="16"/>
  <c r="I185" i="16" s="1"/>
  <c r="O6" i="16" s="1"/>
  <c r="H185" i="16"/>
  <c r="O5" i="16" s="1"/>
  <c r="E2" i="15"/>
  <c r="F2" i="15"/>
  <c r="G2" i="15"/>
  <c r="H2" i="15"/>
  <c r="I2" i="15"/>
  <c r="J2" i="15"/>
  <c r="K2" i="15"/>
  <c r="L2" i="15"/>
  <c r="E3" i="15"/>
  <c r="F3" i="15"/>
  <c r="G3" i="15"/>
  <c r="H3" i="15"/>
  <c r="I3" i="15"/>
  <c r="J3" i="15"/>
  <c r="K3" i="15"/>
  <c r="L3" i="15"/>
  <c r="E4" i="15"/>
  <c r="F4" i="15"/>
  <c r="G4" i="15"/>
  <c r="H4" i="15"/>
  <c r="I4" i="15"/>
  <c r="J4" i="15"/>
  <c r="K4" i="15"/>
  <c r="L4" i="15"/>
  <c r="E5" i="15"/>
  <c r="F5" i="15"/>
  <c r="G5" i="15"/>
  <c r="H5" i="15"/>
  <c r="I5" i="15"/>
  <c r="J5" i="15"/>
  <c r="K5" i="15"/>
  <c r="L5" i="15"/>
  <c r="E6" i="15"/>
  <c r="F6" i="15"/>
  <c r="G6" i="15"/>
  <c r="H6" i="15"/>
  <c r="I6" i="15"/>
  <c r="J6" i="15"/>
  <c r="K6" i="15"/>
  <c r="L6" i="15"/>
  <c r="E7" i="15"/>
  <c r="F7" i="15"/>
  <c r="G7" i="15"/>
  <c r="H7" i="15"/>
  <c r="I7" i="15"/>
  <c r="J7" i="15"/>
  <c r="K7" i="15"/>
  <c r="L7" i="15"/>
  <c r="E8" i="15"/>
  <c r="F8" i="15"/>
  <c r="G8" i="15"/>
  <c r="H8" i="15"/>
  <c r="I8" i="15"/>
  <c r="J8" i="15"/>
  <c r="K8" i="15"/>
  <c r="L8" i="15"/>
  <c r="E9" i="15"/>
  <c r="F9" i="15"/>
  <c r="G9" i="15"/>
  <c r="H9" i="15"/>
  <c r="I9" i="15"/>
  <c r="J9" i="15"/>
  <c r="K9" i="15"/>
  <c r="L9" i="15"/>
  <c r="E10" i="15"/>
  <c r="F10" i="15"/>
  <c r="G10" i="15"/>
  <c r="H10" i="15"/>
  <c r="I10" i="15"/>
  <c r="J10" i="15"/>
  <c r="K10" i="15"/>
  <c r="L10" i="15"/>
  <c r="E11" i="15"/>
  <c r="F11" i="15"/>
  <c r="G11" i="15"/>
  <c r="H11" i="15"/>
  <c r="I11" i="15"/>
  <c r="J11" i="15"/>
  <c r="K11" i="15"/>
  <c r="L11" i="15"/>
  <c r="E12" i="15"/>
  <c r="F12" i="15"/>
  <c r="G12" i="15"/>
  <c r="H12" i="15"/>
  <c r="I12" i="15"/>
  <c r="J12" i="15"/>
  <c r="K12" i="15"/>
  <c r="L12" i="15"/>
  <c r="E13" i="15"/>
  <c r="F13" i="15"/>
  <c r="G13" i="15"/>
  <c r="H13" i="15"/>
  <c r="I13" i="15"/>
  <c r="J13" i="15"/>
  <c r="K13" i="15"/>
  <c r="L13" i="15"/>
  <c r="E14" i="15"/>
  <c r="F14" i="15"/>
  <c r="G14" i="15"/>
  <c r="H14" i="15"/>
  <c r="I14" i="15"/>
  <c r="J14" i="15"/>
  <c r="K14" i="15"/>
  <c r="L14" i="15"/>
  <c r="E15" i="15"/>
  <c r="F15" i="15"/>
  <c r="G15" i="15"/>
  <c r="H15" i="15"/>
  <c r="I15" i="15"/>
  <c r="J15" i="15"/>
  <c r="K15" i="15"/>
  <c r="L15" i="15"/>
  <c r="E16" i="15"/>
  <c r="F16" i="15"/>
  <c r="G16" i="15"/>
  <c r="H16" i="15"/>
  <c r="I16" i="15"/>
  <c r="J16" i="15"/>
  <c r="K16" i="15"/>
  <c r="L16" i="15"/>
  <c r="E17" i="15"/>
  <c r="F17" i="15"/>
  <c r="G17" i="15"/>
  <c r="H17" i="15"/>
  <c r="I17" i="15"/>
  <c r="J17" i="15"/>
  <c r="K17" i="15"/>
  <c r="L17" i="15"/>
  <c r="E18" i="15"/>
  <c r="F18" i="15"/>
  <c r="G18" i="15"/>
  <c r="H18" i="15"/>
  <c r="I18" i="15"/>
  <c r="J18" i="15"/>
  <c r="K18" i="15"/>
  <c r="L18" i="15"/>
  <c r="E19" i="15"/>
  <c r="F19" i="15"/>
  <c r="G19" i="15"/>
  <c r="H19" i="15"/>
  <c r="I19" i="15"/>
  <c r="J19" i="15"/>
  <c r="K19" i="15"/>
  <c r="L19" i="15"/>
  <c r="E20" i="15"/>
  <c r="F20" i="15"/>
  <c r="G20" i="15"/>
  <c r="H20" i="15"/>
  <c r="I20" i="15"/>
  <c r="J20" i="15"/>
  <c r="K20" i="15"/>
  <c r="L20" i="15"/>
  <c r="E21" i="15"/>
  <c r="F21" i="15"/>
  <c r="G21" i="15"/>
  <c r="H21" i="15"/>
  <c r="I21" i="15"/>
  <c r="J21" i="15"/>
  <c r="K21" i="15"/>
  <c r="L21" i="15"/>
  <c r="E22" i="15"/>
  <c r="F22" i="15"/>
  <c r="G22" i="15"/>
  <c r="H22" i="15"/>
  <c r="I22" i="15"/>
  <c r="J22" i="15"/>
  <c r="K22" i="15"/>
  <c r="L22" i="15"/>
  <c r="E23" i="15"/>
  <c r="F23" i="15"/>
  <c r="G23" i="15"/>
  <c r="H23" i="15"/>
  <c r="I23" i="15"/>
  <c r="J23" i="15"/>
  <c r="K23" i="15"/>
  <c r="L23" i="15"/>
  <c r="E24" i="15"/>
  <c r="F24" i="15"/>
  <c r="G24" i="15"/>
  <c r="H24" i="15"/>
  <c r="I24" i="15"/>
  <c r="J24" i="15"/>
  <c r="K24" i="15"/>
  <c r="L24" i="15"/>
  <c r="E25" i="15"/>
  <c r="F25" i="15"/>
  <c r="G25" i="15"/>
  <c r="H25" i="15"/>
  <c r="I25" i="15"/>
  <c r="J25" i="15"/>
  <c r="K25" i="15"/>
  <c r="L25" i="15"/>
  <c r="E26" i="15"/>
  <c r="F26" i="15"/>
  <c r="G26" i="15"/>
  <c r="H26" i="15"/>
  <c r="I26" i="15"/>
  <c r="J26" i="15"/>
  <c r="K26" i="15"/>
  <c r="L26" i="15"/>
  <c r="E27" i="15"/>
  <c r="F27" i="15"/>
  <c r="G27" i="15"/>
  <c r="H27" i="15"/>
  <c r="I27" i="15"/>
  <c r="J27" i="15"/>
  <c r="K27" i="15"/>
  <c r="L27" i="15"/>
  <c r="E28" i="15"/>
  <c r="F28" i="15"/>
  <c r="G28" i="15"/>
  <c r="H28" i="15"/>
  <c r="I28" i="15"/>
  <c r="J28" i="15"/>
  <c r="K28" i="15"/>
  <c r="L28" i="15"/>
  <c r="E29" i="15"/>
  <c r="F29" i="15"/>
  <c r="G29" i="15"/>
  <c r="H29" i="15"/>
  <c r="I29" i="15"/>
  <c r="J29" i="15"/>
  <c r="K29" i="15"/>
  <c r="L29" i="15"/>
  <c r="E30" i="15"/>
  <c r="F30" i="15"/>
  <c r="G30" i="15"/>
  <c r="H30" i="15"/>
  <c r="I30" i="15"/>
  <c r="J30" i="15"/>
  <c r="K30" i="15"/>
  <c r="L30" i="15"/>
  <c r="E31" i="15"/>
  <c r="F31" i="15"/>
  <c r="G31" i="15"/>
  <c r="H31" i="15"/>
  <c r="I31" i="15"/>
  <c r="J31" i="15"/>
  <c r="K31" i="15"/>
  <c r="L31" i="15"/>
  <c r="E32" i="15"/>
  <c r="F32" i="15"/>
  <c r="G32" i="15"/>
  <c r="H32" i="15"/>
  <c r="I32" i="15"/>
  <c r="J32" i="15"/>
  <c r="K32" i="15"/>
  <c r="L32" i="15"/>
  <c r="E33" i="15"/>
  <c r="F33" i="15"/>
  <c r="G33" i="15"/>
  <c r="H33" i="15"/>
  <c r="I33" i="15"/>
  <c r="J33" i="15"/>
  <c r="K33" i="15"/>
  <c r="L33" i="15"/>
  <c r="E34" i="15"/>
  <c r="F34" i="15"/>
  <c r="G34" i="15"/>
  <c r="H34" i="15"/>
  <c r="I34" i="15"/>
  <c r="J34" i="15"/>
  <c r="K34" i="15"/>
  <c r="L34" i="15"/>
  <c r="E35" i="15"/>
  <c r="F35" i="15"/>
  <c r="G35" i="15"/>
  <c r="H35" i="15"/>
  <c r="I35" i="15"/>
  <c r="J35" i="15"/>
  <c r="K35" i="15"/>
  <c r="L35" i="15"/>
  <c r="E36" i="15"/>
  <c r="F36" i="15"/>
  <c r="G36" i="15"/>
  <c r="H36" i="15"/>
  <c r="I36" i="15"/>
  <c r="J36" i="15"/>
  <c r="K36" i="15"/>
  <c r="L36" i="15"/>
  <c r="E37" i="15"/>
  <c r="F37" i="15"/>
  <c r="G37" i="15"/>
  <c r="H37" i="15"/>
  <c r="I37" i="15"/>
  <c r="J37" i="15"/>
  <c r="K37" i="15"/>
  <c r="L37" i="15"/>
  <c r="E38" i="15"/>
  <c r="F38" i="15"/>
  <c r="G38" i="15"/>
  <c r="H38" i="15"/>
  <c r="I38" i="15"/>
  <c r="J38" i="15"/>
  <c r="K38" i="15"/>
  <c r="L38" i="15"/>
  <c r="E39" i="15"/>
  <c r="F39" i="15"/>
  <c r="G39" i="15"/>
  <c r="H39" i="15"/>
  <c r="I39" i="15"/>
  <c r="J39" i="15"/>
  <c r="K39" i="15"/>
  <c r="L39" i="15"/>
  <c r="E40" i="15"/>
  <c r="F40" i="15"/>
  <c r="G40" i="15"/>
  <c r="H40" i="15"/>
  <c r="I40" i="15"/>
  <c r="J40" i="15"/>
  <c r="K40" i="15"/>
  <c r="L40" i="15"/>
  <c r="E41" i="15"/>
  <c r="F41" i="15"/>
  <c r="G41" i="15"/>
  <c r="H41" i="15"/>
  <c r="I41" i="15"/>
  <c r="J41" i="15"/>
  <c r="K41" i="15"/>
  <c r="L41" i="15"/>
  <c r="E42" i="15"/>
  <c r="F42" i="15"/>
  <c r="G42" i="15"/>
  <c r="H42" i="15"/>
  <c r="I42" i="15"/>
  <c r="J42" i="15"/>
  <c r="K42" i="15"/>
  <c r="L42" i="15"/>
  <c r="E43" i="15"/>
  <c r="F43" i="15"/>
  <c r="G43" i="15"/>
  <c r="H43" i="15"/>
  <c r="I43" i="15"/>
  <c r="J43" i="15"/>
  <c r="K43" i="15"/>
  <c r="L43" i="15"/>
  <c r="E44" i="15"/>
  <c r="F44" i="15"/>
  <c r="G44" i="15"/>
  <c r="H44" i="15"/>
  <c r="I44" i="15"/>
  <c r="J44" i="15"/>
  <c r="K44" i="15"/>
  <c r="L44" i="15"/>
  <c r="E45" i="15"/>
  <c r="F45" i="15"/>
  <c r="G45" i="15"/>
  <c r="H45" i="15"/>
  <c r="I45" i="15"/>
  <c r="J45" i="15"/>
  <c r="K45" i="15"/>
  <c r="L45" i="15"/>
  <c r="E46" i="15"/>
  <c r="F46" i="15"/>
  <c r="G46" i="15"/>
  <c r="H46" i="15"/>
  <c r="I46" i="15"/>
  <c r="J46" i="15"/>
  <c r="K46" i="15"/>
  <c r="L46" i="15"/>
  <c r="E47" i="15"/>
  <c r="F47" i="15"/>
  <c r="G47" i="15"/>
  <c r="H47" i="15"/>
  <c r="I47" i="15"/>
  <c r="J47" i="15"/>
  <c r="K47" i="15"/>
  <c r="L47" i="15"/>
  <c r="E48" i="15"/>
  <c r="F48" i="15"/>
  <c r="G48" i="15"/>
  <c r="H48" i="15"/>
  <c r="I48" i="15"/>
  <c r="J48" i="15"/>
  <c r="K48" i="15"/>
  <c r="L48" i="15"/>
  <c r="E49" i="15"/>
  <c r="F49" i="15"/>
  <c r="G49" i="15"/>
  <c r="H49" i="15"/>
  <c r="I49" i="15"/>
  <c r="J49" i="15"/>
  <c r="K49" i="15"/>
  <c r="L49" i="15"/>
  <c r="E50" i="15"/>
  <c r="F50" i="15"/>
  <c r="G50" i="15"/>
  <c r="H50" i="15"/>
  <c r="I50" i="15"/>
  <c r="J50" i="15"/>
  <c r="K50" i="15"/>
  <c r="L50" i="15"/>
  <c r="E51" i="15"/>
  <c r="F51" i="15"/>
  <c r="G51" i="15"/>
  <c r="H51" i="15"/>
  <c r="I51" i="15"/>
  <c r="J51" i="15"/>
  <c r="K51" i="15"/>
  <c r="L51" i="15"/>
  <c r="E52" i="15"/>
  <c r="F52" i="15"/>
  <c r="G52" i="15"/>
  <c r="H52" i="15"/>
  <c r="I52" i="15"/>
  <c r="J52" i="15"/>
  <c r="K52" i="15"/>
  <c r="L52" i="15"/>
  <c r="E53" i="15"/>
  <c r="F53" i="15"/>
  <c r="G53" i="15"/>
  <c r="H53" i="15"/>
  <c r="I53" i="15"/>
  <c r="J53" i="15"/>
  <c r="K53" i="15"/>
  <c r="L53" i="15"/>
  <c r="E54" i="15"/>
  <c r="F54" i="15"/>
  <c r="G54" i="15"/>
  <c r="H54" i="15"/>
  <c r="I54" i="15"/>
  <c r="J54" i="15"/>
  <c r="K54" i="15"/>
  <c r="L54" i="15"/>
  <c r="E55" i="15"/>
  <c r="F55" i="15"/>
  <c r="G55" i="15"/>
  <c r="H55" i="15"/>
  <c r="I55" i="15"/>
  <c r="J55" i="15"/>
  <c r="K55" i="15"/>
  <c r="L55" i="15"/>
  <c r="E56" i="15"/>
  <c r="F56" i="15"/>
  <c r="G56" i="15"/>
  <c r="H56" i="15"/>
  <c r="I56" i="15"/>
  <c r="J56" i="15"/>
  <c r="K56" i="15"/>
  <c r="L56" i="15"/>
  <c r="E57" i="15"/>
  <c r="F57" i="15"/>
  <c r="G57" i="15"/>
  <c r="H57" i="15"/>
  <c r="I57" i="15"/>
  <c r="J57" i="15"/>
  <c r="K57" i="15"/>
  <c r="L57" i="15"/>
  <c r="E58" i="15"/>
  <c r="F58" i="15"/>
  <c r="G58" i="15"/>
  <c r="H58" i="15"/>
  <c r="I58" i="15"/>
  <c r="J58" i="15"/>
  <c r="K58" i="15"/>
  <c r="L58" i="15"/>
  <c r="E59" i="15"/>
  <c r="F59" i="15"/>
  <c r="G59" i="15"/>
  <c r="H59" i="15"/>
  <c r="I59" i="15"/>
  <c r="J59" i="15"/>
  <c r="K59" i="15"/>
  <c r="L59" i="15"/>
  <c r="E60" i="15"/>
  <c r="F60" i="15"/>
  <c r="G60" i="15"/>
  <c r="H60" i="15"/>
  <c r="I60" i="15"/>
  <c r="J60" i="15"/>
  <c r="K60" i="15"/>
  <c r="L60" i="15"/>
  <c r="E61" i="15"/>
  <c r="F61" i="15"/>
  <c r="G61" i="15"/>
  <c r="H61" i="15"/>
  <c r="I61" i="15"/>
  <c r="J61" i="15"/>
  <c r="K61" i="15"/>
  <c r="L61" i="15"/>
  <c r="E62" i="15"/>
  <c r="F62" i="15"/>
  <c r="G62" i="15"/>
  <c r="H62" i="15"/>
  <c r="I62" i="15"/>
  <c r="J62" i="15"/>
  <c r="K62" i="15"/>
  <c r="L62" i="15"/>
  <c r="E63" i="15"/>
  <c r="F63" i="15"/>
  <c r="G63" i="15"/>
  <c r="H63" i="15"/>
  <c r="I63" i="15"/>
  <c r="J63" i="15"/>
  <c r="K63" i="15"/>
  <c r="L63" i="15"/>
  <c r="E64" i="15"/>
  <c r="F64" i="15"/>
  <c r="G64" i="15"/>
  <c r="H64" i="15"/>
  <c r="I64" i="15"/>
  <c r="J64" i="15"/>
  <c r="K64" i="15"/>
  <c r="L64" i="15"/>
  <c r="E65" i="15"/>
  <c r="F65" i="15"/>
  <c r="G65" i="15"/>
  <c r="H65" i="15"/>
  <c r="I65" i="15"/>
  <c r="J65" i="15"/>
  <c r="K65" i="15"/>
  <c r="L65" i="15"/>
  <c r="E66" i="15"/>
  <c r="F66" i="15"/>
  <c r="G66" i="15"/>
  <c r="H66" i="15"/>
  <c r="I66" i="15"/>
  <c r="J66" i="15"/>
  <c r="K66" i="15"/>
  <c r="L66" i="15"/>
  <c r="E67" i="15"/>
  <c r="F67" i="15"/>
  <c r="G67" i="15"/>
  <c r="H67" i="15"/>
  <c r="I67" i="15"/>
  <c r="J67" i="15"/>
  <c r="K67" i="15"/>
  <c r="L67" i="15"/>
  <c r="E68" i="15"/>
  <c r="F68" i="15"/>
  <c r="G68" i="15"/>
  <c r="H68" i="15"/>
  <c r="I68" i="15"/>
  <c r="J68" i="15"/>
  <c r="K68" i="15"/>
  <c r="L68" i="15"/>
  <c r="E69" i="15"/>
  <c r="F69" i="15"/>
  <c r="G69" i="15"/>
  <c r="H69" i="15"/>
  <c r="I69" i="15"/>
  <c r="J69" i="15"/>
  <c r="K69" i="15"/>
  <c r="L69" i="15"/>
  <c r="E70" i="15"/>
  <c r="F70" i="15"/>
  <c r="G70" i="15"/>
  <c r="H70" i="15"/>
  <c r="I70" i="15"/>
  <c r="J70" i="15"/>
  <c r="K70" i="15"/>
  <c r="L70" i="15"/>
  <c r="E71" i="15"/>
  <c r="F71" i="15"/>
  <c r="G71" i="15"/>
  <c r="H71" i="15"/>
  <c r="I71" i="15"/>
  <c r="J71" i="15"/>
  <c r="K71" i="15"/>
  <c r="L71" i="15"/>
  <c r="E72" i="15"/>
  <c r="F72" i="15"/>
  <c r="G72" i="15"/>
  <c r="H72" i="15"/>
  <c r="I72" i="15"/>
  <c r="J72" i="15"/>
  <c r="K72" i="15"/>
  <c r="L72" i="15"/>
  <c r="E73" i="15"/>
  <c r="F73" i="15"/>
  <c r="G73" i="15"/>
  <c r="H73" i="15"/>
  <c r="I73" i="15"/>
  <c r="J73" i="15"/>
  <c r="K73" i="15"/>
  <c r="L73" i="15"/>
  <c r="E74" i="15"/>
  <c r="F74" i="15"/>
  <c r="G74" i="15"/>
  <c r="H74" i="15"/>
  <c r="I74" i="15"/>
  <c r="J74" i="15"/>
  <c r="K74" i="15"/>
  <c r="L74" i="15"/>
  <c r="E75" i="15"/>
  <c r="F75" i="15"/>
  <c r="G75" i="15"/>
  <c r="H75" i="15"/>
  <c r="I75" i="15"/>
  <c r="J75" i="15"/>
  <c r="K75" i="15"/>
  <c r="L75" i="15"/>
  <c r="E76" i="15"/>
  <c r="F76" i="15"/>
  <c r="G76" i="15"/>
  <c r="H76" i="15"/>
  <c r="I76" i="15"/>
  <c r="J76" i="15"/>
  <c r="K76" i="15"/>
  <c r="L76" i="15"/>
  <c r="E77" i="15"/>
  <c r="F77" i="15"/>
  <c r="G77" i="15"/>
  <c r="H77" i="15"/>
  <c r="I77" i="15"/>
  <c r="J77" i="15"/>
  <c r="K77" i="15"/>
  <c r="L77" i="15"/>
  <c r="E78" i="15"/>
  <c r="F78" i="15"/>
  <c r="G78" i="15"/>
  <c r="H78" i="15"/>
  <c r="I78" i="15"/>
  <c r="J78" i="15"/>
  <c r="K78" i="15"/>
  <c r="L78" i="15"/>
  <c r="E79" i="15"/>
  <c r="F79" i="15"/>
  <c r="G79" i="15"/>
  <c r="H79" i="15"/>
  <c r="I79" i="15"/>
  <c r="J79" i="15"/>
  <c r="K79" i="15"/>
  <c r="L79" i="15"/>
  <c r="E80" i="15"/>
  <c r="F80" i="15"/>
  <c r="G80" i="15"/>
  <c r="H80" i="15"/>
  <c r="I80" i="15"/>
  <c r="J80" i="15"/>
  <c r="K80" i="15"/>
  <c r="L80" i="15"/>
  <c r="E81" i="15"/>
  <c r="F81" i="15"/>
  <c r="G81" i="15"/>
  <c r="H81" i="15"/>
  <c r="I81" i="15"/>
  <c r="J81" i="15"/>
  <c r="K81" i="15"/>
  <c r="L81" i="15"/>
  <c r="E82" i="15"/>
  <c r="F82" i="15"/>
  <c r="G82" i="15"/>
  <c r="H82" i="15"/>
  <c r="I82" i="15"/>
  <c r="J82" i="15"/>
  <c r="K82" i="15"/>
  <c r="L82" i="15"/>
  <c r="E83" i="15"/>
  <c r="F83" i="15"/>
  <c r="G83" i="15"/>
  <c r="H83" i="15"/>
  <c r="I83" i="15"/>
  <c r="J83" i="15"/>
  <c r="K83" i="15"/>
  <c r="L83" i="15"/>
  <c r="E84" i="15"/>
  <c r="F84" i="15"/>
  <c r="G84" i="15"/>
  <c r="H84" i="15"/>
  <c r="I84" i="15"/>
  <c r="J84" i="15"/>
  <c r="K84" i="15"/>
  <c r="L84" i="15"/>
  <c r="E85" i="15"/>
  <c r="F85" i="15"/>
  <c r="G85" i="15"/>
  <c r="H85" i="15"/>
  <c r="I85" i="15"/>
  <c r="J85" i="15"/>
  <c r="K85" i="15"/>
  <c r="L85" i="15"/>
  <c r="E86" i="15"/>
  <c r="F86" i="15"/>
  <c r="G86" i="15"/>
  <c r="H86" i="15"/>
  <c r="I86" i="15"/>
  <c r="J86" i="15"/>
  <c r="K86" i="15"/>
  <c r="L86" i="15"/>
  <c r="E87" i="15"/>
  <c r="F87" i="15"/>
  <c r="G87" i="15"/>
  <c r="H87" i="15"/>
  <c r="I87" i="15"/>
  <c r="J87" i="15"/>
  <c r="K87" i="15"/>
  <c r="L87" i="15"/>
  <c r="E88" i="15"/>
  <c r="F88" i="15"/>
  <c r="G88" i="15"/>
  <c r="H88" i="15"/>
  <c r="I88" i="15"/>
  <c r="J88" i="15"/>
  <c r="K88" i="15"/>
  <c r="L88" i="15"/>
  <c r="E89" i="15"/>
  <c r="F89" i="15"/>
  <c r="G89" i="15"/>
  <c r="H89" i="15"/>
  <c r="I89" i="15"/>
  <c r="J89" i="15"/>
  <c r="K89" i="15"/>
  <c r="L89" i="15"/>
  <c r="E90" i="15"/>
  <c r="F90" i="15"/>
  <c r="G90" i="15"/>
  <c r="H90" i="15"/>
  <c r="I90" i="15"/>
  <c r="J90" i="15"/>
  <c r="K90" i="15"/>
  <c r="L90" i="15"/>
  <c r="E91" i="15"/>
  <c r="F91" i="15"/>
  <c r="G91" i="15"/>
  <c r="H91" i="15"/>
  <c r="I91" i="15"/>
  <c r="J91" i="15"/>
  <c r="K91" i="15"/>
  <c r="L91" i="15"/>
  <c r="E92" i="15"/>
  <c r="F92" i="15"/>
  <c r="G92" i="15"/>
  <c r="H92" i="15"/>
  <c r="I92" i="15"/>
  <c r="J92" i="15"/>
  <c r="K92" i="15"/>
  <c r="L92" i="15"/>
  <c r="E93" i="15"/>
  <c r="F93" i="15"/>
  <c r="G93" i="15"/>
  <c r="H93" i="15"/>
  <c r="I93" i="15"/>
  <c r="J93" i="15"/>
  <c r="K93" i="15"/>
  <c r="L93" i="15"/>
  <c r="E94" i="15"/>
  <c r="F94" i="15"/>
  <c r="G94" i="15"/>
  <c r="H94" i="15"/>
  <c r="I94" i="15"/>
  <c r="J94" i="15"/>
  <c r="K94" i="15"/>
  <c r="L94" i="15"/>
  <c r="E95" i="15"/>
  <c r="F95" i="15"/>
  <c r="G95" i="15"/>
  <c r="H95" i="15"/>
  <c r="I95" i="15"/>
  <c r="J95" i="15"/>
  <c r="K95" i="15"/>
  <c r="L95" i="15"/>
  <c r="E96" i="15"/>
  <c r="F96" i="15"/>
  <c r="G96" i="15"/>
  <c r="H96" i="15"/>
  <c r="I96" i="15"/>
  <c r="J96" i="15"/>
  <c r="K96" i="15"/>
  <c r="L96" i="15"/>
  <c r="E97" i="15"/>
  <c r="F97" i="15"/>
  <c r="G97" i="15"/>
  <c r="H97" i="15"/>
  <c r="I97" i="15"/>
  <c r="J97" i="15"/>
  <c r="K97" i="15"/>
  <c r="L97" i="15"/>
  <c r="E98" i="15"/>
  <c r="F98" i="15"/>
  <c r="G98" i="15"/>
  <c r="H98" i="15"/>
  <c r="I98" i="15"/>
  <c r="J98" i="15"/>
  <c r="K98" i="15"/>
  <c r="L98" i="15"/>
  <c r="E99" i="15"/>
  <c r="F99" i="15"/>
  <c r="G99" i="15"/>
  <c r="H99" i="15"/>
  <c r="I99" i="15"/>
  <c r="J99" i="15"/>
  <c r="K99" i="15"/>
  <c r="L99" i="15"/>
  <c r="E100" i="15"/>
  <c r="F100" i="15"/>
  <c r="G100" i="15"/>
  <c r="H100" i="15"/>
  <c r="I100" i="15"/>
  <c r="J100" i="15"/>
  <c r="K100" i="15"/>
  <c r="L100" i="15"/>
  <c r="E101" i="15"/>
  <c r="F101" i="15"/>
  <c r="G101" i="15"/>
  <c r="H101" i="15"/>
  <c r="I101" i="15"/>
  <c r="J101" i="15"/>
  <c r="K101" i="15"/>
  <c r="L101" i="15"/>
  <c r="E102" i="15"/>
  <c r="F102" i="15"/>
  <c r="G102" i="15"/>
  <c r="H102" i="15"/>
  <c r="I102" i="15"/>
  <c r="J102" i="15"/>
  <c r="K102" i="15"/>
  <c r="L102" i="15"/>
  <c r="E103" i="15"/>
  <c r="F103" i="15"/>
  <c r="G103" i="15"/>
  <c r="H103" i="15"/>
  <c r="I103" i="15"/>
  <c r="J103" i="15"/>
  <c r="K103" i="15"/>
  <c r="L103" i="15"/>
  <c r="E104" i="15"/>
  <c r="F104" i="15"/>
  <c r="G104" i="15"/>
  <c r="H104" i="15"/>
  <c r="I104" i="15"/>
  <c r="J104" i="15"/>
  <c r="K104" i="15"/>
  <c r="L104" i="15"/>
  <c r="E105" i="15"/>
  <c r="F105" i="15"/>
  <c r="G105" i="15"/>
  <c r="H105" i="15"/>
  <c r="I105" i="15"/>
  <c r="J105" i="15"/>
  <c r="K105" i="15"/>
  <c r="L105" i="15"/>
  <c r="E106" i="15"/>
  <c r="F106" i="15"/>
  <c r="G106" i="15"/>
  <c r="H106" i="15"/>
  <c r="I106" i="15"/>
  <c r="J106" i="15"/>
  <c r="K106" i="15"/>
  <c r="L106" i="15"/>
  <c r="E107" i="15"/>
  <c r="F107" i="15"/>
  <c r="G107" i="15"/>
  <c r="H107" i="15"/>
  <c r="I107" i="15"/>
  <c r="J107" i="15"/>
  <c r="K107" i="15"/>
  <c r="L107" i="15"/>
  <c r="E108" i="15"/>
  <c r="F108" i="15"/>
  <c r="G108" i="15"/>
  <c r="H108" i="15"/>
  <c r="I108" i="15"/>
  <c r="J108" i="15"/>
  <c r="K108" i="15"/>
  <c r="L108" i="15"/>
  <c r="E109" i="15"/>
  <c r="F109" i="15"/>
  <c r="G109" i="15"/>
  <c r="H109" i="15"/>
  <c r="I109" i="15"/>
  <c r="J109" i="15"/>
  <c r="K109" i="15"/>
  <c r="L109" i="15"/>
  <c r="E110" i="15"/>
  <c r="F110" i="15"/>
  <c r="G110" i="15"/>
  <c r="H110" i="15"/>
  <c r="I110" i="15"/>
  <c r="J110" i="15"/>
  <c r="K110" i="15"/>
  <c r="L110" i="15"/>
  <c r="E111" i="15"/>
  <c r="F111" i="15"/>
  <c r="G111" i="15"/>
  <c r="H111" i="15"/>
  <c r="I111" i="15"/>
  <c r="J111" i="15"/>
  <c r="K111" i="15"/>
  <c r="L111" i="15"/>
  <c r="E112" i="15"/>
  <c r="F112" i="15"/>
  <c r="G112" i="15"/>
  <c r="H112" i="15"/>
  <c r="I112" i="15"/>
  <c r="J112" i="15"/>
  <c r="K112" i="15"/>
  <c r="L112" i="15"/>
  <c r="E113" i="15"/>
  <c r="F113" i="15"/>
  <c r="G113" i="15"/>
  <c r="H113" i="15"/>
  <c r="I113" i="15"/>
  <c r="J113" i="15"/>
  <c r="K113" i="15"/>
  <c r="L113" i="15"/>
  <c r="E114" i="15"/>
  <c r="F114" i="15"/>
  <c r="G114" i="15"/>
  <c r="H114" i="15"/>
  <c r="I114" i="15"/>
  <c r="J114" i="15"/>
  <c r="K114" i="15"/>
  <c r="L114" i="15"/>
  <c r="E115" i="15"/>
  <c r="F115" i="15"/>
  <c r="G115" i="15"/>
  <c r="H115" i="15"/>
  <c r="I115" i="15"/>
  <c r="J115" i="15"/>
  <c r="K115" i="15"/>
  <c r="L115" i="15"/>
  <c r="E116" i="15"/>
  <c r="F116" i="15"/>
  <c r="G116" i="15"/>
  <c r="H116" i="15"/>
  <c r="I116" i="15"/>
  <c r="J116" i="15"/>
  <c r="K116" i="15"/>
  <c r="L116" i="15"/>
  <c r="E117" i="15"/>
  <c r="F117" i="15"/>
  <c r="G117" i="15"/>
  <c r="H117" i="15"/>
  <c r="I117" i="15"/>
  <c r="J117" i="15"/>
  <c r="K117" i="15"/>
  <c r="L117" i="15"/>
  <c r="E118" i="15"/>
  <c r="F118" i="15"/>
  <c r="G118" i="15"/>
  <c r="H118" i="15"/>
  <c r="I118" i="15"/>
  <c r="J118" i="15"/>
  <c r="K118" i="15"/>
  <c r="L118" i="15"/>
  <c r="E119" i="15"/>
  <c r="F119" i="15"/>
  <c r="G119" i="15"/>
  <c r="H119" i="15"/>
  <c r="I119" i="15"/>
  <c r="J119" i="15"/>
  <c r="K119" i="15"/>
  <c r="L119" i="15"/>
  <c r="E120" i="15"/>
  <c r="F120" i="15"/>
  <c r="G120" i="15"/>
  <c r="H120" i="15"/>
  <c r="I120" i="15"/>
  <c r="J120" i="15"/>
  <c r="K120" i="15"/>
  <c r="L120" i="15"/>
  <c r="E121" i="15"/>
  <c r="F121" i="15"/>
  <c r="G121" i="15"/>
  <c r="H121" i="15"/>
  <c r="I121" i="15"/>
  <c r="J121" i="15"/>
  <c r="K121" i="15"/>
  <c r="L121" i="15"/>
  <c r="E122" i="15"/>
  <c r="F122" i="15"/>
  <c r="G122" i="15"/>
  <c r="H122" i="15"/>
  <c r="I122" i="15"/>
  <c r="J122" i="15"/>
  <c r="K122" i="15"/>
  <c r="L122" i="15"/>
  <c r="E123" i="15"/>
  <c r="F123" i="15"/>
  <c r="G123" i="15"/>
  <c r="H123" i="15"/>
  <c r="I123" i="15"/>
  <c r="J123" i="15"/>
  <c r="K123" i="15"/>
  <c r="L123" i="15"/>
  <c r="E124" i="15"/>
  <c r="F124" i="15"/>
  <c r="G124" i="15"/>
  <c r="H124" i="15"/>
  <c r="I124" i="15"/>
  <c r="J124" i="15"/>
  <c r="K124" i="15"/>
  <c r="L124" i="15"/>
  <c r="E125" i="15"/>
  <c r="F125" i="15"/>
  <c r="G125" i="15"/>
  <c r="H125" i="15"/>
  <c r="I125" i="15"/>
  <c r="J125" i="15"/>
  <c r="K125" i="15"/>
  <c r="L125" i="15"/>
  <c r="E126" i="15"/>
  <c r="F126" i="15"/>
  <c r="G126" i="15"/>
  <c r="H126" i="15"/>
  <c r="I126" i="15"/>
  <c r="J126" i="15"/>
  <c r="K126" i="15"/>
  <c r="L126" i="15"/>
  <c r="E127" i="15"/>
  <c r="F127" i="15"/>
  <c r="G127" i="15"/>
  <c r="H127" i="15"/>
  <c r="I127" i="15"/>
  <c r="J127" i="15"/>
  <c r="K127" i="15"/>
  <c r="L127" i="15"/>
  <c r="E128" i="15"/>
  <c r="F128" i="15"/>
  <c r="G128" i="15"/>
  <c r="H128" i="15"/>
  <c r="I128" i="15"/>
  <c r="J128" i="15"/>
  <c r="K128" i="15"/>
  <c r="L128" i="15"/>
  <c r="E129" i="15"/>
  <c r="F129" i="15"/>
  <c r="G129" i="15"/>
  <c r="H129" i="15"/>
  <c r="I129" i="15"/>
  <c r="J129" i="15"/>
  <c r="K129" i="15"/>
  <c r="L129" i="15"/>
  <c r="E130" i="15"/>
  <c r="F130" i="15"/>
  <c r="G130" i="15"/>
  <c r="H130" i="15"/>
  <c r="I130" i="15"/>
  <c r="J130" i="15"/>
  <c r="K130" i="15"/>
  <c r="L130" i="15"/>
  <c r="E131" i="15"/>
  <c r="F131" i="15"/>
  <c r="G131" i="15"/>
  <c r="H131" i="15"/>
  <c r="I131" i="15"/>
  <c r="J131" i="15"/>
  <c r="K131" i="15"/>
  <c r="L131" i="15"/>
  <c r="E132" i="15"/>
  <c r="F132" i="15"/>
  <c r="G132" i="15"/>
  <c r="H132" i="15"/>
  <c r="I132" i="15"/>
  <c r="J132" i="15"/>
  <c r="K132" i="15"/>
  <c r="L132" i="15"/>
  <c r="E133" i="15"/>
  <c r="F133" i="15"/>
  <c r="G133" i="15"/>
  <c r="H133" i="15"/>
  <c r="I133" i="15"/>
  <c r="J133" i="15"/>
  <c r="K133" i="15"/>
  <c r="L133" i="15"/>
  <c r="E134" i="15"/>
  <c r="F134" i="15"/>
  <c r="G134" i="15"/>
  <c r="H134" i="15"/>
  <c r="I134" i="15"/>
  <c r="J134" i="15"/>
  <c r="K134" i="15"/>
  <c r="L134" i="15"/>
  <c r="E135" i="15"/>
  <c r="F135" i="15"/>
  <c r="G135" i="15"/>
  <c r="H135" i="15"/>
  <c r="I135" i="15"/>
  <c r="J135" i="15"/>
  <c r="K135" i="15"/>
  <c r="L135" i="15"/>
  <c r="E136" i="15"/>
  <c r="F136" i="15"/>
  <c r="G136" i="15"/>
  <c r="H136" i="15"/>
  <c r="I136" i="15"/>
  <c r="J136" i="15"/>
  <c r="K136" i="15"/>
  <c r="L136" i="15"/>
  <c r="E137" i="15"/>
  <c r="F137" i="15"/>
  <c r="G137" i="15"/>
  <c r="H137" i="15"/>
  <c r="I137" i="15"/>
  <c r="J137" i="15"/>
  <c r="K137" i="15"/>
  <c r="L137" i="15"/>
  <c r="E138" i="15"/>
  <c r="F138" i="15"/>
  <c r="G138" i="15"/>
  <c r="H138" i="15"/>
  <c r="I138" i="15"/>
  <c r="J138" i="15"/>
  <c r="K138" i="15"/>
  <c r="L138" i="15"/>
  <c r="E139" i="15"/>
  <c r="F139" i="15"/>
  <c r="G139" i="15"/>
  <c r="H139" i="15"/>
  <c r="I139" i="15"/>
  <c r="J139" i="15"/>
  <c r="K139" i="15"/>
  <c r="L139" i="15"/>
  <c r="E140" i="15"/>
  <c r="F140" i="15"/>
  <c r="G140" i="15"/>
  <c r="H140" i="15"/>
  <c r="I140" i="15"/>
  <c r="J140" i="15"/>
  <c r="K140" i="15"/>
  <c r="L140" i="15"/>
  <c r="E141" i="15"/>
  <c r="F141" i="15"/>
  <c r="G141" i="15"/>
  <c r="H141" i="15"/>
  <c r="I141" i="15"/>
  <c r="J141" i="15"/>
  <c r="K141" i="15"/>
  <c r="L141" i="15"/>
  <c r="E142" i="15"/>
  <c r="F142" i="15"/>
  <c r="G142" i="15"/>
  <c r="H142" i="15"/>
  <c r="I142" i="15"/>
  <c r="J142" i="15"/>
  <c r="K142" i="15"/>
  <c r="L142" i="15"/>
  <c r="E143" i="15"/>
  <c r="F143" i="15"/>
  <c r="G143" i="15"/>
  <c r="H143" i="15"/>
  <c r="I143" i="15"/>
  <c r="J143" i="15"/>
  <c r="K143" i="15"/>
  <c r="L143" i="15"/>
  <c r="E144" i="15"/>
  <c r="F144" i="15"/>
  <c r="G144" i="15"/>
  <c r="H144" i="15"/>
  <c r="I144" i="15"/>
  <c r="J144" i="15"/>
  <c r="K144" i="15"/>
  <c r="L144" i="15"/>
  <c r="E145" i="15"/>
  <c r="F145" i="15"/>
  <c r="G145" i="15"/>
  <c r="H145" i="15"/>
  <c r="I145" i="15"/>
  <c r="J145" i="15"/>
  <c r="K145" i="15"/>
  <c r="L145" i="15"/>
  <c r="E146" i="15"/>
  <c r="F146" i="15"/>
  <c r="G146" i="15"/>
  <c r="H146" i="15"/>
  <c r="I146" i="15"/>
  <c r="J146" i="15"/>
  <c r="K146" i="15"/>
  <c r="L146" i="15"/>
  <c r="E147" i="15"/>
  <c r="F147" i="15"/>
  <c r="G147" i="15"/>
  <c r="H147" i="15"/>
  <c r="I147" i="15"/>
  <c r="J147" i="15"/>
  <c r="K147" i="15"/>
  <c r="L147" i="15"/>
  <c r="E148" i="15"/>
  <c r="F148" i="15"/>
  <c r="G148" i="15"/>
  <c r="H148" i="15"/>
  <c r="I148" i="15"/>
  <c r="J148" i="15"/>
  <c r="K148" i="15"/>
  <c r="L148" i="15"/>
  <c r="E149" i="15"/>
  <c r="F149" i="15"/>
  <c r="G149" i="15"/>
  <c r="H149" i="15"/>
  <c r="I149" i="15"/>
  <c r="J149" i="15"/>
  <c r="K149" i="15"/>
  <c r="L149" i="15"/>
  <c r="E150" i="15"/>
  <c r="F150" i="15"/>
  <c r="G150" i="15"/>
  <c r="H150" i="15"/>
  <c r="I150" i="15"/>
  <c r="J150" i="15"/>
  <c r="K150" i="15"/>
  <c r="L150" i="15"/>
  <c r="E151" i="15"/>
  <c r="F151" i="15"/>
  <c r="G151" i="15"/>
  <c r="H151" i="15"/>
  <c r="I151" i="15"/>
  <c r="J151" i="15"/>
  <c r="K151" i="15"/>
  <c r="L151" i="15"/>
  <c r="E152" i="15"/>
  <c r="F152" i="15"/>
  <c r="G152" i="15"/>
  <c r="H152" i="15"/>
  <c r="I152" i="15"/>
  <c r="J152" i="15"/>
  <c r="K152" i="15"/>
  <c r="L152" i="15"/>
  <c r="E153" i="15"/>
  <c r="F153" i="15"/>
  <c r="G153" i="15"/>
  <c r="H153" i="15"/>
  <c r="I153" i="15"/>
  <c r="J153" i="15"/>
  <c r="K153" i="15"/>
  <c r="L153" i="15"/>
  <c r="E154" i="15"/>
  <c r="F154" i="15"/>
  <c r="G154" i="15"/>
  <c r="H154" i="15"/>
  <c r="I154" i="15"/>
  <c r="J154" i="15"/>
  <c r="K154" i="15"/>
  <c r="L154" i="15"/>
  <c r="E155" i="15"/>
  <c r="F155" i="15"/>
  <c r="G155" i="15"/>
  <c r="H155" i="15"/>
  <c r="I155" i="15"/>
  <c r="J155" i="15"/>
  <c r="K155" i="15"/>
  <c r="L155" i="15"/>
  <c r="E156" i="15"/>
  <c r="F156" i="15"/>
  <c r="G156" i="15"/>
  <c r="H156" i="15"/>
  <c r="I156" i="15"/>
  <c r="J156" i="15"/>
  <c r="K156" i="15"/>
  <c r="L156" i="15"/>
  <c r="E157" i="15"/>
  <c r="F157" i="15"/>
  <c r="G157" i="15"/>
  <c r="H157" i="15"/>
  <c r="I157" i="15"/>
  <c r="J157" i="15"/>
  <c r="K157" i="15"/>
  <c r="L157" i="15"/>
  <c r="E158" i="15"/>
  <c r="F158" i="15"/>
  <c r="G158" i="15"/>
  <c r="H158" i="15"/>
  <c r="I158" i="15"/>
  <c r="J158" i="15"/>
  <c r="K158" i="15"/>
  <c r="L158" i="15"/>
  <c r="E159" i="15"/>
  <c r="F159" i="15"/>
  <c r="G159" i="15"/>
  <c r="H159" i="15"/>
  <c r="I159" i="15"/>
  <c r="J159" i="15"/>
  <c r="K159" i="15"/>
  <c r="L159" i="15"/>
  <c r="E160" i="15"/>
  <c r="F160" i="15"/>
  <c r="G160" i="15"/>
  <c r="H160" i="15"/>
  <c r="I160" i="15"/>
  <c r="J160" i="15"/>
  <c r="K160" i="15"/>
  <c r="L160" i="15"/>
  <c r="E161" i="15"/>
  <c r="F161" i="15"/>
  <c r="G161" i="15"/>
  <c r="H161" i="15"/>
  <c r="I161" i="15"/>
  <c r="J161" i="15"/>
  <c r="K161" i="15"/>
  <c r="L161" i="15"/>
  <c r="E162" i="15"/>
  <c r="F162" i="15"/>
  <c r="G162" i="15"/>
  <c r="H162" i="15"/>
  <c r="I162" i="15"/>
  <c r="J162" i="15"/>
  <c r="K162" i="15"/>
  <c r="L162" i="15"/>
  <c r="E163" i="15"/>
  <c r="F163" i="15"/>
  <c r="G163" i="15"/>
  <c r="H163" i="15"/>
  <c r="I163" i="15"/>
  <c r="J163" i="15"/>
  <c r="K163" i="15"/>
  <c r="L163" i="15"/>
  <c r="E164" i="15"/>
  <c r="F164" i="15"/>
  <c r="G164" i="15"/>
  <c r="H164" i="15"/>
  <c r="I164" i="15"/>
  <c r="J164" i="15"/>
  <c r="K164" i="15"/>
  <c r="L164" i="15"/>
  <c r="E165" i="15"/>
  <c r="F165" i="15"/>
  <c r="G165" i="15"/>
  <c r="H165" i="15"/>
  <c r="I165" i="15"/>
  <c r="J165" i="15"/>
  <c r="K165" i="15"/>
  <c r="L165" i="15"/>
  <c r="E166" i="15"/>
  <c r="F166" i="15"/>
  <c r="G166" i="15"/>
  <c r="H166" i="15"/>
  <c r="I166" i="15"/>
  <c r="J166" i="15"/>
  <c r="K166" i="15"/>
  <c r="L166" i="15"/>
  <c r="E167" i="15"/>
  <c r="F167" i="15"/>
  <c r="G167" i="15"/>
  <c r="H167" i="15"/>
  <c r="I167" i="15"/>
  <c r="J167" i="15"/>
  <c r="K167" i="15"/>
  <c r="L167" i="15"/>
  <c r="E168" i="15"/>
  <c r="F168" i="15"/>
  <c r="G168" i="15"/>
  <c r="H168" i="15"/>
  <c r="I168" i="15"/>
  <c r="J168" i="15"/>
  <c r="K168" i="15"/>
  <c r="L168" i="15"/>
  <c r="E169" i="15"/>
  <c r="F169" i="15"/>
  <c r="G169" i="15"/>
  <c r="H169" i="15"/>
  <c r="I169" i="15"/>
  <c r="J169" i="15"/>
  <c r="K169" i="15"/>
  <c r="L169" i="15"/>
  <c r="E170" i="15"/>
  <c r="F170" i="15"/>
  <c r="G170" i="15"/>
  <c r="H170" i="15"/>
  <c r="I170" i="15"/>
  <c r="J170" i="15"/>
  <c r="K170" i="15"/>
  <c r="L170" i="15"/>
  <c r="E171" i="15"/>
  <c r="F171" i="15"/>
  <c r="G171" i="15"/>
  <c r="H171" i="15"/>
  <c r="I171" i="15"/>
  <c r="J171" i="15"/>
  <c r="K171" i="15"/>
  <c r="L171" i="15"/>
  <c r="E172" i="15"/>
  <c r="F172" i="15"/>
  <c r="G172" i="15"/>
  <c r="H172" i="15"/>
  <c r="I172" i="15"/>
  <c r="I185" i="15" s="1"/>
  <c r="I187" i="15" s="1"/>
  <c r="O8" i="15" s="1"/>
  <c r="R6" i="15" s="1"/>
  <c r="J172" i="15"/>
  <c r="K172" i="15"/>
  <c r="L172" i="15"/>
  <c r="E173" i="15"/>
  <c r="F173" i="15"/>
  <c r="G173" i="15"/>
  <c r="H173" i="15"/>
  <c r="I173" i="15"/>
  <c r="J173" i="15"/>
  <c r="K173" i="15"/>
  <c r="L173" i="15"/>
  <c r="E174" i="15"/>
  <c r="F174" i="15"/>
  <c r="G174" i="15"/>
  <c r="H174" i="15"/>
  <c r="I174" i="15"/>
  <c r="J174" i="15"/>
  <c r="K174" i="15"/>
  <c r="L174" i="15"/>
  <c r="E175" i="15"/>
  <c r="F175" i="15"/>
  <c r="G175" i="15"/>
  <c r="H175" i="15"/>
  <c r="I175" i="15"/>
  <c r="J175" i="15"/>
  <c r="K175" i="15"/>
  <c r="L175" i="15"/>
  <c r="E176" i="15"/>
  <c r="F176" i="15"/>
  <c r="G176" i="15"/>
  <c r="H176" i="15"/>
  <c r="I176" i="15"/>
  <c r="J176" i="15"/>
  <c r="K176" i="15"/>
  <c r="L176" i="15"/>
  <c r="E177" i="15"/>
  <c r="F177" i="15"/>
  <c r="G177" i="15"/>
  <c r="H177" i="15"/>
  <c r="I177" i="15"/>
  <c r="J177" i="15"/>
  <c r="K177" i="15"/>
  <c r="L177" i="15"/>
  <c r="E178" i="15"/>
  <c r="F178" i="15"/>
  <c r="G178" i="15"/>
  <c r="H178" i="15"/>
  <c r="I178" i="15"/>
  <c r="J178" i="15"/>
  <c r="K178" i="15"/>
  <c r="L178" i="15"/>
  <c r="E179" i="15"/>
  <c r="F179" i="15"/>
  <c r="G179" i="15"/>
  <c r="H179" i="15"/>
  <c r="I179" i="15"/>
  <c r="J179" i="15"/>
  <c r="K179" i="15"/>
  <c r="L179" i="15"/>
  <c r="E180" i="15"/>
  <c r="F180" i="15"/>
  <c r="G180" i="15"/>
  <c r="H180" i="15"/>
  <c r="I180" i="15"/>
  <c r="J180" i="15"/>
  <c r="K180" i="15"/>
  <c r="L180" i="15"/>
  <c r="E181" i="15"/>
  <c r="F181" i="15"/>
  <c r="G181" i="15"/>
  <c r="H181" i="15"/>
  <c r="I181" i="15"/>
  <c r="J181" i="15"/>
  <c r="K181" i="15"/>
  <c r="L181" i="15"/>
  <c r="E182" i="15"/>
  <c r="F182" i="15"/>
  <c r="G182" i="15"/>
  <c r="H182" i="15"/>
  <c r="I182" i="15"/>
  <c r="J182" i="15"/>
  <c r="K182" i="15"/>
  <c r="L182" i="15"/>
  <c r="E183" i="15"/>
  <c r="F183" i="15"/>
  <c r="G183" i="15"/>
  <c r="H183" i="15"/>
  <c r="I183" i="15"/>
  <c r="J183" i="15"/>
  <c r="K183" i="15"/>
  <c r="L183" i="15"/>
  <c r="E184" i="15"/>
  <c r="F184" i="15"/>
  <c r="G184" i="15"/>
  <c r="H184" i="15"/>
  <c r="I184" i="15"/>
  <c r="J184" i="15"/>
  <c r="K184" i="15"/>
  <c r="L184" i="15"/>
  <c r="E185" i="15"/>
  <c r="E187" i="15" s="1"/>
  <c r="O3" i="15" s="1"/>
  <c r="T7" i="12" l="1"/>
  <c r="S7" i="12"/>
  <c r="U7" i="12" s="1"/>
  <c r="T6" i="15"/>
  <c r="S6" i="15"/>
  <c r="U6" i="15" s="1"/>
  <c r="T8" i="15"/>
  <c r="S8" i="15"/>
  <c r="U8" i="15" s="1"/>
  <c r="J183" i="16"/>
  <c r="J185" i="16" s="1"/>
  <c r="O7" i="16" s="1"/>
  <c r="J185" i="15"/>
  <c r="J187" i="15" s="1"/>
  <c r="O7" i="15" s="1"/>
  <c r="R7" i="15" s="1"/>
  <c r="F185" i="15"/>
  <c r="F187" i="15" s="1"/>
  <c r="O9" i="15" s="1"/>
  <c r="R3" i="15" s="1"/>
  <c r="L185" i="15"/>
  <c r="L187" i="15" s="1"/>
  <c r="O10" i="15" s="1"/>
  <c r="R9" i="15" s="1"/>
  <c r="H185" i="15"/>
  <c r="H187" i="15" s="1"/>
  <c r="O5" i="15" s="1"/>
  <c r="R5" i="15" s="1"/>
  <c r="L183" i="16"/>
  <c r="L185" i="16" s="1"/>
  <c r="O8" i="16" s="1"/>
  <c r="K185" i="15"/>
  <c r="K187" i="15" s="1"/>
  <c r="O4" i="15" s="1"/>
  <c r="G185" i="15"/>
  <c r="G187" i="15" s="1"/>
  <c r="O6" i="15" s="1"/>
  <c r="R4" i="15" s="1"/>
  <c r="L2" i="14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K2" i="14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H2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L2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K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J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I2" i="13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H2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G2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F2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L2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K2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J10" i="12"/>
  <c r="J2" i="12"/>
  <c r="J3" i="12"/>
  <c r="J4" i="12"/>
  <c r="J5" i="12"/>
  <c r="J6" i="12"/>
  <c r="J7" i="12"/>
  <c r="J8" i="12"/>
  <c r="J9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I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G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F2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K184" i="13" l="1"/>
  <c r="K186" i="13" s="1"/>
  <c r="O9" i="13" s="1"/>
  <c r="F184" i="13"/>
  <c r="F186" i="13" s="1"/>
  <c r="O5" i="13" s="1"/>
  <c r="J184" i="13"/>
  <c r="J186" i="13" s="1"/>
  <c r="O7" i="13" s="1"/>
  <c r="T5" i="15"/>
  <c r="S5" i="15"/>
  <c r="U5" i="15" s="1"/>
  <c r="V6" i="15"/>
  <c r="G184" i="13"/>
  <c r="G186" i="13" s="1"/>
  <c r="O6" i="13" s="1"/>
  <c r="V9" i="15"/>
  <c r="S9" i="15"/>
  <c r="U9" i="15" s="1"/>
  <c r="T9" i="15"/>
  <c r="I184" i="13"/>
  <c r="I186" i="13" s="1"/>
  <c r="O8" i="13" s="1"/>
  <c r="T3" i="15"/>
  <c r="S3" i="15"/>
  <c r="U3" i="15" s="1"/>
  <c r="V3" i="15"/>
  <c r="K186" i="14"/>
  <c r="K188" i="14" s="1"/>
  <c r="O9" i="14" s="1"/>
  <c r="T7" i="15"/>
  <c r="S7" i="15"/>
  <c r="U7" i="15" s="1"/>
  <c r="V7" i="12"/>
  <c r="L184" i="13"/>
  <c r="L186" i="13" s="1"/>
  <c r="O10" i="13" s="1"/>
  <c r="G186" i="14"/>
  <c r="G188" i="14" s="1"/>
  <c r="O6" i="14" s="1"/>
  <c r="H186" i="14"/>
  <c r="H188" i="14" s="1"/>
  <c r="O5" i="14" s="1"/>
  <c r="I186" i="14"/>
  <c r="I188" i="14" s="1"/>
  <c r="O8" i="14" s="1"/>
  <c r="J186" i="14"/>
  <c r="J188" i="14" s="1"/>
  <c r="O7" i="14" s="1"/>
  <c r="L186" i="14"/>
  <c r="L188" i="14" s="1"/>
  <c r="O10" i="14" s="1"/>
  <c r="S4" i="15"/>
  <c r="U4" i="15" s="1"/>
  <c r="T4" i="15"/>
  <c r="V8" i="15"/>
  <c r="F186" i="14"/>
  <c r="F188" i="14" s="1"/>
  <c r="O4" i="14" s="1"/>
  <c r="E186" i="14"/>
  <c r="E188" i="14" s="1"/>
  <c r="O3" i="14" s="1"/>
  <c r="H184" i="13"/>
  <c r="H186" i="13" s="1"/>
  <c r="O4" i="13" s="1"/>
  <c r="I177" i="12"/>
  <c r="I179" i="12" s="1"/>
  <c r="O7" i="12" s="1"/>
  <c r="R5" i="12" s="1"/>
  <c r="H177" i="12"/>
  <c r="H179" i="12" s="1"/>
  <c r="O6" i="12" s="1"/>
  <c r="R4" i="12" s="1"/>
  <c r="L177" i="12"/>
  <c r="L179" i="12" s="1"/>
  <c r="O10" i="12" s="1"/>
  <c r="R9" i="12" s="1"/>
  <c r="G177" i="12"/>
  <c r="G179" i="12" s="1"/>
  <c r="O5" i="12" s="1"/>
  <c r="R3" i="12" s="1"/>
  <c r="J177" i="12"/>
  <c r="J179" i="12" s="1"/>
  <c r="O8" i="12" s="1"/>
  <c r="R6" i="12" s="1"/>
  <c r="F177" i="12"/>
  <c r="F179" i="12" s="1"/>
  <c r="O4" i="12" s="1"/>
  <c r="K177" i="12"/>
  <c r="K179" i="12" s="1"/>
  <c r="O9" i="12" s="1"/>
  <c r="R8" i="12" s="1"/>
  <c r="E184" i="13"/>
  <c r="E186" i="13" s="1"/>
  <c r="O3" i="13" s="1"/>
  <c r="V4" i="15" l="1"/>
  <c r="S6" i="12"/>
  <c r="U6" i="12" s="1"/>
  <c r="T6" i="12"/>
  <c r="V5" i="15"/>
  <c r="T3" i="12"/>
  <c r="S3" i="12"/>
  <c r="U3" i="12" s="1"/>
  <c r="S9" i="12"/>
  <c r="U9" i="12" s="1"/>
  <c r="T9" i="12"/>
  <c r="T4" i="12"/>
  <c r="S4" i="12"/>
  <c r="U4" i="12" s="1"/>
  <c r="V7" i="15"/>
  <c r="T8" i="12"/>
  <c r="S8" i="12"/>
  <c r="U8" i="12" s="1"/>
  <c r="S5" i="12"/>
  <c r="U5" i="12" s="1"/>
  <c r="T5" i="12"/>
  <c r="V5" i="12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V4" i="12" l="1"/>
  <c r="V6" i="12"/>
  <c r="V3" i="12"/>
  <c r="V9" i="12"/>
  <c r="V8" i="12"/>
  <c r="T9" i="19"/>
  <c r="S9" i="19"/>
  <c r="U9" i="19" s="1"/>
  <c r="V9" i="19" l="1"/>
  <c r="S4" i="19"/>
  <c r="U4" i="19" s="1"/>
  <c r="T4" i="19"/>
  <c r="S7" i="19"/>
  <c r="U7" i="19" s="1"/>
  <c r="T7" i="19"/>
  <c r="S6" i="19"/>
  <c r="U6" i="19" s="1"/>
  <c r="T6" i="19"/>
  <c r="S8" i="19"/>
  <c r="U8" i="19" s="1"/>
  <c r="T8" i="19"/>
  <c r="T5" i="19"/>
  <c r="S5" i="19"/>
  <c r="U5" i="19" s="1"/>
  <c r="V7" i="19" l="1"/>
  <c r="V8" i="19"/>
  <c r="V5" i="19"/>
  <c r="V6" i="19"/>
  <c r="V4" i="19"/>
  <c r="U3" i="19"/>
  <c r="T3" i="19"/>
  <c r="V3" i="19" l="1"/>
  <c r="T7" i="14" l="1"/>
  <c r="S7" i="14"/>
  <c r="U7" i="14" s="1"/>
  <c r="S3" i="14"/>
  <c r="U3" i="14" s="1"/>
  <c r="T3" i="14"/>
  <c r="V3" i="14"/>
  <c r="S8" i="14"/>
  <c r="U8" i="14" s="1"/>
  <c r="T8" i="14"/>
  <c r="S6" i="14"/>
  <c r="U6" i="14" s="1"/>
  <c r="T6" i="14"/>
  <c r="T9" i="14"/>
  <c r="S9" i="14"/>
  <c r="U9" i="14" s="1"/>
  <c r="T5" i="14"/>
  <c r="S5" i="14"/>
  <c r="U5" i="14" s="1"/>
  <c r="T4" i="14"/>
  <c r="S4" i="14"/>
  <c r="U4" i="14" s="1"/>
  <c r="V5" i="14" l="1"/>
  <c r="V6" i="14"/>
  <c r="V9" i="14"/>
  <c r="V4" i="14"/>
  <c r="V8" i="14"/>
  <c r="V7" i="14"/>
</calcChain>
</file>

<file path=xl/sharedStrings.xml><?xml version="1.0" encoding="utf-8"?>
<sst xmlns="http://schemas.openxmlformats.org/spreadsheetml/2006/main" count="13655" uniqueCount="439">
  <si>
    <t>id</t>
  </si>
  <si>
    <t>city</t>
  </si>
  <si>
    <t>date</t>
  </si>
  <si>
    <t>player_of_match</t>
  </si>
  <si>
    <t>venue</t>
  </si>
  <si>
    <t>neutral_venue</t>
  </si>
  <si>
    <t>team1</t>
  </si>
  <si>
    <t>team2</t>
  </si>
  <si>
    <t>toss_winner</t>
  </si>
  <si>
    <t>toss_decision</t>
  </si>
  <si>
    <t>winner</t>
  </si>
  <si>
    <t>result</t>
  </si>
  <si>
    <t>result_margin</t>
  </si>
  <si>
    <t>eliminator</t>
  </si>
  <si>
    <t>method</t>
  </si>
  <si>
    <t>umpire1</t>
  </si>
  <si>
    <t>umpire2</t>
  </si>
  <si>
    <t>Bangalore</t>
  </si>
  <si>
    <t>BB McCullum</t>
  </si>
  <si>
    <t>M Chinnaswamy Stadium</t>
  </si>
  <si>
    <t>field</t>
  </si>
  <si>
    <t>runs</t>
  </si>
  <si>
    <t>N</t>
  </si>
  <si>
    <t>NA</t>
  </si>
  <si>
    <t>Asad Rauf</t>
  </si>
  <si>
    <t>RE Koertzen</t>
  </si>
  <si>
    <t>Chandigarh</t>
  </si>
  <si>
    <t>MEK Hussey</t>
  </si>
  <si>
    <t>Punjab Cricket Association Stadium, Mohali</t>
  </si>
  <si>
    <t>bat</t>
  </si>
  <si>
    <t>MR Benson</t>
  </si>
  <si>
    <t>SL Shastri</t>
  </si>
  <si>
    <t>Delhi</t>
  </si>
  <si>
    <t>MF Maharoof</t>
  </si>
  <si>
    <t>Feroz Shah Kotla</t>
  </si>
  <si>
    <t>wickets</t>
  </si>
  <si>
    <t>Aleem Dar</t>
  </si>
  <si>
    <t>GA Pratapkumar</t>
  </si>
  <si>
    <t>Mumbai</t>
  </si>
  <si>
    <t>MV Boucher</t>
  </si>
  <si>
    <t>Wankhede Stadium</t>
  </si>
  <si>
    <t>SJ Davis</t>
  </si>
  <si>
    <t>DJ Harper</t>
  </si>
  <si>
    <t>Kolkata</t>
  </si>
  <si>
    <t>DJ Hussey</t>
  </si>
  <si>
    <t>Eden Gardens</t>
  </si>
  <si>
    <t>BF Bowden</t>
  </si>
  <si>
    <t>K Hariharan</t>
  </si>
  <si>
    <t>Jaipur</t>
  </si>
  <si>
    <t>SR Watson</t>
  </si>
  <si>
    <t>Sawai Mansingh Stadium</t>
  </si>
  <si>
    <t>RB Tiffin</t>
  </si>
  <si>
    <t>Hyderabad</t>
  </si>
  <si>
    <t>V Sehwag</t>
  </si>
  <si>
    <t>Rajiv Gandhi International Stadium, Uppal</t>
  </si>
  <si>
    <t>IL Howell</t>
  </si>
  <si>
    <t>AM Saheba</t>
  </si>
  <si>
    <t>Chennai</t>
  </si>
  <si>
    <t>ML Hayden</t>
  </si>
  <si>
    <t>MA Chidambaram Stadium, Chepauk</t>
  </si>
  <si>
    <t>YK Pathan</t>
  </si>
  <si>
    <t>KC Sangakkara</t>
  </si>
  <si>
    <t>JDP Oram</t>
  </si>
  <si>
    <t>AV Jayaprakash</t>
  </si>
  <si>
    <t>AC Gilchrist</t>
  </si>
  <si>
    <t>Dr DY Patil Sports Academy</t>
  </si>
  <si>
    <t>SM Katich</t>
  </si>
  <si>
    <t>I Shivram</t>
  </si>
  <si>
    <t>MS Dhoni</t>
  </si>
  <si>
    <t>BR Doctrove</t>
  </si>
  <si>
    <t>ST Jayasuriya</t>
  </si>
  <si>
    <t>GD McGrath</t>
  </si>
  <si>
    <t>SE Marsh</t>
  </si>
  <si>
    <t>SA Asnodkar</t>
  </si>
  <si>
    <t>R Vinay Kumar</t>
  </si>
  <si>
    <t>IK Pathan</t>
  </si>
  <si>
    <t>SM Pollock</t>
  </si>
  <si>
    <t>Sohail Tanvir</t>
  </si>
  <si>
    <t>S Sreesanth</t>
  </si>
  <si>
    <t>A Nehra</t>
  </si>
  <si>
    <t>SC Ganguly</t>
  </si>
  <si>
    <t>CRD Fernando</t>
  </si>
  <si>
    <t>L Balaji</t>
  </si>
  <si>
    <t>BG Jerling</t>
  </si>
  <si>
    <t>Shoaib Akhtar</t>
  </si>
  <si>
    <t>A Mishra</t>
  </si>
  <si>
    <t>DPMD Jayawardene</t>
  </si>
  <si>
    <t>D/L</t>
  </si>
  <si>
    <t>GC Smith</t>
  </si>
  <si>
    <t>DJ Bravo</t>
  </si>
  <si>
    <t>M Ntini</t>
  </si>
  <si>
    <t>SP Goswami</t>
  </si>
  <si>
    <t>A Kumble</t>
  </si>
  <si>
    <t>KD Karthik</t>
  </si>
  <si>
    <t>JA Morkel</t>
  </si>
  <si>
    <t>P Kumar</t>
  </si>
  <si>
    <t>Umar Gul</t>
  </si>
  <si>
    <t>SK Raina</t>
  </si>
  <si>
    <t>Cape Town</t>
  </si>
  <si>
    <t>SR Tendulkar</t>
  </si>
  <si>
    <t>Newlands</t>
  </si>
  <si>
    <t>R Dravid</t>
  </si>
  <si>
    <t>DL Vettori</t>
  </si>
  <si>
    <t>SD Ranade</t>
  </si>
  <si>
    <t>RP Singh</t>
  </si>
  <si>
    <t>Port Elizabeth</t>
  </si>
  <si>
    <t>M Muralitharan</t>
  </si>
  <si>
    <t>St George's Park</t>
  </si>
  <si>
    <t>SJA Taufel</t>
  </si>
  <si>
    <t>Durban</t>
  </si>
  <si>
    <t>CH Gayle</t>
  </si>
  <si>
    <t>Kingsmead</t>
  </si>
  <si>
    <t>M Erasmus</t>
  </si>
  <si>
    <t>AB de Villiers</t>
  </si>
  <si>
    <t>tie</t>
  </si>
  <si>
    <t>Y</t>
  </si>
  <si>
    <t>RS Bopara</t>
  </si>
  <si>
    <t>TH Wijewardene</t>
  </si>
  <si>
    <t>PP Ojha</t>
  </si>
  <si>
    <t>HDPK Dharmasena</t>
  </si>
  <si>
    <t>TM Dilshan</t>
  </si>
  <si>
    <t>S Asnani</t>
  </si>
  <si>
    <t>HH Gibbs</t>
  </si>
  <si>
    <t>Centurion</t>
  </si>
  <si>
    <t>SuperSport Park</t>
  </si>
  <si>
    <t>GAV Baxter</t>
  </si>
  <si>
    <t>DP Nannes</t>
  </si>
  <si>
    <t>East London</t>
  </si>
  <si>
    <t>JP Duminy</t>
  </si>
  <si>
    <t>Buffalo Park</t>
  </si>
  <si>
    <t>SK Tarapore</t>
  </si>
  <si>
    <t>Yuvraj Singh</t>
  </si>
  <si>
    <t>S Ravi</t>
  </si>
  <si>
    <t>Johannesburg</t>
  </si>
  <si>
    <t>SB Jakati</t>
  </si>
  <si>
    <t>New Wanderers Stadium</t>
  </si>
  <si>
    <t>JH Kallis</t>
  </si>
  <si>
    <t>SS Hazare</t>
  </si>
  <si>
    <t>G Gambhir</t>
  </si>
  <si>
    <t>RG Sharma</t>
  </si>
  <si>
    <t>A Singh</t>
  </si>
  <si>
    <t>Kimberley</t>
  </si>
  <si>
    <t>De Beers Diamond Oval</t>
  </si>
  <si>
    <t>S Badrinath</t>
  </si>
  <si>
    <t>DR Smith</t>
  </si>
  <si>
    <t>LRPL Taylor</t>
  </si>
  <si>
    <t>Harbhajan Singh</t>
  </si>
  <si>
    <t>R Bhatia</t>
  </si>
  <si>
    <t>SK Warne</t>
  </si>
  <si>
    <t>Bloemfontein</t>
  </si>
  <si>
    <t>B Lee</t>
  </si>
  <si>
    <t>OUTsurance Oval</t>
  </si>
  <si>
    <t>BJ Hodge</t>
  </si>
  <si>
    <t>LR Shukla</t>
  </si>
  <si>
    <t>MK Pandey</t>
  </si>
  <si>
    <t>AD Mathews</t>
  </si>
  <si>
    <t>Brabourne Stadium</t>
  </si>
  <si>
    <t>MK Tiwary</t>
  </si>
  <si>
    <t>WPUJC Vaas</t>
  </si>
  <si>
    <t>Ahmedabad</t>
  </si>
  <si>
    <t>Sardar Patel Stadium, Motera</t>
  </si>
  <si>
    <t>S Das</t>
  </si>
  <si>
    <t>Cuttack</t>
  </si>
  <si>
    <t>A Symonds</t>
  </si>
  <si>
    <t>Barabati Stadium</t>
  </si>
  <si>
    <t>AA Jhunjhunwala</t>
  </si>
  <si>
    <t>J Theron</t>
  </si>
  <si>
    <t>RV Uthappa</t>
  </si>
  <si>
    <t>AC Voges</t>
  </si>
  <si>
    <t>KM Jadhav</t>
  </si>
  <si>
    <t>NV Ojha</t>
  </si>
  <si>
    <t>DA Warner</t>
  </si>
  <si>
    <t>SL Malinga</t>
  </si>
  <si>
    <t>M Vijay</t>
  </si>
  <si>
    <t>KP Pietersen</t>
  </si>
  <si>
    <t>AT Rayudu</t>
  </si>
  <si>
    <t>PD Collingwood</t>
  </si>
  <si>
    <t>Nagpur</t>
  </si>
  <si>
    <t>Vidarbha Cricket Association Stadium, Jamtha</t>
  </si>
  <si>
    <t>MJ Lumb</t>
  </si>
  <si>
    <t>TL Suman</t>
  </si>
  <si>
    <t>RJ Harris</t>
  </si>
  <si>
    <t>PP Chawla</t>
  </si>
  <si>
    <t>Harmeet Singh</t>
  </si>
  <si>
    <t>KA Pollard</t>
  </si>
  <si>
    <t>R Ashwin</t>
  </si>
  <si>
    <t>Dharamsala</t>
  </si>
  <si>
    <t>Himachal Pradesh Cricket Association Stadium</t>
  </si>
  <si>
    <t>R McLaren</t>
  </si>
  <si>
    <t>JD Unadkat</t>
  </si>
  <si>
    <t>M Kartik</t>
  </si>
  <si>
    <t>DE Bollinger</t>
  </si>
  <si>
    <t>S Anirudha</t>
  </si>
  <si>
    <t>PR Reiffel</t>
  </si>
  <si>
    <t>SK Trivedi</t>
  </si>
  <si>
    <t>Kochi Tuskers Kerala</t>
  </si>
  <si>
    <t>Pune Warriors</t>
  </si>
  <si>
    <t>AL Hill</t>
  </si>
  <si>
    <t>PC Valthaty</t>
  </si>
  <si>
    <t>DW Steyn</t>
  </si>
  <si>
    <t>S Sohal</t>
  </si>
  <si>
    <t>RJ Tucker</t>
  </si>
  <si>
    <t>MM Patel</t>
  </si>
  <si>
    <t>V Kohli</t>
  </si>
  <si>
    <t>I Sharma</t>
  </si>
  <si>
    <t>J Botha</t>
  </si>
  <si>
    <t>Iqbal Abdulla</t>
  </si>
  <si>
    <t>BA Bhatt</t>
  </si>
  <si>
    <t>S Aravind</t>
  </si>
  <si>
    <t>Indore</t>
  </si>
  <si>
    <t>Holkar Cricket Stadium</t>
  </si>
  <si>
    <t>WP Saha</t>
  </si>
  <si>
    <t>S Dhawan</t>
  </si>
  <si>
    <t>JEC Franklin</t>
  </si>
  <si>
    <t>RE Levi</t>
  </si>
  <si>
    <t>JD Cloete</t>
  </si>
  <si>
    <t>SPD Smith</t>
  </si>
  <si>
    <t>AK Chaudhary</t>
  </si>
  <si>
    <t>AM Rahane</t>
  </si>
  <si>
    <t>Visakhapatnam</t>
  </si>
  <si>
    <t>RA Jadeja</t>
  </si>
  <si>
    <t>Dr. Y.S. Rajasekhara Reddy ACA-VDCA Cricket Stadium</t>
  </si>
  <si>
    <t>VA Kulkarni</t>
  </si>
  <si>
    <t>Pune</t>
  </si>
  <si>
    <t>Subrata Roy Sahara Stadium</t>
  </si>
  <si>
    <t>M Morkel</t>
  </si>
  <si>
    <t>BNJ Oxenford</t>
  </si>
  <si>
    <t>F du Plessis</t>
  </si>
  <si>
    <t>Shakib Al Hasan</t>
  </si>
  <si>
    <t>SP Narine</t>
  </si>
  <si>
    <t>S Nadeem</t>
  </si>
  <si>
    <t>Mandeep Singh</t>
  </si>
  <si>
    <t>C Shamshuddin</t>
  </si>
  <si>
    <t>P Negi</t>
  </si>
  <si>
    <t>Azhar Mahmood</t>
  </si>
  <si>
    <t>BW Hilfenhaus</t>
  </si>
  <si>
    <t>UT Yadav</t>
  </si>
  <si>
    <t>MS Bisla</t>
  </si>
  <si>
    <t>M Vohra</t>
  </si>
  <si>
    <t>GH Vihari</t>
  </si>
  <si>
    <t>AJ Finch</t>
  </si>
  <si>
    <t>K Srinath</t>
  </si>
  <si>
    <t>Subroto Das</t>
  </si>
  <si>
    <t>JP Faulkner</t>
  </si>
  <si>
    <t>MS Gony</t>
  </si>
  <si>
    <t>CK Nandan</t>
  </si>
  <si>
    <t>DA Miller</t>
  </si>
  <si>
    <t>Raipur</t>
  </si>
  <si>
    <t>Shaheed Veer Narayan Singh International Stadium</t>
  </si>
  <si>
    <t>SV Samson</t>
  </si>
  <si>
    <t>DJG Sammy</t>
  </si>
  <si>
    <t>MG Johnson</t>
  </si>
  <si>
    <t>NJ Llong</t>
  </si>
  <si>
    <t>KK Cooper</t>
  </si>
  <si>
    <t>PA Patel</t>
  </si>
  <si>
    <t>Ranchi</t>
  </si>
  <si>
    <t>JSCA International Stadium Complex</t>
  </si>
  <si>
    <t>AP Tare</t>
  </si>
  <si>
    <t>Abu Dhabi</t>
  </si>
  <si>
    <t>Sheikh Zayed Stadium</t>
  </si>
  <si>
    <t>RK Illingworth</t>
  </si>
  <si>
    <t>YS Chahal</t>
  </si>
  <si>
    <t>Sharjah Cricket Stadium</t>
  </si>
  <si>
    <t>GJ Maxwell</t>
  </si>
  <si>
    <t>Dubai International Cricket Stadium</t>
  </si>
  <si>
    <t>CA Lynn</t>
  </si>
  <si>
    <t>MM Sharma</t>
  </si>
  <si>
    <t>PV Tambe</t>
  </si>
  <si>
    <t>Sandeep Sharma</t>
  </si>
  <si>
    <t>B Kumar</t>
  </si>
  <si>
    <t>CJ Anderson</t>
  </si>
  <si>
    <t>KK Nair</t>
  </si>
  <si>
    <t>RM Deshpande</t>
  </si>
  <si>
    <t>PG Pathak</t>
  </si>
  <si>
    <t>AR Patel</t>
  </si>
  <si>
    <t>LMP Simmons</t>
  </si>
  <si>
    <t>Maharashtra Cricket Association Stadium</t>
  </si>
  <si>
    <t>SD Fry</t>
  </si>
  <si>
    <t>CB Gaffaney</t>
  </si>
  <si>
    <t>DJ Hooda</t>
  </si>
  <si>
    <t>GJ Bailey</t>
  </si>
  <si>
    <t>K Srinivasan</t>
  </si>
  <si>
    <t>AD Russell</t>
  </si>
  <si>
    <t>MA Agarwal</t>
  </si>
  <si>
    <t>SS Iyer</t>
  </si>
  <si>
    <t>MA Starc</t>
  </si>
  <si>
    <t>VR Aaron</t>
  </si>
  <si>
    <t>TA Boult</t>
  </si>
  <si>
    <t>NM Coulter-Nile</t>
  </si>
  <si>
    <t>EJG Morgan</t>
  </si>
  <si>
    <t>HH Pandya</t>
  </si>
  <si>
    <t>MC Henriques</t>
  </si>
  <si>
    <t>Z Khan</t>
  </si>
  <si>
    <t>MJ McClenaghan</t>
  </si>
  <si>
    <t>Punjab Cricket Association IS Bindra Stadium, Mohali</t>
  </si>
  <si>
    <t>VK Sharma</t>
  </si>
  <si>
    <t>Nitin Menon</t>
  </si>
  <si>
    <t>Q de Kock</t>
  </si>
  <si>
    <t>A Nand Kishore</t>
  </si>
  <si>
    <t>K Bharatan</t>
  </si>
  <si>
    <t>Mustafizur Rahman</t>
  </si>
  <si>
    <t>SA Yadav</t>
  </si>
  <si>
    <t>AY Dandekar</t>
  </si>
  <si>
    <t>CH Morris</t>
  </si>
  <si>
    <t>CR Brathwaite</t>
  </si>
  <si>
    <t>KN Ananthapadmanabhan</t>
  </si>
  <si>
    <t>RR Pant</t>
  </si>
  <si>
    <t>MP Stoinis</t>
  </si>
  <si>
    <t>KH Pandya</t>
  </si>
  <si>
    <t>HM Amla</t>
  </si>
  <si>
    <t>BCJ Cutting</t>
  </si>
  <si>
    <t>Bengaluru</t>
  </si>
  <si>
    <t>M.Chinnaswamy Stadium</t>
  </si>
  <si>
    <t>Rashid Khan</t>
  </si>
  <si>
    <t>A Deshmukh</t>
  </si>
  <si>
    <t>N Rana</t>
  </si>
  <si>
    <t>JJ Bumrah</t>
  </si>
  <si>
    <t>YC Barde</t>
  </si>
  <si>
    <t>BA Stokes</t>
  </si>
  <si>
    <t>KS Williamson</t>
  </si>
  <si>
    <t>JC Buttler</t>
  </si>
  <si>
    <t>LH Ferguson</t>
  </si>
  <si>
    <t>Mohammed Shami</t>
  </si>
  <si>
    <t>RA Tripathi</t>
  </si>
  <si>
    <t>Mohammed Siraj</t>
  </si>
  <si>
    <t>HV Patel</t>
  </si>
  <si>
    <t>KV Sharma</t>
  </si>
  <si>
    <t>KL Rahul</t>
  </si>
  <si>
    <t>SW Billings</t>
  </si>
  <si>
    <t>JJ Roy</t>
  </si>
  <si>
    <t>B Stanlake</t>
  </si>
  <si>
    <t>JC Archer</t>
  </si>
  <si>
    <t>AS Rajpoot</t>
  </si>
  <si>
    <t>TG Southee</t>
  </si>
  <si>
    <t>Mujeeb Ur Rahman</t>
  </si>
  <si>
    <t>Ishan Kishan</t>
  </si>
  <si>
    <t>Kuldeep Yadav</t>
  </si>
  <si>
    <t>S Gopal</t>
  </si>
  <si>
    <t>L Ngidi</t>
  </si>
  <si>
    <t>PP Shaw</t>
  </si>
  <si>
    <t>JM Bairstow</t>
  </si>
  <si>
    <t>SM Curran</t>
  </si>
  <si>
    <t>AS Joseph</t>
  </si>
  <si>
    <t>K Rabada</t>
  </si>
  <si>
    <t>HF Gurney</t>
  </si>
  <si>
    <t>DL Chahar</t>
  </si>
  <si>
    <t>UV Gandhe</t>
  </si>
  <si>
    <t>Imran Tahir</t>
  </si>
  <si>
    <t>KMA Paul</t>
  </si>
  <si>
    <t>IJ Gould</t>
  </si>
  <si>
    <t>KK Ahmed</t>
  </si>
  <si>
    <t>Shubman Gill</t>
  </si>
  <si>
    <t>SO Hetmyer</t>
  </si>
  <si>
    <t>Dubai</t>
  </si>
  <si>
    <t>Sharjah</t>
  </si>
  <si>
    <t>CV Varun</t>
  </si>
  <si>
    <t>CJ Jordan</t>
  </si>
  <si>
    <t>Shivam Mavi</t>
  </si>
  <si>
    <t>A Nortje</t>
  </si>
  <si>
    <t>RD Gaikwad</t>
  </si>
  <si>
    <t>R Tewatia</t>
  </si>
  <si>
    <t>PK Garg</t>
  </si>
  <si>
    <t>PJ Cummins</t>
  </si>
  <si>
    <t>MA Chidambaram Stadium, Chepauk, Chennai</t>
  </si>
  <si>
    <t>Wankhede Stadium, Mumbai</t>
  </si>
  <si>
    <t>RD Chahar</t>
  </si>
  <si>
    <t>MM Ali</t>
  </si>
  <si>
    <t>D Padikkal</t>
  </si>
  <si>
    <t>J Madanagopal</t>
  </si>
  <si>
    <t>Navdeep Singh</t>
  </si>
  <si>
    <t>Narendra Modi Stadium, Ahmedabad</t>
  </si>
  <si>
    <t>MI</t>
  </si>
  <si>
    <t>KKR</t>
  </si>
  <si>
    <t>CSK</t>
  </si>
  <si>
    <t>DC</t>
  </si>
  <si>
    <t>RR</t>
  </si>
  <si>
    <t>RCB</t>
  </si>
  <si>
    <t>KXIP</t>
  </si>
  <si>
    <t>SRH</t>
  </si>
  <si>
    <t>Year</t>
  </si>
  <si>
    <t>We have replaced the teams name in following manner:</t>
  </si>
  <si>
    <t>Chennai Super Kings - CSK</t>
  </si>
  <si>
    <t>Mumbai Indians - MI</t>
  </si>
  <si>
    <t>Royal Challengers Bangalore - RCB</t>
  </si>
  <si>
    <t>Kolkata Knight Riders - KKR</t>
  </si>
  <si>
    <t>Delhi Capitals &amp; Delhi Daredevils - DC</t>
  </si>
  <si>
    <t>Kings XI Punjab &amp; Punjab Kings - KXIP</t>
  </si>
  <si>
    <t>Sunrisers Hyderabad &amp; Deccan Chargers - SRH</t>
  </si>
  <si>
    <t>Rajasthan Royals - RR</t>
  </si>
  <si>
    <t>We have not considered the data of following teams</t>
  </si>
  <si>
    <t>Gujarat Lions</t>
  </si>
  <si>
    <t xml:space="preserve">Winning probabilities </t>
  </si>
  <si>
    <t>Team 1</t>
  </si>
  <si>
    <t>Team 2</t>
  </si>
  <si>
    <t>Winner</t>
  </si>
  <si>
    <t xml:space="preserve">Winning probabilites </t>
  </si>
  <si>
    <t xml:space="preserve">CSK </t>
  </si>
  <si>
    <t>Probability of winning any match against any team</t>
  </si>
  <si>
    <t>Probability</t>
  </si>
  <si>
    <t>1 win, 1 loss</t>
  </si>
  <si>
    <t>2 losses</t>
  </si>
  <si>
    <t>2 wins</t>
  </si>
  <si>
    <t>MI Loses</t>
  </si>
  <si>
    <t>MI Wins</t>
  </si>
  <si>
    <t>Opposition</t>
  </si>
  <si>
    <t>CSK Wins</t>
  </si>
  <si>
    <t>CSK Loses</t>
  </si>
  <si>
    <t>KKR Wins</t>
  </si>
  <si>
    <t>KKR Loses</t>
  </si>
  <si>
    <t>Probability of MI winning against former</t>
  </si>
  <si>
    <t>Probability of RCB winning against former</t>
  </si>
  <si>
    <t>Probability of SRH winning against former</t>
  </si>
  <si>
    <t>Probability of DC winning against former</t>
  </si>
  <si>
    <t>Probability of RR winning against former</t>
  </si>
  <si>
    <t>Probability of KKR winning against former</t>
  </si>
  <si>
    <t>Probability of KXIP winning against former</t>
  </si>
  <si>
    <t>Probability of CSK winning against former</t>
  </si>
  <si>
    <t>DC Wins</t>
  </si>
  <si>
    <t>DC Loses</t>
  </si>
  <si>
    <t>RCB Loses</t>
  </si>
  <si>
    <t>RCB Wins</t>
  </si>
  <si>
    <t>RR Wins</t>
  </si>
  <si>
    <t>RR loses</t>
  </si>
  <si>
    <t>SRH Wins</t>
  </si>
  <si>
    <t>SRH loses</t>
  </si>
  <si>
    <t>KXIP Wins</t>
  </si>
  <si>
    <t>KXIP loses</t>
  </si>
  <si>
    <t xml:space="preserve">We have used the data from Kaggle and assumed it to be accurate </t>
  </si>
  <si>
    <t>https://www.kaggle.com/datasets/patrickb1912/ipl-complete-dataset-20082020?resource=download&amp;select=IPL+Matches+2008-2020.csv</t>
  </si>
  <si>
    <t>https://www.kaggle.com/datasets/patrickb1912/indian-premier-league-2021-dataset?select=IPL+Matches+Dataset+2021.csv</t>
  </si>
  <si>
    <t>There have been 3 draws throughout all the seasons, these haven't been considered</t>
  </si>
  <si>
    <t xml:space="preserve"> </t>
  </si>
  <si>
    <t>Roll no</t>
  </si>
  <si>
    <t>Aarushi Shinde</t>
  </si>
  <si>
    <t>Team Member</t>
  </si>
  <si>
    <t>Animish Sathe</t>
  </si>
  <si>
    <t>Kshitij Srivastava</t>
  </si>
  <si>
    <t>Priyanshu Mehta</t>
  </si>
  <si>
    <t>*certain columns are hidden. Please unhide them in order to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</si>
</sst>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6" fillId="0" borderId="12" xfId="0" applyFont="1" applyBorder="1"/>
    <xf numFmtId="0" fontId="18" fillId="0" borderId="0" xfId="0" applyFont="1"/>
    <xf numFmtId="0" fontId="13" fillId="33" borderId="0" xfId="0" applyFont="1" applyFill="1" applyBorder="1"/>
    <xf numFmtId="0" fontId="0" fillId="0" borderId="14" xfId="0" applyFont="1" applyBorder="1"/>
    <xf numFmtId="0" fontId="0" fillId="0" borderId="0" xfId="0" applyFont="1" applyBorder="1"/>
    <xf numFmtId="0" fontId="0" fillId="0" borderId="15" xfId="0" applyFont="1" applyBorder="1"/>
    <xf numFmtId="0" fontId="13" fillId="33" borderId="0" xfId="0" applyFont="1" applyFill="1"/>
    <xf numFmtId="0" fontId="0" fillId="0" borderId="14" xfId="0" applyNumberFormat="1" applyFont="1" applyBorder="1"/>
    <xf numFmtId="0" fontId="19" fillId="0" borderId="14" xfId="0" applyFont="1" applyBorder="1"/>
    <xf numFmtId="0" fontId="19" fillId="0" borderId="0" xfId="0" applyFont="1" applyBorder="1"/>
    <xf numFmtId="0" fontId="20" fillId="33" borderId="0" xfId="0" applyFont="1" applyFill="1"/>
    <xf numFmtId="0" fontId="19" fillId="0" borderId="14" xfId="0" applyNumberFormat="1" applyFont="1" applyBorder="1"/>
    <xf numFmtId="164" fontId="0" fillId="0" borderId="0" xfId="0" applyNumberFormat="1"/>
    <xf numFmtId="0" fontId="0" fillId="33" borderId="0" xfId="0" applyFon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0" borderId="0" xfId="0" applyNumberFormat="1" applyFon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NumberFormat="1"/>
    <xf numFmtId="166" fontId="0" fillId="0" borderId="0" xfId="0" applyNumberFormat="1"/>
    <xf numFmtId="0" fontId="21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8"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numFmt numFmtId="166" formatCode="0.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 tint="0.39997558519241921"/>
        </bottom>
      </border>
    </dxf>
    <dxf>
      <numFmt numFmtId="164" formatCode="0.0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9" formatCode="dd/mm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CSK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CSK!$R$2</c:f>
              <c:strCache>
                <c:ptCount val="1"/>
                <c:pt idx="0">
                  <c:v>CSK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CSK!$Q$3:$Q$9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MI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CSK!$R$3:$R$9</c:f>
              <c:numCache>
                <c:formatCode>0.0000</c:formatCode>
                <c:ptCount val="7"/>
                <c:pt idx="0">
                  <c:v>0.65384615384615385</c:v>
                </c:pt>
                <c:pt idx="1">
                  <c:v>0.66666666666666674</c:v>
                </c:pt>
                <c:pt idx="2">
                  <c:v>0.625</c:v>
                </c:pt>
                <c:pt idx="3" formatCode="0.00">
                  <c:v>0.625</c:v>
                </c:pt>
                <c:pt idx="4" formatCode="0.00">
                  <c:v>0.4</c:v>
                </c:pt>
                <c:pt idx="5">
                  <c:v>0.65217391304347827</c:v>
                </c:pt>
                <c:pt idx="6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7-4C41-9FAB-0171FCE53BCE}"/>
            </c:ext>
          </c:extLst>
        </c:ser>
        <c:ser>
          <c:idx val="1"/>
          <c:order val="1"/>
          <c:tx>
            <c:strRef>
              <c:f>CSK!$S$2</c:f>
              <c:strCache>
                <c:ptCount val="1"/>
                <c:pt idx="0">
                  <c:v>CSK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CSK!$Q$3:$Q$9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MI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CSK!$S$3:$S$9</c:f>
              <c:numCache>
                <c:formatCode>General</c:formatCode>
                <c:ptCount val="7"/>
                <c:pt idx="0">
                  <c:v>0.34615384615384615</c:v>
                </c:pt>
                <c:pt idx="1">
                  <c:v>0.33333333333333326</c:v>
                </c:pt>
                <c:pt idx="2">
                  <c:v>0.375</c:v>
                </c:pt>
                <c:pt idx="3">
                  <c:v>0.375</c:v>
                </c:pt>
                <c:pt idx="4">
                  <c:v>0.6</c:v>
                </c:pt>
                <c:pt idx="5">
                  <c:v>0.34782608695652173</c:v>
                </c:pt>
                <c:pt idx="6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7-4C41-9FAB-0171FCE53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186303"/>
        <c:axId val="555184639"/>
      </c:barChart>
      <c:catAx>
        <c:axId val="55518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184639"/>
        <c:crosses val="autoZero"/>
        <c:auto val="1"/>
        <c:lblAlgn val="ctr"/>
        <c:lblOffset val="100"/>
        <c:noMultiLvlLbl val="0"/>
      </c:catAx>
      <c:valAx>
        <c:axId val="55518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186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DC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DC!$R$2</c:f>
              <c:strCache>
                <c:ptCount val="1"/>
                <c:pt idx="0">
                  <c:v>DC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DC!$Q$3:$Q$9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CSK</c:v>
                </c:pt>
                <c:pt idx="3">
                  <c:v>RR</c:v>
                </c:pt>
                <c:pt idx="4">
                  <c:v>MI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DC!$R$3:$R$9</c:f>
              <c:numCache>
                <c:formatCode>0.0000</c:formatCode>
                <c:ptCount val="7"/>
                <c:pt idx="0">
                  <c:v>0.43999999999999995</c:v>
                </c:pt>
                <c:pt idx="1">
                  <c:v>0.5</c:v>
                </c:pt>
                <c:pt idx="2">
                  <c:v>0.375</c:v>
                </c:pt>
                <c:pt idx="3" formatCode="0.00">
                  <c:v>0.45454545454545459</c:v>
                </c:pt>
                <c:pt idx="4" formatCode="0.00">
                  <c:v>0.44827586206896552</c:v>
                </c:pt>
                <c:pt idx="5">
                  <c:v>0.43999999999999995</c:v>
                </c:pt>
                <c:pt idx="6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5-47B4-8E9C-86758B88A933}"/>
            </c:ext>
          </c:extLst>
        </c:ser>
        <c:ser>
          <c:idx val="1"/>
          <c:order val="1"/>
          <c:tx>
            <c:strRef>
              <c:f>DC!$S$2</c:f>
              <c:strCache>
                <c:ptCount val="1"/>
                <c:pt idx="0">
                  <c:v>DC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DC!$Q$3:$Q$9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CSK</c:v>
                </c:pt>
                <c:pt idx="3">
                  <c:v>RR</c:v>
                </c:pt>
                <c:pt idx="4">
                  <c:v>MI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DC!$S$3:$S$9</c:f>
              <c:numCache>
                <c:formatCode>General</c:formatCode>
                <c:ptCount val="7"/>
                <c:pt idx="0">
                  <c:v>0.56000000000000005</c:v>
                </c:pt>
                <c:pt idx="1">
                  <c:v>0.5</c:v>
                </c:pt>
                <c:pt idx="2">
                  <c:v>0.625</c:v>
                </c:pt>
                <c:pt idx="3">
                  <c:v>0.54545454545454541</c:v>
                </c:pt>
                <c:pt idx="4">
                  <c:v>0.55172413793103448</c:v>
                </c:pt>
                <c:pt idx="5">
                  <c:v>0.56000000000000005</c:v>
                </c:pt>
                <c:pt idx="6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5-47B4-8E9C-86758B88A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2095407"/>
        <c:axId val="1052094991"/>
      </c:barChart>
      <c:catAx>
        <c:axId val="105209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94991"/>
        <c:crosses val="autoZero"/>
        <c:auto val="1"/>
        <c:lblAlgn val="ctr"/>
        <c:lblOffset val="100"/>
        <c:noMultiLvlLbl val="0"/>
      </c:catAx>
      <c:valAx>
        <c:axId val="105209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9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RCB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RCB!$R$2</c:f>
              <c:strCache>
                <c:ptCount val="1"/>
                <c:pt idx="0">
                  <c:v>RCB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RCB!$Q$3:$Q$9</c:f>
              <c:strCache>
                <c:ptCount val="7"/>
                <c:pt idx="0">
                  <c:v>MI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RCB!$R$3:$R$9</c:f>
              <c:numCache>
                <c:formatCode>General</c:formatCode>
                <c:ptCount val="7"/>
                <c:pt idx="0">
                  <c:v>0.3928571428571429</c:v>
                </c:pt>
                <c:pt idx="1">
                  <c:v>0.44827586206896552</c:v>
                </c:pt>
                <c:pt idx="2" formatCode="0.000">
                  <c:v>0.6</c:v>
                </c:pt>
                <c:pt idx="3">
                  <c:v>0.56521739130434789</c:v>
                </c:pt>
                <c:pt idx="4">
                  <c:v>0.34615384615384615</c:v>
                </c:pt>
                <c:pt idx="5">
                  <c:v>0.48148148148148151</c:v>
                </c:pt>
                <c:pt idx="6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5-4FFA-AAE7-78B7F7A36449}"/>
            </c:ext>
          </c:extLst>
        </c:ser>
        <c:ser>
          <c:idx val="1"/>
          <c:order val="1"/>
          <c:tx>
            <c:strRef>
              <c:f>RCB!$S$2</c:f>
              <c:strCache>
                <c:ptCount val="1"/>
                <c:pt idx="0">
                  <c:v>RCB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RCB!$Q$3:$Q$9</c:f>
              <c:strCache>
                <c:ptCount val="7"/>
                <c:pt idx="0">
                  <c:v>MI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RCB!$S$3:$S$9</c:f>
              <c:numCache>
                <c:formatCode>General</c:formatCode>
                <c:ptCount val="7"/>
                <c:pt idx="0">
                  <c:v>0.6071428571428571</c:v>
                </c:pt>
                <c:pt idx="1">
                  <c:v>0.55172413793103448</c:v>
                </c:pt>
                <c:pt idx="2">
                  <c:v>0.4</c:v>
                </c:pt>
                <c:pt idx="3">
                  <c:v>0.43478260869565211</c:v>
                </c:pt>
                <c:pt idx="4">
                  <c:v>0.65384615384615385</c:v>
                </c:pt>
                <c:pt idx="5">
                  <c:v>0.51851851851851849</c:v>
                </c:pt>
                <c:pt idx="6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5-4FFA-AAE7-78B7F7A3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918079"/>
        <c:axId val="800915999"/>
      </c:barChart>
      <c:catAx>
        <c:axId val="80091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915999"/>
        <c:crosses val="autoZero"/>
        <c:auto val="1"/>
        <c:lblAlgn val="ctr"/>
        <c:lblOffset val="100"/>
        <c:noMultiLvlLbl val="0"/>
      </c:catAx>
      <c:valAx>
        <c:axId val="80091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9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KKR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KKR!$R$2</c:f>
              <c:strCache>
                <c:ptCount val="1"/>
                <c:pt idx="0">
                  <c:v>KKR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KKR!$Q$3:$Q$9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MI</c:v>
                </c:pt>
                <c:pt idx="6">
                  <c:v>KXIP</c:v>
                </c:pt>
              </c:strCache>
            </c:strRef>
          </c:cat>
          <c:val>
            <c:numRef>
              <c:f>KKR!$R$3:$R$9</c:f>
              <c:numCache>
                <c:formatCode>0.0000</c:formatCode>
                <c:ptCount val="7"/>
                <c:pt idx="0">
                  <c:v>0.5185185185185186</c:v>
                </c:pt>
                <c:pt idx="1">
                  <c:v>0.68965517241379315</c:v>
                </c:pt>
                <c:pt idx="2">
                  <c:v>0.56000000000000005</c:v>
                </c:pt>
                <c:pt idx="3" formatCode="0.00">
                  <c:v>0.52173913043478259</c:v>
                </c:pt>
                <c:pt idx="4" formatCode="0.00">
                  <c:v>0.34782608695652173</c:v>
                </c:pt>
                <c:pt idx="5">
                  <c:v>0.2142857142857143</c:v>
                </c:pt>
                <c:pt idx="6">
                  <c:v>0.6785714285714286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D-411C-9FD6-F4E7FFC23131}"/>
            </c:ext>
          </c:extLst>
        </c:ser>
        <c:ser>
          <c:idx val="1"/>
          <c:order val="1"/>
          <c:tx>
            <c:strRef>
              <c:f>KKR!$S$2</c:f>
              <c:strCache>
                <c:ptCount val="1"/>
                <c:pt idx="0">
                  <c:v>KKR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KKR!$Q$3:$Q$9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MI</c:v>
                </c:pt>
                <c:pt idx="6">
                  <c:v>KXIP</c:v>
                </c:pt>
              </c:strCache>
            </c:strRef>
          </c:cat>
          <c:val>
            <c:numRef>
              <c:f>KKR!$S$3:$S$9</c:f>
              <c:numCache>
                <c:formatCode>General</c:formatCode>
                <c:ptCount val="7"/>
                <c:pt idx="0">
                  <c:v>0.4814814814814814</c:v>
                </c:pt>
                <c:pt idx="1">
                  <c:v>0.31034482758620685</c:v>
                </c:pt>
                <c:pt idx="2">
                  <c:v>0.43999999999999995</c:v>
                </c:pt>
                <c:pt idx="3">
                  <c:v>0.47826086956521741</c:v>
                </c:pt>
                <c:pt idx="4">
                  <c:v>0.65217391304347827</c:v>
                </c:pt>
                <c:pt idx="5">
                  <c:v>0.7857142857142857</c:v>
                </c:pt>
                <c:pt idx="6">
                  <c:v>0.3214285714285714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D-411C-9FD6-F4E7FFC2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899999"/>
        <c:axId val="1009900415"/>
      </c:barChart>
      <c:catAx>
        <c:axId val="100989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900415"/>
        <c:crosses val="autoZero"/>
        <c:auto val="1"/>
        <c:lblAlgn val="ctr"/>
        <c:lblOffset val="100"/>
        <c:noMultiLvlLbl val="0"/>
      </c:catAx>
      <c:valAx>
        <c:axId val="100990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89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MI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MI!$R$2</c:f>
              <c:strCache>
                <c:ptCount val="1"/>
                <c:pt idx="0">
                  <c:v>MI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MI!$R$3:$R$9</c:f>
              <c:numCache>
                <c:formatCode>General</c:formatCode>
                <c:ptCount val="7"/>
                <c:pt idx="0">
                  <c:v>0.60714285714285721</c:v>
                </c:pt>
                <c:pt idx="1">
                  <c:v>0.55555555555555558</c:v>
                </c:pt>
                <c:pt idx="2">
                  <c:v>0.55172413793103448</c:v>
                </c:pt>
                <c:pt idx="3" formatCode="0.00">
                  <c:v>0.5</c:v>
                </c:pt>
                <c:pt idx="4" formatCode="0.00">
                  <c:v>0.6</c:v>
                </c:pt>
                <c:pt idx="5">
                  <c:v>0.7857142857142857</c:v>
                </c:pt>
                <c:pt idx="6">
                  <c:v>0.5185185185185186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0-4F0B-AF64-DFFB03788B97}"/>
            </c:ext>
          </c:extLst>
        </c:ser>
        <c:ser>
          <c:idx val="1"/>
          <c:order val="1"/>
          <c:tx>
            <c:strRef>
              <c:f>MI!$S$2</c:f>
              <c:strCache>
                <c:ptCount val="1"/>
                <c:pt idx="0">
                  <c:v>MI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RR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MI!$S$3:$S$9</c:f>
              <c:numCache>
                <c:formatCode>General</c:formatCode>
                <c:ptCount val="7"/>
                <c:pt idx="0">
                  <c:v>0.39285714285714279</c:v>
                </c:pt>
                <c:pt idx="1">
                  <c:v>0.44444444444444442</c:v>
                </c:pt>
                <c:pt idx="2">
                  <c:v>0.44827586206896552</c:v>
                </c:pt>
                <c:pt idx="3">
                  <c:v>0.5</c:v>
                </c:pt>
                <c:pt idx="4">
                  <c:v>0.4</c:v>
                </c:pt>
                <c:pt idx="5">
                  <c:v>0.2142857142857143</c:v>
                </c:pt>
                <c:pt idx="6">
                  <c:v>0.4814814814814814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0-4F0B-AF64-DFFB03788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9962367"/>
        <c:axId val="999960703"/>
      </c:barChart>
      <c:catAx>
        <c:axId val="99996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960703"/>
        <c:crosses val="autoZero"/>
        <c:auto val="1"/>
        <c:lblAlgn val="ctr"/>
        <c:lblOffset val="100"/>
        <c:noMultiLvlLbl val="0"/>
      </c:catAx>
      <c:valAx>
        <c:axId val="99996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96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RR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RR!$R$2</c:f>
              <c:strCache>
                <c:ptCount val="1"/>
                <c:pt idx="0">
                  <c:v>RR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RR!$Q$3:$Q$9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RR!$R$3:$R$9</c:f>
              <c:numCache>
                <c:formatCode>0.000000</c:formatCode>
                <c:ptCount val="7"/>
                <c:pt idx="0">
                  <c:v>0.63636363636363635</c:v>
                </c:pt>
                <c:pt idx="1">
                  <c:v>0.58333333333333326</c:v>
                </c:pt>
                <c:pt idx="2">
                  <c:v>0.4285714285714286</c:v>
                </c:pt>
                <c:pt idx="3">
                  <c:v>0.38461538461538458</c:v>
                </c:pt>
                <c:pt idx="4">
                  <c:v>0.2142857142857143</c:v>
                </c:pt>
                <c:pt idx="5">
                  <c:v>0.47826086956521741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5-4E71-A83C-B7E51587D28F}"/>
            </c:ext>
          </c:extLst>
        </c:ser>
        <c:ser>
          <c:idx val="1"/>
          <c:order val="1"/>
          <c:tx>
            <c:strRef>
              <c:f>RR!$S$2</c:f>
              <c:strCache>
                <c:ptCount val="1"/>
                <c:pt idx="0">
                  <c:v>RR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RR!$Q$3:$Q$9</c:f>
              <c:strCache>
                <c:ptCount val="7"/>
                <c:pt idx="0">
                  <c:v>RCB</c:v>
                </c:pt>
                <c:pt idx="1">
                  <c:v>SRH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RR!$S$3:$S$9</c:f>
              <c:numCache>
                <c:formatCode>0.000000</c:formatCode>
                <c:ptCount val="7"/>
                <c:pt idx="0">
                  <c:v>0.36363636363636365</c:v>
                </c:pt>
                <c:pt idx="1">
                  <c:v>0.41666666666666674</c:v>
                </c:pt>
                <c:pt idx="2">
                  <c:v>0.5714285714285714</c:v>
                </c:pt>
                <c:pt idx="3">
                  <c:v>0.61538461538461542</c:v>
                </c:pt>
                <c:pt idx="4">
                  <c:v>0.7857142857142857</c:v>
                </c:pt>
                <c:pt idx="5">
                  <c:v>0.52173913043478259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5-4E71-A83C-B7E51587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161407"/>
        <c:axId val="697159743"/>
      </c:barChart>
      <c:catAx>
        <c:axId val="69716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59743"/>
        <c:crosses val="autoZero"/>
        <c:auto val="1"/>
        <c:lblAlgn val="ctr"/>
        <c:lblOffset val="100"/>
        <c:noMultiLvlLbl val="0"/>
      </c:catAx>
      <c:valAx>
        <c:axId val="69715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6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SRH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SRH!$R$2</c:f>
              <c:strCache>
                <c:ptCount val="1"/>
                <c:pt idx="0">
                  <c:v>SRH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SRH!$Q$3:$Q$9</c:f>
              <c:strCache>
                <c:ptCount val="7"/>
                <c:pt idx="0">
                  <c:v>RCB</c:v>
                </c:pt>
                <c:pt idx="1">
                  <c:v>RR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SRH!$R$3:$R$9</c:f>
              <c:numCache>
                <c:formatCode>0.000000</c:formatCode>
                <c:ptCount val="7"/>
                <c:pt idx="0">
                  <c:v>0.38888888888888884</c:v>
                </c:pt>
                <c:pt idx="1">
                  <c:v>0.4</c:v>
                </c:pt>
                <c:pt idx="2">
                  <c:v>0.53333333333333333</c:v>
                </c:pt>
                <c:pt idx="3">
                  <c:v>0.44444444444444442</c:v>
                </c:pt>
                <c:pt idx="4">
                  <c:v>0.2857142857142857</c:v>
                </c:pt>
                <c:pt idx="5">
                  <c:v>0.15384615384615385</c:v>
                </c:pt>
                <c:pt idx="6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1B-949D-01FD28ED7D5D}"/>
            </c:ext>
          </c:extLst>
        </c:ser>
        <c:ser>
          <c:idx val="1"/>
          <c:order val="1"/>
          <c:tx>
            <c:strRef>
              <c:f>SRH!$S$2</c:f>
              <c:strCache>
                <c:ptCount val="1"/>
                <c:pt idx="0">
                  <c:v>SRH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SRH!$Q$3:$Q$9</c:f>
              <c:strCache>
                <c:ptCount val="7"/>
                <c:pt idx="0">
                  <c:v>RCB</c:v>
                </c:pt>
                <c:pt idx="1">
                  <c:v>RR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KXIP</c:v>
                </c:pt>
              </c:strCache>
            </c:strRef>
          </c:cat>
          <c:val>
            <c:numRef>
              <c:f>SRH!$S$3:$S$9</c:f>
              <c:numCache>
                <c:formatCode>0.000000</c:formatCode>
                <c:ptCount val="7"/>
                <c:pt idx="0">
                  <c:v>0.61111111111111116</c:v>
                </c:pt>
                <c:pt idx="1">
                  <c:v>0.6</c:v>
                </c:pt>
                <c:pt idx="2">
                  <c:v>0.46666666666666667</c:v>
                </c:pt>
                <c:pt idx="3">
                  <c:v>0.55555555555555558</c:v>
                </c:pt>
                <c:pt idx="4">
                  <c:v>0.7142857142857143</c:v>
                </c:pt>
                <c:pt idx="5">
                  <c:v>0.84615384615384615</c:v>
                </c:pt>
                <c:pt idx="6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1B-949D-01FD28ED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900831"/>
        <c:axId val="1009901247"/>
      </c:barChart>
      <c:catAx>
        <c:axId val="100990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901247"/>
        <c:crosses val="autoZero"/>
        <c:auto val="1"/>
        <c:lblAlgn val="ctr"/>
        <c:lblOffset val="100"/>
        <c:noMultiLvlLbl val="0"/>
      </c:catAx>
      <c:valAx>
        <c:axId val="100990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90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KXIP Probabilities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KXIP!$R$2</c:f>
              <c:strCache>
                <c:ptCount val="1"/>
                <c:pt idx="0">
                  <c:v>KXIP 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KXIP!$Q$3:$Q$9</c:f>
              <c:strCache>
                <c:ptCount val="7"/>
                <c:pt idx="0">
                  <c:v>RCB</c:v>
                </c:pt>
                <c:pt idx="1">
                  <c:v>RR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SRH</c:v>
                </c:pt>
              </c:strCache>
            </c:strRef>
          </c:cat>
          <c:val>
            <c:numRef>
              <c:f>KXIP!$R$3:$R$9</c:f>
              <c:numCache>
                <c:formatCode>0.000000</c:formatCode>
                <c:ptCount val="7"/>
                <c:pt idx="0">
                  <c:v>0.53846153846153844</c:v>
                </c:pt>
                <c:pt idx="1">
                  <c:v>0.45454545454545459</c:v>
                </c:pt>
                <c:pt idx="2">
                  <c:v>0.55555555555555558</c:v>
                </c:pt>
                <c:pt idx="3">
                  <c:v>0.48148148148148151</c:v>
                </c:pt>
                <c:pt idx="4">
                  <c:v>0.375</c:v>
                </c:pt>
                <c:pt idx="5">
                  <c:v>0.3214285714285714</c:v>
                </c:pt>
                <c:pt idx="6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2-4576-9181-02A8DECFDE13}"/>
            </c:ext>
          </c:extLst>
        </c:ser>
        <c:ser>
          <c:idx val="1"/>
          <c:order val="1"/>
          <c:tx>
            <c:strRef>
              <c:f>KXIP!$S$2</c:f>
              <c:strCache>
                <c:ptCount val="1"/>
                <c:pt idx="0">
                  <c:v>KXIP loses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KXIP!$Q$3:$Q$9</c:f>
              <c:strCache>
                <c:ptCount val="7"/>
                <c:pt idx="0">
                  <c:v>RCB</c:v>
                </c:pt>
                <c:pt idx="1">
                  <c:v>RR</c:v>
                </c:pt>
                <c:pt idx="2">
                  <c:v>DC</c:v>
                </c:pt>
                <c:pt idx="3">
                  <c:v>MI</c:v>
                </c:pt>
                <c:pt idx="4">
                  <c:v>CSK</c:v>
                </c:pt>
                <c:pt idx="5">
                  <c:v>KKR</c:v>
                </c:pt>
                <c:pt idx="6">
                  <c:v>SRH</c:v>
                </c:pt>
              </c:strCache>
            </c:strRef>
          </c:cat>
          <c:val>
            <c:numRef>
              <c:f>KXIP!$S$3:$S$9</c:f>
              <c:numCache>
                <c:formatCode>0.000000</c:formatCode>
                <c:ptCount val="7"/>
                <c:pt idx="0">
                  <c:v>0.46153846153846156</c:v>
                </c:pt>
                <c:pt idx="1">
                  <c:v>0.54545454545454541</c:v>
                </c:pt>
                <c:pt idx="2">
                  <c:v>0.44444444444444442</c:v>
                </c:pt>
                <c:pt idx="3">
                  <c:v>0.51851851851851849</c:v>
                </c:pt>
                <c:pt idx="4">
                  <c:v>0.625</c:v>
                </c:pt>
                <c:pt idx="5">
                  <c:v>0.6785714285714286</c:v>
                </c:pt>
                <c:pt idx="6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2-4576-9181-02A8DECF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6185807"/>
        <c:axId val="706186639"/>
      </c:barChart>
      <c:catAx>
        <c:axId val="70618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186639"/>
        <c:crosses val="autoZero"/>
        <c:auto val="1"/>
        <c:lblAlgn val="ctr"/>
        <c:lblOffset val="100"/>
        <c:noMultiLvlLbl val="0"/>
      </c:catAx>
      <c:valAx>
        <c:axId val="70618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18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530832</xdr:colOff>
      <xdr:row>0</xdr:row>
      <xdr:rowOff>62328</xdr:rowOff>
    </xdr:from>
    <xdr:ext cx="6651052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9418314-C9DC-4BD8-B6E0-EA10B0E1F7BF}"/>
            </a:ext>
          </a:extLst>
        </xdr:cNvPr>
        <xdr:cNvSpPr/>
      </xdr:nvSpPr>
      <xdr:spPr>
        <a:xfrm>
          <a:off x="1750032" y="62328"/>
          <a:ext cx="6651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SRM-2</a:t>
          </a:r>
          <a:r>
            <a:rPr lang="en-US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Markov Project</a:t>
          </a:r>
          <a:endParaRPr lang="en-US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twoCellAnchor editAs="oneCell">
    <xdr:from>
      <xdr:col>3</xdr:col>
      <xdr:colOff>395111</xdr:colOff>
      <xdr:row>5</xdr:row>
      <xdr:rowOff>50893</xdr:rowOff>
    </xdr:from>
    <xdr:to>
      <xdr:col>11</xdr:col>
      <xdr:colOff>237067</xdr:colOff>
      <xdr:row>20</xdr:row>
      <xdr:rowOff>84669</xdr:rowOff>
    </xdr:to>
    <xdr:pic>
      <xdr:nvPicPr>
        <xdr:cNvPr id="9" name="Picture 8" descr="IPL 2022: Sourav Ganguly REVEALS venues for group stage matches | Cricket  News | Zee News">
          <a:extLst>
            <a:ext uri="{FF2B5EF4-FFF2-40B4-BE49-F238E27FC236}">
              <a16:creationId xmlns:a16="http://schemas.microsoft.com/office/drawing/2014/main" id="{73323089-14EC-418E-8873-0FF5F8DA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778" y="954004"/>
          <a:ext cx="4859867" cy="274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579120</xdr:colOff>
      <xdr:row>12</xdr:row>
      <xdr:rowOff>0</xdr:rowOff>
    </xdr:from>
    <xdr:to>
      <xdr:col>15</xdr:col>
      <xdr:colOff>777240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0294C6-AD67-444E-A4A0-6DC2BC6AB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601980</xdr:colOff>
      <xdr:row>12</xdr:row>
      <xdr:rowOff>15240</xdr:rowOff>
    </xdr:from>
    <xdr:to>
      <xdr:col>16</xdr:col>
      <xdr:colOff>45720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2EA335-01AA-4AD3-BE28-1EE67711F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12</xdr:row>
      <xdr:rowOff>7620</xdr:rowOff>
    </xdr:from>
    <xdr:to>
      <xdr:col>16</xdr:col>
      <xdr:colOff>68580</xdr:colOff>
      <xdr:row>27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66A703-B541-45DD-B328-8958AEB94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601980</xdr:colOff>
      <xdr:row>12</xdr:row>
      <xdr:rowOff>15240</xdr:rowOff>
    </xdr:from>
    <xdr:to>
      <xdr:col>15</xdr:col>
      <xdr:colOff>800100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2978B-5FBB-4DA6-966D-5B0E29C08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594360</xdr:colOff>
      <xdr:row>12</xdr:row>
      <xdr:rowOff>0</xdr:rowOff>
    </xdr:from>
    <xdr:to>
      <xdr:col>15</xdr:col>
      <xdr:colOff>792480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E6CE10-2A3E-43F0-A52E-5B87F447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601980</xdr:colOff>
      <xdr:row>12</xdr:row>
      <xdr:rowOff>15240</xdr:rowOff>
    </xdr:from>
    <xdr:to>
      <xdr:col>16</xdr:col>
      <xdr:colOff>45720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FFED0A-0C42-4386-B6F7-8414C5C20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601980</xdr:colOff>
      <xdr:row>11</xdr:row>
      <xdr:rowOff>175260</xdr:rowOff>
    </xdr:from>
    <xdr:to>
      <xdr:col>16</xdr:col>
      <xdr:colOff>45720</xdr:colOff>
      <xdr:row>26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B3DA4E-734A-4060-9CBD-E17093F2A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12</xdr:row>
      <xdr:rowOff>15240</xdr:rowOff>
    </xdr:from>
    <xdr:to>
      <xdr:col>15</xdr:col>
      <xdr:colOff>822960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693C9-BB70-4950-A72A-B35B3828C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336E87D-9824-4D10-9244-D5D977148FFD}" name="Table27" displayName="Table27" ref="B9:C13" totalsRowShown="0">
  <autoFilter ref="B9:C13" xr:uid="{F336E87D-9824-4D10-9244-D5D977148FFD}">
    <filterColumn colId="0" hiddenButton="1"/>
    <filterColumn colId="1" hiddenButton="1"/>
  </autoFilter>
  <tableColumns count="2">
    <tableColumn id="1" xr3:uid="{3BB069CE-36DF-4433-A840-5815066FA402}" name="Roll no"/>
    <tableColumn id="2" xr3:uid="{ED44C0EB-860B-4D74-92C1-F44FDC710B78}" name="Team Member"/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7000000}" name="Table13" displayName="Table13" ref="N2:O10" totalsRowShown="0">
  <autoFilter ref="N2:O10" xr:uid="{00000000-0009-0000-0100-00000D000000}"/>
  <tableColumns count="2">
    <tableColumn id="1" xr3:uid="{00000000-0010-0000-0700-000001000000}" name="RCB" dataDxfId="139"/>
    <tableColumn id="2" xr3:uid="{00000000-0010-0000-0700-000002000000}" name="Probability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FF820F7-9FC6-4FF0-9219-63B9269E677A}" name="Table21925" displayName="Table21925" ref="Q2:V9" totalsRowShown="0">
  <autoFilter ref="Q2:V9" xr:uid="{79ADF3A2-EC87-45C8-9169-AE8FE3685A82}"/>
  <tableColumns count="6">
    <tableColumn id="1" xr3:uid="{F66EF52E-3709-47BE-BD44-DEE0DEF86DDC}" name="Opposition" dataDxfId="18"/>
    <tableColumn id="2" xr3:uid="{CA6BFB9D-4131-401A-ADFF-BFEF35DA9BEF}" name="RCB Wins" dataDxfId="19"/>
    <tableColumn id="3" xr3:uid="{61980CD9-A02F-4EDC-8CD7-5AE9B474E3FC}" name="RCB Loses">
      <calculatedColumnFormula>1-R3</calculatedColumnFormula>
    </tableColumn>
    <tableColumn id="4" xr3:uid="{B81BB9D8-5FD9-44B6-A1A4-65849E796372}" name="2 wins">
      <calculatedColumnFormula>R3^2</calculatedColumnFormula>
    </tableColumn>
    <tableColumn id="5" xr3:uid="{AB0BC443-4462-4EA1-8207-4D4EB1DC60AF}" name="2 losses">
      <calculatedColumnFormula>S3^2</calculatedColumnFormula>
    </tableColumn>
    <tableColumn id="6" xr3:uid="{8F442B79-DDED-4E16-899A-1F801269E1BD}" name="1 win, 1 loss">
      <calculatedColumnFormula>R3*S3*2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26" displayName="Table26" ref="A1:L185" totalsRowCount="1" headerRowDxfId="138" dataDxfId="137" tableBorderDxfId="136">
  <autoFilter ref="A1:L184" xr:uid="{00000000-0009-0000-0100-000006000000}"/>
  <sortState xmlns:xlrd2="http://schemas.microsoft.com/office/spreadsheetml/2017/richdata2" ref="A2:L184">
    <sortCondition ref="A1:A184"/>
  </sortState>
  <tableColumns count="12">
    <tableColumn id="1" xr3:uid="{00000000-0010-0000-0800-000001000000}" name="Year" dataDxfId="135" totalsRowDxfId="134"/>
    <tableColumn id="2" xr3:uid="{00000000-0010-0000-0800-000002000000}" name="team1" dataDxfId="133" totalsRowDxfId="132"/>
    <tableColumn id="3" xr3:uid="{00000000-0010-0000-0800-000003000000}" name="team2" dataDxfId="131" totalsRowDxfId="130"/>
    <tableColumn id="4" xr3:uid="{00000000-0010-0000-0800-000004000000}" name="winner" dataDxfId="129" totalsRowDxfId="128"/>
    <tableColumn id="5" xr3:uid="{00000000-0010-0000-0800-000005000000}" name="KKR" totalsRowFunction="custom" dataDxfId="127" totalsRowDxfId="126">
      <calculatedColumnFormula>IF(Table26[winner]=Table26[[#Headers],[KKR]],1,0)</calculatedColumnFormula>
      <totalsRowFormula>SUM(Table26[KKR])</totalsRowFormula>
    </tableColumn>
    <tableColumn id="6" xr3:uid="{00000000-0010-0000-0800-000006000000}" name="RCB" totalsRowFunction="custom" dataDxfId="125" totalsRowDxfId="124">
      <calculatedColumnFormula>IF(Table26[winner]=Table26[[#Headers],[RCB]],1,0)</calculatedColumnFormula>
      <totalsRowFormula>SUM(Table26[RCB])</totalsRowFormula>
    </tableColumn>
    <tableColumn id="7" xr3:uid="{00000000-0010-0000-0800-000007000000}" name="SRH" totalsRowFunction="custom" dataDxfId="123" totalsRowDxfId="122">
      <calculatedColumnFormula>IF(Table26[winner]=Table26[[#Headers],[SRH]],1,0)</calculatedColumnFormula>
      <totalsRowFormula>SUM(Table26[SRH])</totalsRowFormula>
    </tableColumn>
    <tableColumn id="8" xr3:uid="{00000000-0010-0000-0800-000008000000}" name="DC" totalsRowFunction="custom" dataDxfId="121" totalsRowDxfId="120">
      <calculatedColumnFormula>IF(Table26[winner]=Table26[[#Headers],[DC]],1,0)</calculatedColumnFormula>
      <totalsRowFormula>SUM(Table26[DC])</totalsRowFormula>
    </tableColumn>
    <tableColumn id="9" xr3:uid="{00000000-0010-0000-0800-000009000000}" name="RR" totalsRowFunction="custom" dataDxfId="119" totalsRowDxfId="118">
      <calculatedColumnFormula>IF(Table26[winner]=Table26[[#Headers],[RR]],1,0)</calculatedColumnFormula>
      <totalsRowFormula>SUM(Table26[RR])</totalsRowFormula>
    </tableColumn>
    <tableColumn id="10" xr3:uid="{00000000-0010-0000-0800-00000A000000}" name="CSK" totalsRowFunction="custom" dataDxfId="117" totalsRowDxfId="116">
      <calculatedColumnFormula>IF(Table26[winner]=Table26[[#Headers],[CSK]],1,0)</calculatedColumnFormula>
      <totalsRowFormula>SUM(Table26[CSK])</totalsRowFormula>
    </tableColumn>
    <tableColumn id="11" xr3:uid="{00000000-0010-0000-0800-00000B000000}" name="MI" totalsRowFunction="custom" dataDxfId="115" totalsRowDxfId="114">
      <calculatedColumnFormula>IF(Table26[winner]=Table26[[#Headers],[MI]],1,0)</calculatedColumnFormula>
      <totalsRowFormula>SUM(Table26[MI])</totalsRowFormula>
    </tableColumn>
    <tableColumn id="12" xr3:uid="{00000000-0010-0000-0800-00000C000000}" name="KXIP" totalsRowFunction="custom" dataDxfId="113" totalsRowDxfId="112">
      <calculatedColumnFormula>IF(Table26[winner]=Table26[[#Headers],[KXIP]],1,0)</calculatedColumnFormula>
      <totalsRowFormula>SUM(Table26[KXIP])</totalsRow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e14" displayName="Table14" ref="N2:O10" totalsRowShown="0">
  <autoFilter ref="N2:O10" xr:uid="{00000000-0009-0000-0100-00000E000000}"/>
  <tableColumns count="2">
    <tableColumn id="1" xr3:uid="{00000000-0010-0000-0900-000001000000}" name="KKR" dataDxfId="111"/>
    <tableColumn id="2" xr3:uid="{00000000-0010-0000-0900-000002000000}" name="Probability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A000000}" name="Table2192021" displayName="Table2192021" ref="Q2:V9" totalsRowShown="0">
  <autoFilter ref="Q2:V9" xr:uid="{00000000-0009-0000-0100-000014000000}"/>
  <tableColumns count="6">
    <tableColumn id="1" xr3:uid="{00000000-0010-0000-0A00-000001000000}" name="Opposition" dataDxfId="110"/>
    <tableColumn id="2" xr3:uid="{00000000-0010-0000-0A00-000002000000}" name="KKR Wins" dataDxfId="109">
      <calculatedColumnFormula>1-G195</calculatedColumnFormula>
    </tableColumn>
    <tableColumn id="3" xr3:uid="{00000000-0010-0000-0A00-000003000000}" name="KKR Loses">
      <calculatedColumnFormula>1-R3</calculatedColumnFormula>
    </tableColumn>
    <tableColumn id="4" xr3:uid="{00000000-0010-0000-0A00-000004000000}" name="2 wins">
      <calculatedColumnFormula>R3^2</calculatedColumnFormula>
    </tableColumn>
    <tableColumn id="5" xr3:uid="{00000000-0010-0000-0A00-000005000000}" name="2 losses">
      <calculatedColumnFormula>S3^2</calculatedColumnFormula>
    </tableColumn>
    <tableColumn id="6" xr3:uid="{00000000-0010-0000-0A00-000006000000}" name="1 win, 1 loss">
      <calculatedColumnFormula>R3*S3*2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211" displayName="Table211" ref="A1:L193" totalsRowCount="1" headerRowDxfId="108" dataDxfId="107" tableBorderDxfId="106">
  <autoFilter ref="A1:L192" xr:uid="{00000000-0009-0000-0100-00000A000000}"/>
  <sortState xmlns:xlrd2="http://schemas.microsoft.com/office/spreadsheetml/2017/richdata2" ref="A2:D192">
    <sortCondition ref="A1:A192"/>
  </sortState>
  <tableColumns count="12">
    <tableColumn id="1" xr3:uid="{00000000-0010-0000-0B00-000001000000}" name="Year" dataDxfId="105" totalsRowDxfId="104"/>
    <tableColumn id="2" xr3:uid="{00000000-0010-0000-0B00-000002000000}" name="team1" dataDxfId="103" totalsRowDxfId="102"/>
    <tableColumn id="3" xr3:uid="{00000000-0010-0000-0B00-000003000000}" name="team2" dataDxfId="101" totalsRowDxfId="100"/>
    <tableColumn id="4" xr3:uid="{00000000-0010-0000-0B00-000004000000}" name="winner" dataDxfId="99" totalsRowDxfId="98"/>
    <tableColumn id="5" xr3:uid="{00000000-0010-0000-0B00-000005000000}" name="MI" totalsRowFunction="custom" dataDxfId="97" totalsRowDxfId="96">
      <calculatedColumnFormula>IF(Table211[winner]=Table211[[#Headers],[MI]],1,0)</calculatedColumnFormula>
      <totalsRowFormula>SUM(Table211[MI])</totalsRowFormula>
    </tableColumn>
    <tableColumn id="6" xr3:uid="{00000000-0010-0000-0B00-000006000000}" name="RCB" totalsRowFunction="custom" dataDxfId="95" totalsRowDxfId="94">
      <calculatedColumnFormula>IF(Table211[winner]=Table211[[#Headers],[RCB]],1,0)</calculatedColumnFormula>
      <totalsRowFormula>SUM(Table211[RCB])</totalsRowFormula>
    </tableColumn>
    <tableColumn id="7" xr3:uid="{00000000-0010-0000-0B00-000007000000}" name="SRH" totalsRowFunction="custom" dataDxfId="93" totalsRowDxfId="92">
      <calculatedColumnFormula>IF(Table211[winner]=Table211[[#Headers],[SRH]],1,0)</calculatedColumnFormula>
      <totalsRowFormula>SUM(Table211[SRH])</totalsRowFormula>
    </tableColumn>
    <tableColumn id="8" xr3:uid="{00000000-0010-0000-0B00-000008000000}" name="DC" totalsRowFunction="custom" dataDxfId="91" totalsRowDxfId="90">
      <calculatedColumnFormula>IF(Table211[winner]=Table211[[#Headers],[DC]],1,0)</calculatedColumnFormula>
      <totalsRowFormula>SUM(Table211[DC])</totalsRowFormula>
    </tableColumn>
    <tableColumn id="9" xr3:uid="{00000000-0010-0000-0B00-000009000000}" name="RR" totalsRowFunction="custom" dataDxfId="89" totalsRowDxfId="88">
      <calculatedColumnFormula>IF(Table211[winner]=Table211[[#Headers],[RR]],1,0)</calculatedColumnFormula>
      <totalsRowFormula>SUM(Table211[RR])</totalsRowFormula>
    </tableColumn>
    <tableColumn id="10" xr3:uid="{00000000-0010-0000-0B00-00000A000000}" name="CSK" totalsRowFunction="custom" dataDxfId="87" totalsRowDxfId="86">
      <calculatedColumnFormula>IF(Table211[winner]=Table211[[#Headers],[CSK]],1,0)</calculatedColumnFormula>
      <totalsRowFormula>SUM(Table211[CSK])</totalsRowFormula>
    </tableColumn>
    <tableColumn id="11" xr3:uid="{00000000-0010-0000-0B00-00000B000000}" name="KKR" totalsRowFunction="custom" dataDxfId="85" totalsRowDxfId="84">
      <calculatedColumnFormula>IF(Table211[winner]=Table211[[#Headers],[KKR]],1,0)</calculatedColumnFormula>
      <totalsRowFormula>SUM(Table211[KKR])</totalsRowFormula>
    </tableColumn>
    <tableColumn id="12" xr3:uid="{00000000-0010-0000-0B00-00000C000000}" name="KXIP" totalsRowFunction="custom" dataDxfId="83" totalsRowDxfId="82">
      <calculatedColumnFormula>IF(Table211[winner]=Table211[[#Headers],[KXIP]],1,0)</calculatedColumnFormula>
      <totalsRowFormula>SUM(Table211[KXIP])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15" displayName="Table15" ref="N2:O10" totalsRowShown="0">
  <autoFilter ref="N2:O10" xr:uid="{00000000-0009-0000-0100-00000F000000}"/>
  <tableColumns count="2">
    <tableColumn id="1" xr3:uid="{00000000-0010-0000-0C00-000001000000}" name="MI" dataDxfId="81"/>
    <tableColumn id="2" xr3:uid="{00000000-0010-0000-0C00-000002000000}" name="Probability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Table219" displayName="Table219" ref="Q2:V9" totalsRowShown="0">
  <autoFilter ref="Q2:V9" xr:uid="{00000000-0009-0000-0100-000012000000}"/>
  <tableColumns count="6">
    <tableColumn id="1" xr3:uid="{00000000-0010-0000-0D00-000001000000}" name="Opposition" dataDxfId="80"/>
    <tableColumn id="2" xr3:uid="{00000000-0010-0000-0D00-000002000000}" name="MI Wins" dataDxfId="79">
      <calculatedColumnFormula>1-F195</calculatedColumnFormula>
    </tableColumn>
    <tableColumn id="3" xr3:uid="{00000000-0010-0000-0D00-000003000000}" name="MI Loses">
      <calculatedColumnFormula>1-R3</calculatedColumnFormula>
    </tableColumn>
    <tableColumn id="4" xr3:uid="{00000000-0010-0000-0D00-000004000000}" name="2 wins">
      <calculatedColumnFormula>R3^2</calculatedColumnFormula>
    </tableColumn>
    <tableColumn id="5" xr3:uid="{00000000-0010-0000-0D00-000005000000}" name="2 losses">
      <calculatedColumnFormula>S3^2</calculatedColumnFormula>
    </tableColumn>
    <tableColumn id="6" xr3:uid="{00000000-0010-0000-0D00-000006000000}" name="1 win, 1 loss">
      <calculatedColumnFormula>R3*S3*2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E000000}" name="Table39" displayName="Table39" ref="A1:L103" totalsRowCount="1">
  <autoFilter ref="A1:L102" xr:uid="{00000000-0009-0000-0100-000008000000}"/>
  <tableColumns count="12">
    <tableColumn id="1" xr3:uid="{00000000-0010-0000-0E00-000001000000}" name="Year"/>
    <tableColumn id="2" xr3:uid="{00000000-0010-0000-0E00-000002000000}" name="team1"/>
    <tableColumn id="3" xr3:uid="{00000000-0010-0000-0E00-000003000000}" name="team2"/>
    <tableColumn id="4" xr3:uid="{00000000-0010-0000-0E00-000004000000}" name="winner"/>
    <tableColumn id="5" xr3:uid="{00000000-0010-0000-0E00-000005000000}" name="RR" totalsRowFunction="custom">
      <calculatedColumnFormula>IF(Table39[winner]=Table211[[#Headers],[RR]],1,0)</calculatedColumnFormula>
      <totalsRowFormula>SUM(Table39[RR])</totalsRowFormula>
    </tableColumn>
    <tableColumn id="6" xr3:uid="{00000000-0010-0000-0E00-000006000000}" name="RCB" totalsRowFunction="custom">
      <calculatedColumnFormula>IF(Table39[winner]=Table211[[#Headers],[RCB]],1,0)</calculatedColumnFormula>
      <totalsRowFormula>SUM(Table39[RCB])</totalsRowFormula>
    </tableColumn>
    <tableColumn id="7" xr3:uid="{00000000-0010-0000-0E00-000007000000}" name="SRH" totalsRowFunction="custom">
      <calculatedColumnFormula>IF(Table39[winner]=Table211[[#Headers],[SRH]],1,0)</calculatedColumnFormula>
      <totalsRowFormula>SUM(Table39[SRH])</totalsRowFormula>
    </tableColumn>
    <tableColumn id="8" xr3:uid="{00000000-0010-0000-0E00-000008000000}" name="DC" totalsRowFunction="custom">
      <calculatedColumnFormula>IF(Table39[winner]=Table211[[#Headers],[DC]],1,0)</calculatedColumnFormula>
      <totalsRowFormula>SUM(Table39[DC])</totalsRowFormula>
    </tableColumn>
    <tableColumn id="9" xr3:uid="{00000000-0010-0000-0E00-000009000000}" name="MI" totalsRowFunction="custom">
      <calculatedColumnFormula>IF(Table39[winner]=Table211[[#Headers],[MI]],1,0)</calculatedColumnFormula>
      <totalsRowFormula>SUM(Table39[MI])</totalsRowFormula>
    </tableColumn>
    <tableColumn id="10" xr3:uid="{00000000-0010-0000-0E00-00000A000000}" name="CSK" totalsRowFunction="custom">
      <calculatedColumnFormula>IF(Table39[winner]=Table211[[#Headers],[CSK]],1,0)</calculatedColumnFormula>
      <totalsRowFormula>SUM(Table39[CSK])</totalsRowFormula>
    </tableColumn>
    <tableColumn id="11" xr3:uid="{00000000-0010-0000-0E00-00000B000000}" name="KKR" totalsRowFunction="custom">
      <calculatedColumnFormula>IF(Table39[winner]=Table211[[#Headers],[KKR]],1,0)</calculatedColumnFormula>
      <totalsRowFormula>SUM(Table39[KKR])</totalsRowFormula>
    </tableColumn>
    <tableColumn id="12" xr3:uid="{00000000-0010-0000-0E00-00000C000000}" name="KXIP" totalsRowFunction="custom">
      <calculatedColumnFormula>IF(Table39[winner]=Table211[[#Headers],[KXIP]],1,0)</calculatedColumnFormula>
      <totalsRowFormula>SUM(Table39[KXIP])</totalsRow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N2:O10" totalsRowShown="0">
  <autoFilter ref="N2:O10" xr:uid="{00000000-0009-0000-0100-000010000000}"/>
  <tableColumns count="2">
    <tableColumn id="1" xr3:uid="{00000000-0010-0000-0F00-000001000000}" name="RR" dataDxfId="78"/>
    <tableColumn id="2" xr3:uid="{00000000-0010-0000-0F00-000002000000}" name="Probabilit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723" totalsRowShown="0">
  <autoFilter ref="A1:R723" xr:uid="{00000000-0009-0000-0100-000001000000}"/>
  <tableColumns count="18">
    <tableColumn id="1" xr3:uid="{00000000-0010-0000-0000-000001000000}" name="id"/>
    <tableColumn id="2" xr3:uid="{00000000-0010-0000-0000-000002000000}" name="city"/>
    <tableColumn id="18" xr3:uid="{00000000-0010-0000-0000-000012000000}" name="Year" dataDxfId="227">
      <calculatedColumnFormula>YEAR(Table1[[#This Row],[date]])</calculatedColumnFormula>
    </tableColumn>
    <tableColumn id="3" xr3:uid="{00000000-0010-0000-0000-000003000000}" name="date" dataDxfId="226"/>
    <tableColumn id="4" xr3:uid="{00000000-0010-0000-0000-000004000000}" name="player_of_match"/>
    <tableColumn id="5" xr3:uid="{00000000-0010-0000-0000-000005000000}" name="venue"/>
    <tableColumn id="6" xr3:uid="{00000000-0010-0000-0000-000006000000}" name="neutral_venue"/>
    <tableColumn id="7" xr3:uid="{00000000-0010-0000-0000-000007000000}" name="team1"/>
    <tableColumn id="8" xr3:uid="{00000000-0010-0000-0000-000008000000}" name="team2"/>
    <tableColumn id="9" xr3:uid="{00000000-0010-0000-0000-000009000000}" name="toss_winner"/>
    <tableColumn id="10" xr3:uid="{00000000-0010-0000-0000-00000A000000}" name="toss_decision"/>
    <tableColumn id="11" xr3:uid="{00000000-0010-0000-0000-00000B000000}" name="winner"/>
    <tableColumn id="12" xr3:uid="{00000000-0010-0000-0000-00000C000000}" name="result"/>
    <tableColumn id="13" xr3:uid="{00000000-0010-0000-0000-00000D000000}" name="result_margin"/>
    <tableColumn id="14" xr3:uid="{00000000-0010-0000-0000-00000E000000}" name="eliminator"/>
    <tableColumn id="15" xr3:uid="{00000000-0010-0000-0000-00000F000000}" name="method"/>
    <tableColumn id="16" xr3:uid="{00000000-0010-0000-0000-000010000000}" name="umpire1"/>
    <tableColumn id="17" xr3:uid="{00000000-0010-0000-0000-000011000000}" name="umpire2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BC6D79B-1A3A-4A73-AD5D-B2057063743C}" name="Table21922" displayName="Table21922" ref="Q2:V9" totalsRowShown="0">
  <autoFilter ref="Q2:V9" xr:uid="{2BC6D79B-1A3A-4A73-AD5D-B2057063743C}"/>
  <tableColumns count="6">
    <tableColumn id="1" xr3:uid="{3EE18EA4-403A-4710-B3DD-D40B240F1FF5}" name="Opposition" dataDxfId="17"/>
    <tableColumn id="2" xr3:uid="{9B3718F1-6FAF-4820-BF0C-5248E5F47199}" name="RR Wins" dataDxfId="12">
      <calculatedColumnFormula>1-E189</calculatedColumnFormula>
    </tableColumn>
    <tableColumn id="3" xr3:uid="{6EBE6448-B99B-4E9F-A816-F3AAE816F7A3}" name="RR loses" dataDxfId="16">
      <calculatedColumnFormula>1-R3</calculatedColumnFormula>
    </tableColumn>
    <tableColumn id="4" xr3:uid="{53B1DBA5-00D7-4EA1-A10B-2E0417620DC4}" name="2 wins" dataDxfId="15">
      <calculatedColumnFormula>R3^2</calculatedColumnFormula>
    </tableColumn>
    <tableColumn id="5" xr3:uid="{73A6E859-9D18-44F5-85D4-25AE7BBB90C3}" name="2 losses" dataDxfId="14">
      <calculatedColumnFormula>S3^2</calculatedColumnFormula>
    </tableColumn>
    <tableColumn id="6" xr3:uid="{A0DBA236-252D-40AD-8A45-894F46FF8B97}" name="1 win, 1 loss" dataDxfId="13">
      <calculatedColumnFormula>R3*S3*2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e410" displayName="Table410" ref="A1:L112" totalsRowCount="1" headerRowDxfId="77" dataDxfId="76" tableBorderDxfId="75">
  <autoFilter ref="A1:L111" xr:uid="{00000000-0009-0000-0100-000009000000}"/>
  <sortState xmlns:xlrd2="http://schemas.microsoft.com/office/spreadsheetml/2017/richdata2" ref="A2:D111">
    <sortCondition ref="A1:A111"/>
  </sortState>
  <tableColumns count="12">
    <tableColumn id="1" xr3:uid="{00000000-0010-0000-1000-000001000000}" name="Year" dataDxfId="74" totalsRowDxfId="73"/>
    <tableColumn id="2" xr3:uid="{00000000-0010-0000-1000-000002000000}" name="team1" dataDxfId="72" totalsRowDxfId="71"/>
    <tableColumn id="3" xr3:uid="{00000000-0010-0000-1000-000003000000}" name="team2" dataDxfId="70" totalsRowDxfId="69"/>
    <tableColumn id="4" xr3:uid="{00000000-0010-0000-1000-000004000000}" name="winner" dataDxfId="68" totalsRowDxfId="67"/>
    <tableColumn id="5" xr3:uid="{00000000-0010-0000-1000-000005000000}" name="SRH" totalsRowFunction="custom" dataDxfId="66" totalsRowDxfId="65">
      <calculatedColumnFormula>IF(Table410[winner]=Table211[[#Headers],[SRH]],1,0)</calculatedColumnFormula>
      <totalsRowFormula>SUM(Table410[SRH])</totalsRowFormula>
    </tableColumn>
    <tableColumn id="6" xr3:uid="{00000000-0010-0000-1000-000006000000}" name="RCB" totalsRowFunction="custom" dataDxfId="64" totalsRowDxfId="63">
      <calculatedColumnFormula>IF(Table410[winner]=Table211[[#Headers],[RCB]],1,0)</calculatedColumnFormula>
      <totalsRowFormula>SUM(Table410[RCB])</totalsRowFormula>
    </tableColumn>
    <tableColumn id="7" xr3:uid="{00000000-0010-0000-1000-000007000000}" name="RR" totalsRowFunction="custom" dataDxfId="62" totalsRowDxfId="61">
      <calculatedColumnFormula>IF(Table410[winner]=Table211[[#Headers],[RR]],1,0)</calculatedColumnFormula>
      <totalsRowFormula>SUM(Table410[RR])</totalsRowFormula>
    </tableColumn>
    <tableColumn id="8" xr3:uid="{00000000-0010-0000-1000-000008000000}" name="DC" totalsRowFunction="custom" dataDxfId="60" totalsRowDxfId="59">
      <calculatedColumnFormula>IF(Table410[winner]=Table211[[#Headers],[DC]],1,0)</calculatedColumnFormula>
      <totalsRowFormula>SUM(Table410[DC])</totalsRowFormula>
    </tableColumn>
    <tableColumn id="9" xr3:uid="{00000000-0010-0000-1000-000009000000}" name="MI" totalsRowFunction="custom" dataDxfId="58" totalsRowDxfId="57">
      <calculatedColumnFormula>IF(Table410[winner]=Table211[[#Headers],[MI]],1,0)</calculatedColumnFormula>
      <totalsRowFormula>SUM(Table410[MI])</totalsRowFormula>
    </tableColumn>
    <tableColumn id="10" xr3:uid="{00000000-0010-0000-1000-00000A000000}" name="CSK" totalsRowFunction="custom" dataDxfId="56" totalsRowDxfId="55">
      <calculatedColumnFormula>IF(Table410[winner]=Table211[[#Headers],[CSK]],1,0)</calculatedColumnFormula>
      <totalsRowFormula>SUM(Table410[CSK])</totalsRowFormula>
    </tableColumn>
    <tableColumn id="11" xr3:uid="{00000000-0010-0000-1000-00000B000000}" name="KKR" totalsRowFunction="custom" dataDxfId="54" totalsRowDxfId="53">
      <calculatedColumnFormula>IF(Table410[winner]=Table211[[#Headers],[KKR]],1,0)</calculatedColumnFormula>
      <totalsRowFormula>SUM(Table410[KKR])</totalsRowFormula>
    </tableColumn>
    <tableColumn id="12" xr3:uid="{00000000-0010-0000-1000-00000C000000}" name="KXIP" totalsRowFunction="custom" dataDxfId="52" totalsRowDxfId="51">
      <calculatedColumnFormula>IF(Table410[winner]=Table211[[#Headers],[KXIP]],1,0)</calculatedColumnFormula>
      <totalsRowFormula>SUM(Table410[KXIP])</totalsRow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17" displayName="Table17" ref="N2:O10" totalsRowShown="0">
  <autoFilter ref="N2:O10" xr:uid="{00000000-0009-0000-0100-000011000000}"/>
  <tableColumns count="2">
    <tableColumn id="1" xr3:uid="{00000000-0010-0000-1100-000001000000}" name="SRH" dataDxfId="50"/>
    <tableColumn id="2" xr3:uid="{00000000-0010-0000-1100-000002000000}" name="Probability"/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84CB955-48ED-4715-94BD-170A3B6B37A5}" name="Table2192223" displayName="Table2192223" ref="Q2:V9" totalsRowShown="0">
  <autoFilter ref="Q2:V9" xr:uid="{184CB955-48ED-4715-94BD-170A3B6B37A5}"/>
  <tableColumns count="6">
    <tableColumn id="1" xr3:uid="{5B9A2401-BB95-4187-9180-196BEE7CD454}" name="Opposition" dataDxfId="11"/>
    <tableColumn id="2" xr3:uid="{79321297-FBA5-45DC-8A3E-F68CECC0EAC0}" name="SRH Wins" dataDxfId="6">
      <calculatedColumnFormula>1-E189</calculatedColumnFormula>
    </tableColumn>
    <tableColumn id="3" xr3:uid="{31E74A29-F9F5-4BBE-B96D-5E09308BAC3B}" name="SRH loses" dataDxfId="10">
      <calculatedColumnFormula>1-R3</calculatedColumnFormula>
    </tableColumn>
    <tableColumn id="4" xr3:uid="{3F2F368C-543D-462B-9592-73D69EBDA378}" name="2 wins" dataDxfId="9">
      <calculatedColumnFormula>R3^2</calculatedColumnFormula>
    </tableColumn>
    <tableColumn id="5" xr3:uid="{EC069322-81C4-4420-A841-0B65D2C811B8}" name="2 losses" dataDxfId="8">
      <calculatedColumnFormula>S3^2</calculatedColumnFormula>
    </tableColumn>
    <tableColumn id="6" xr3:uid="{37175C17-0DCF-4906-A694-AE8E6AB54B70}" name="1 win, 1 loss" dataDxfId="7">
      <calculatedColumnFormula>R3*S3*2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2000000}" name="Table25" displayName="Table25" ref="A1:L183" totalsRowCount="1" headerRowDxfId="49" dataDxfId="48" tableBorderDxfId="47">
  <autoFilter ref="A1:L182" xr:uid="{00000000-0009-0000-0100-000007000000}"/>
  <sortState xmlns:xlrd2="http://schemas.microsoft.com/office/spreadsheetml/2017/richdata2" ref="A2:L182">
    <sortCondition ref="A1:A182"/>
  </sortState>
  <tableColumns count="12">
    <tableColumn id="1" xr3:uid="{00000000-0010-0000-1200-000001000000}" name="Year" dataDxfId="46" totalsRowDxfId="45"/>
    <tableColumn id="2" xr3:uid="{00000000-0010-0000-1200-000002000000}" name="team1" dataDxfId="44" totalsRowDxfId="43"/>
    <tableColumn id="3" xr3:uid="{00000000-0010-0000-1200-000003000000}" name="team2" dataDxfId="42" totalsRowDxfId="41"/>
    <tableColumn id="4" xr3:uid="{00000000-0010-0000-1200-000004000000}" name="winner" dataDxfId="40" totalsRowDxfId="39"/>
    <tableColumn id="5" xr3:uid="{00000000-0010-0000-1200-000005000000}" name="KXIP" totalsRowFunction="custom" dataDxfId="38" totalsRowDxfId="37">
      <calculatedColumnFormula>IF(Table25[winner]=Table25[[#Headers],[KXIP]],1,0)</calculatedColumnFormula>
      <totalsRowFormula>SUM(Table25[KXIP])</totalsRowFormula>
    </tableColumn>
    <tableColumn id="6" xr3:uid="{00000000-0010-0000-1200-000006000000}" name="RCB" totalsRowFunction="custom" dataDxfId="36" totalsRowDxfId="35">
      <calculatedColumnFormula>IF(Table25[winner]=Table25[[#Headers],[RCB]],1,0)</calculatedColumnFormula>
      <totalsRowFormula>SUM(Table25[RCB])</totalsRowFormula>
    </tableColumn>
    <tableColumn id="7" xr3:uid="{00000000-0010-0000-1200-000007000000}" name="SRH" totalsRowFunction="custom" dataDxfId="34" totalsRowDxfId="33">
      <calculatedColumnFormula>IF(Table25[winner]=Table25[[#Headers],[SRH]],1,0)</calculatedColumnFormula>
      <totalsRowFormula>SUM(Table25[SRH])</totalsRowFormula>
    </tableColumn>
    <tableColumn id="8" xr3:uid="{00000000-0010-0000-1200-000008000000}" name="DC" totalsRowFunction="custom" dataDxfId="32" totalsRowDxfId="31">
      <calculatedColumnFormula>IF(Table25[winner]=Table25[[#Headers],[DC]],1,0)</calculatedColumnFormula>
      <totalsRowFormula>SUM(Table25[DC])</totalsRowFormula>
    </tableColumn>
    <tableColumn id="9" xr3:uid="{00000000-0010-0000-1200-000009000000}" name="RR" totalsRowFunction="custom" dataDxfId="30" totalsRowDxfId="29">
      <calculatedColumnFormula>IF(Table25[winner]=Table25[[#Headers],[RR]],1,0)</calculatedColumnFormula>
      <totalsRowFormula>SUM(Table25[RR])</totalsRowFormula>
    </tableColumn>
    <tableColumn id="10" xr3:uid="{00000000-0010-0000-1200-00000A000000}" name="CSK" totalsRowFunction="custom" dataDxfId="28" totalsRowDxfId="27">
      <calculatedColumnFormula>IF(Table25[winner]=Table25[[#Headers],[CSK]],1,0)</calculatedColumnFormula>
      <totalsRowFormula>SUM(Table25[CSK])</totalsRowFormula>
    </tableColumn>
    <tableColumn id="11" xr3:uid="{00000000-0010-0000-1200-00000B000000}" name="KKR" totalsRowFunction="custom" dataDxfId="26" totalsRowDxfId="25">
      <calculatedColumnFormula>IF(Table25[winner]=Table25[[#Headers],[KKR]],1,0)</calculatedColumnFormula>
      <totalsRowFormula>SUM(Table25[KKR])</totalsRowFormula>
    </tableColumn>
    <tableColumn id="12" xr3:uid="{00000000-0010-0000-1200-00000C000000}" name="MI" totalsRowFunction="custom" dataDxfId="24" totalsRowDxfId="23">
      <calculatedColumnFormula>IF(Table25[winner]=Table25[[#Headers],[MI]],1,0)</calculatedColumnFormula>
      <totalsRowFormula>SUM(Table25[MI])</totalsRow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Table2" displayName="Table2" ref="N2:O10" totalsRowShown="0">
  <autoFilter ref="N2:O10" xr:uid="{00000000-0009-0000-0100-000002000000}"/>
  <tableColumns count="2">
    <tableColumn id="1" xr3:uid="{00000000-0010-0000-1300-000001000000}" name="KXIP" dataDxfId="22"/>
    <tableColumn id="2" xr3:uid="{00000000-0010-0000-1300-000002000000}" name="Probability"/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C50082A-FBCA-4B24-B8B5-FB6BBC3DD8D4}" name="Table219222324" displayName="Table219222324" ref="Q2:V9" totalsRowShown="0">
  <autoFilter ref="Q2:V9" xr:uid="{BC50082A-FBCA-4B24-B8B5-FB6BBC3DD8D4}"/>
  <tableColumns count="6">
    <tableColumn id="1" xr3:uid="{09806326-56CC-46B1-BCEE-1D7970564234}" name="Opposition" dataDxfId="5"/>
    <tableColumn id="2" xr3:uid="{846A3C13-E818-42BB-876C-8BEDD7762F9F}" name="KXIP Wins" dataDxfId="4"/>
    <tableColumn id="3" xr3:uid="{516746A0-EDA0-456A-902B-696116C26168}" name="KXIP loses" dataDxfId="3">
      <calculatedColumnFormula>1-R3</calculatedColumnFormula>
    </tableColumn>
    <tableColumn id="4" xr3:uid="{64A35797-5C3A-480D-BAF7-D163DF072F41}" name="2 wins" dataDxfId="2">
      <calculatedColumnFormula>R3^2</calculatedColumnFormula>
    </tableColumn>
    <tableColumn id="5" xr3:uid="{CFEAF115-A1D3-4F5B-A527-8B35D01BA368}" name="2 losses" dataDxfId="1">
      <calculatedColumnFormula>S3^2</calculatedColumnFormula>
    </tableColumn>
    <tableColumn id="6" xr3:uid="{18F2430C-0E7A-4FD0-BAC0-B67876DBB419}" name="1 win, 1 loss" dataDxfId="0">
      <calculatedColumnFormula>R3*S3*2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L177" totalsRowCount="1" headerRowDxfId="225" dataDxfId="224" tableBorderDxfId="223">
  <autoFilter ref="A1:L176" xr:uid="{00000000-0009-0000-0100-000003000000}"/>
  <sortState xmlns:xlrd2="http://schemas.microsoft.com/office/spreadsheetml/2017/richdata2" ref="A2:D176">
    <sortCondition ref="A1:A176"/>
  </sortState>
  <tableColumns count="12">
    <tableColumn id="1" xr3:uid="{00000000-0010-0000-0100-000001000000}" name="Year" dataDxfId="222" totalsRowDxfId="221"/>
    <tableColumn id="2" xr3:uid="{00000000-0010-0000-0100-000002000000}" name="team1" dataDxfId="220" totalsRowDxfId="219"/>
    <tableColumn id="3" xr3:uid="{00000000-0010-0000-0100-000003000000}" name="team2" dataDxfId="218" totalsRowDxfId="217"/>
    <tableColumn id="4" xr3:uid="{00000000-0010-0000-0100-000004000000}" name="winner" dataDxfId="216" totalsRowDxfId="215"/>
    <tableColumn id="13" xr3:uid="{00000000-0010-0000-0100-00000D000000}" name="CSK" totalsRowFunction="custom" dataDxfId="214" totalsRowDxfId="213">
      <calculatedColumnFormula>IF(Table3[[#This Row],[winner]]=Table3[[#Headers],[CSK]],1,0)</calculatedColumnFormula>
      <totalsRowFormula>SUM(Table3[CSK])</totalsRowFormula>
    </tableColumn>
    <tableColumn id="5" xr3:uid="{00000000-0010-0000-0100-000005000000}" name="MI" totalsRowFunction="custom" dataDxfId="212" totalsRowDxfId="211">
      <calculatedColumnFormula>IF(Table3[[#This Row],[winner]]=Table3[[#Headers],[MI]],1,0)</calculatedColumnFormula>
      <totalsRowFormula>SUM(Table3[MI])</totalsRowFormula>
    </tableColumn>
    <tableColumn id="6" xr3:uid="{00000000-0010-0000-0100-000006000000}" name="RCB" totalsRowFunction="custom" dataDxfId="210" totalsRowDxfId="209">
      <calculatedColumnFormula>IF(Table3[[#This Row],[winner]]=Table3[[#Headers],[RCB]],1,0)</calculatedColumnFormula>
      <totalsRowFormula>SUM(Table3[RCB])</totalsRowFormula>
    </tableColumn>
    <tableColumn id="7" xr3:uid="{00000000-0010-0000-0100-000007000000}" name="SRH" totalsRowFunction="custom" dataDxfId="208" totalsRowDxfId="207">
      <calculatedColumnFormula>IF(Table3[[#This Row],[winner]]=Table3[[#Headers],[SRH]],1,0)</calculatedColumnFormula>
      <totalsRowFormula>SUM(Table3[SRH])</totalsRowFormula>
    </tableColumn>
    <tableColumn id="8" xr3:uid="{00000000-0010-0000-0100-000008000000}" name="DC" totalsRowFunction="custom" dataDxfId="206" totalsRowDxfId="205">
      <calculatedColumnFormula>IF(Table3[[#This Row],[winner]]=Table3[[#Headers],[DC]],1,0)</calculatedColumnFormula>
      <totalsRowFormula>SUM(Table3[DC])</totalsRowFormula>
    </tableColumn>
    <tableColumn id="9" xr3:uid="{00000000-0010-0000-0100-000009000000}" name="RR" totalsRowFunction="custom" dataDxfId="204" totalsRowDxfId="203">
      <calculatedColumnFormula>IF(Table3[[#This Row],[winner]]=Table3[[#Headers],[RR]],1,0)</calculatedColumnFormula>
      <totalsRowFormula>SUM(Table3[RR])</totalsRowFormula>
    </tableColumn>
    <tableColumn id="11" xr3:uid="{00000000-0010-0000-0100-00000B000000}" name="KKR" totalsRowFunction="custom" dataDxfId="202" totalsRowDxfId="201">
      <calculatedColumnFormula>IF(Table3[[#This Row],[winner]]=Table3[[#Headers],[KKR]],1,0)</calculatedColumnFormula>
      <totalsRowFormula>SUM(Table3[KKR])</totalsRowFormula>
    </tableColumn>
    <tableColumn id="12" xr3:uid="{00000000-0010-0000-0100-00000C000000}" name="KXIP" totalsRowFunction="custom" dataDxfId="200" totalsRowDxfId="199">
      <calculatedColumnFormula>IF(Table3[[#This Row],[winner]]=Table3[[#Headers],[KXIP]],1,0)</calculatedColumnFormula>
      <totalsRowFormula>SUM(Table3[KXIP])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11" displayName="Table11" ref="N2:O10" totalsRowShown="0">
  <autoFilter ref="N2:O10" xr:uid="{00000000-0009-0000-0100-00000B000000}"/>
  <tableColumns count="2">
    <tableColumn id="1" xr3:uid="{00000000-0010-0000-0200-000001000000}" name="CSK " dataDxfId="198"/>
    <tableColumn id="2" xr3:uid="{00000000-0010-0000-0200-000002000000}" name="Probability" dataDxfId="19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le21920" displayName="Table21920" ref="Q2:V9" totalsRowShown="0">
  <autoFilter ref="Q2:V9" xr:uid="{00000000-0009-0000-0100-000013000000}"/>
  <tableColumns count="6">
    <tableColumn id="1" xr3:uid="{00000000-0010-0000-0300-000001000000}" name="Opposition" dataDxfId="196"/>
    <tableColumn id="2" xr3:uid="{00000000-0010-0000-0300-000002000000}" name="CSK Wins" dataDxfId="195">
      <calculatedColumnFormula>1-F194</calculatedColumnFormula>
    </tableColumn>
    <tableColumn id="3" xr3:uid="{00000000-0010-0000-0300-000003000000}" name="CSK Loses">
      <calculatedColumnFormula>1-R3</calculatedColumnFormula>
    </tableColumn>
    <tableColumn id="4" xr3:uid="{00000000-0010-0000-0300-000004000000}" name="2 wins">
      <calculatedColumnFormula>R3^2</calculatedColumnFormula>
    </tableColumn>
    <tableColumn id="5" xr3:uid="{00000000-0010-0000-0300-000005000000}" name="2 losses">
      <calculatedColumnFormula>S3^2</calculatedColumnFormula>
    </tableColumn>
    <tableColumn id="6" xr3:uid="{00000000-0010-0000-0300-000006000000}" name="1 win, 1 loss">
      <calculatedColumnFormula>R3*S3*2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L184" totalsRowCount="1" headerRowDxfId="194" dataDxfId="193" tableBorderDxfId="192">
  <autoFilter ref="A1:L183" xr:uid="{00000000-0009-0000-0100-000004000000}"/>
  <sortState xmlns:xlrd2="http://schemas.microsoft.com/office/spreadsheetml/2017/richdata2" ref="A3:L184">
    <sortCondition ref="A2:A184"/>
  </sortState>
  <tableColumns count="12">
    <tableColumn id="1" xr3:uid="{00000000-0010-0000-0400-000001000000}" name="Year" dataDxfId="191" totalsRowDxfId="190"/>
    <tableColumn id="2" xr3:uid="{00000000-0010-0000-0400-000002000000}" name="Team 1" dataDxfId="189" totalsRowDxfId="188"/>
    <tableColumn id="3" xr3:uid="{00000000-0010-0000-0400-000003000000}" name="Team 2" dataDxfId="187" totalsRowDxfId="186"/>
    <tableColumn id="4" xr3:uid="{00000000-0010-0000-0400-000004000000}" name="Winner" dataDxfId="185" totalsRowDxfId="184"/>
    <tableColumn id="5" xr3:uid="{00000000-0010-0000-0400-000005000000}" name="DC" totalsRowFunction="custom" dataDxfId="183" totalsRowDxfId="182">
      <calculatedColumnFormula>IF(Table4[[#This Row],[Winner]]=Table4[[#Headers],[DC]],1,0)</calculatedColumnFormula>
      <totalsRowFormula>SUM(Table4[DC])</totalsRowFormula>
    </tableColumn>
    <tableColumn id="6" xr3:uid="{00000000-0010-0000-0400-000006000000}" name="RCB" totalsRowFunction="custom" dataDxfId="181" totalsRowDxfId="180">
      <calculatedColumnFormula>IF(Table4[[#This Row],[Winner]]=Table4[[#Headers],[RCB]],1,0)</calculatedColumnFormula>
      <totalsRowFormula>SUM(Table4[RCB])</totalsRowFormula>
    </tableColumn>
    <tableColumn id="7" xr3:uid="{00000000-0010-0000-0400-000007000000}" name="SRH" totalsRowFunction="custom" dataDxfId="179" totalsRowDxfId="178">
      <calculatedColumnFormula>IF(Table4[[#This Row],[Winner]]=Table4[[#Headers],[SRH]],1,0)</calculatedColumnFormula>
      <totalsRowFormula>SUM(Table4[SRH])</totalsRowFormula>
    </tableColumn>
    <tableColumn id="8" xr3:uid="{00000000-0010-0000-0400-000008000000}" name="MI" totalsRowFunction="custom" dataDxfId="177" totalsRowDxfId="176">
      <calculatedColumnFormula>IF(Table4[[#This Row],[Winner]]=Table4[[#Headers],[MI]],1,0)</calculatedColumnFormula>
      <totalsRowFormula>SUM(Table4[MI])</totalsRowFormula>
    </tableColumn>
    <tableColumn id="9" xr3:uid="{00000000-0010-0000-0400-000009000000}" name="RR" totalsRowFunction="custom" dataDxfId="175" totalsRowDxfId="174">
      <calculatedColumnFormula>IF(Table4[[#This Row],[Winner]]=Table4[[#Headers],[RR]],1,0)</calculatedColumnFormula>
      <totalsRowFormula>SUM(Table4[RR])</totalsRowFormula>
    </tableColumn>
    <tableColumn id="10" xr3:uid="{00000000-0010-0000-0400-00000A000000}" name="CSK" totalsRowFunction="custom" dataDxfId="173" totalsRowDxfId="172">
      <calculatedColumnFormula>IF(Table4[[#This Row],[Winner]]=Table4[[#Headers],[CSK]],1,0)</calculatedColumnFormula>
      <totalsRowFormula>SUM(Table4[CSK])</totalsRowFormula>
    </tableColumn>
    <tableColumn id="11" xr3:uid="{00000000-0010-0000-0400-00000B000000}" name="KKR" totalsRowFunction="custom" dataDxfId="171" totalsRowDxfId="170">
      <calculatedColumnFormula>IF(Table4[[#This Row],[Winner]]=Table4[[#Headers],[KKR]],1,0)</calculatedColumnFormula>
      <totalsRowFormula>SUM(Table4[KKR])</totalsRowFormula>
    </tableColumn>
    <tableColumn id="12" xr3:uid="{00000000-0010-0000-0400-00000C000000}" name="KXIP" totalsRowFunction="custom" dataDxfId="169" totalsRowDxfId="168">
      <calculatedColumnFormula>IF(Table4[[#This Row],[Winner]]=Table4[[#Headers],[KXIP]],1,0)</calculatedColumnFormula>
      <totalsRowFormula>SUM(Table4[KXIP])</totalsRow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12" displayName="Table12" ref="N2:O10" totalsRowShown="0">
  <autoFilter ref="N2:O10" xr:uid="{00000000-0009-0000-0100-00000C000000}"/>
  <tableColumns count="2">
    <tableColumn id="1" xr3:uid="{00000000-0010-0000-0500-000001000000}" name="DC" dataDxfId="167"/>
    <tableColumn id="2" xr3:uid="{00000000-0010-0000-0500-000002000000}" name="Probability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FDACF1D-1AF7-45CE-954F-FD4242DAE030}" name="Table2192022" displayName="Table2192022" ref="Q2:V9" totalsRowShown="0">
  <autoFilter ref="Q2:V9" xr:uid="{4FDACF1D-1AF7-45CE-954F-FD4242DAE030}"/>
  <tableColumns count="6">
    <tableColumn id="1" xr3:uid="{1E4C7927-3F11-4D39-8A13-982EB359134A}" name="Opposition" dataDxfId="21"/>
    <tableColumn id="2" xr3:uid="{C09FD95F-EA7F-4E8E-8A95-4D83529CA59D}" name="DC Wins" dataDxfId="20">
      <calculatedColumnFormula>1-E189</calculatedColumnFormula>
    </tableColumn>
    <tableColumn id="3" xr3:uid="{292127D7-8B46-4CCB-AFFA-1D7A4D316857}" name="DC Loses">
      <calculatedColumnFormula>1-R3</calculatedColumnFormula>
    </tableColumn>
    <tableColumn id="4" xr3:uid="{6A008B4C-A30C-459F-B1B6-C04F0D9FA1B7}" name="2 wins">
      <calculatedColumnFormula>R3^2</calculatedColumnFormula>
    </tableColumn>
    <tableColumn id="5" xr3:uid="{6657B61E-60C4-49AF-B727-6C7818FFC790}" name="2 losses">
      <calculatedColumnFormula>S3^2</calculatedColumnFormula>
    </tableColumn>
    <tableColumn id="6" xr3:uid="{E10B3E5A-793A-4BE2-93A9-DE4614B1E69D}" name="1 win, 1 loss">
      <calculatedColumnFormula>R3*S3*2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5" displayName="Table5" ref="A1:L186" totalsRowCount="1" headerRowDxfId="166" dataDxfId="165" tableBorderDxfId="164">
  <autoFilter ref="A1:L185" xr:uid="{00000000-0009-0000-0100-000005000000}"/>
  <tableColumns count="12">
    <tableColumn id="1" xr3:uid="{00000000-0010-0000-0600-000001000000}" name="Year" dataDxfId="163" totalsRowDxfId="162"/>
    <tableColumn id="2" xr3:uid="{00000000-0010-0000-0600-000002000000}" name="team1" dataDxfId="161" totalsRowDxfId="160"/>
    <tableColumn id="3" xr3:uid="{00000000-0010-0000-0600-000003000000}" name="team2" dataDxfId="159" totalsRowDxfId="158"/>
    <tableColumn id="4" xr3:uid="{00000000-0010-0000-0600-000004000000}" name="winner" dataDxfId="157" totalsRowDxfId="156"/>
    <tableColumn id="5" xr3:uid="{00000000-0010-0000-0600-000005000000}" name="RCB" totalsRowFunction="custom" dataDxfId="155" totalsRowDxfId="154">
      <calculatedColumnFormula>IF(Table5[[#This Row],[winner]]=Table5[[#Headers],[RCB]],1,0)</calculatedColumnFormula>
      <totalsRowFormula>SUM(Table5[RCB])</totalsRowFormula>
    </tableColumn>
    <tableColumn id="6" xr3:uid="{00000000-0010-0000-0600-000006000000}" name="MI" totalsRowFunction="custom" dataDxfId="153" totalsRowDxfId="152">
      <calculatedColumnFormula>IF(Table5[[#This Row],[winner]]=Table5[[#Headers],[MI]],1,0)</calculatedColumnFormula>
      <totalsRowFormula>SUM(Table5[MI])</totalsRowFormula>
    </tableColumn>
    <tableColumn id="7" xr3:uid="{00000000-0010-0000-0600-000007000000}" name="SRH" totalsRowFunction="custom" dataDxfId="151" totalsRowDxfId="150">
      <calculatedColumnFormula>IF(Table5[[#This Row],[winner]]=Table5[[#Headers],[SRH]],1,0)</calculatedColumnFormula>
      <totalsRowFormula>SUM(Table5[SRH])</totalsRowFormula>
    </tableColumn>
    <tableColumn id="8" xr3:uid="{00000000-0010-0000-0600-000008000000}" name="DC" totalsRowFunction="custom" dataDxfId="149" totalsRowDxfId="148">
      <calculatedColumnFormula>IF(Table5[[#This Row],[winner]]=Table5[[#Headers],[DC]],1,0)</calculatedColumnFormula>
      <totalsRowFormula>SUM(Table5[DC])</totalsRowFormula>
    </tableColumn>
    <tableColumn id="9" xr3:uid="{00000000-0010-0000-0600-000009000000}" name="RR" totalsRowFunction="custom" dataDxfId="147" totalsRowDxfId="146">
      <calculatedColumnFormula>IF(Table5[[#This Row],[winner]]=Table5[[#Headers],[RR]],1,0)</calculatedColumnFormula>
      <totalsRowFormula>SUM(Table5[RR])</totalsRowFormula>
    </tableColumn>
    <tableColumn id="10" xr3:uid="{00000000-0010-0000-0600-00000A000000}" name="CSK" totalsRowFunction="custom" dataDxfId="145" totalsRowDxfId="144">
      <calculatedColumnFormula>IF(Table5[[#This Row],[winner]]=Table5[[#Headers],[CSK]],1,0)</calculatedColumnFormula>
      <totalsRowFormula>SUM(Table5[CSK])</totalsRowFormula>
    </tableColumn>
    <tableColumn id="11" xr3:uid="{00000000-0010-0000-0600-00000B000000}" name="KKR" totalsRowFunction="custom" dataDxfId="143" totalsRowDxfId="142">
      <calculatedColumnFormula>IF(Table5[[#This Row],[winner]]=Table5[[#Headers],[KKR]],1,0)</calculatedColumnFormula>
      <totalsRowFormula>SUM(Table5[KKR])</totalsRowFormula>
    </tableColumn>
    <tableColumn id="12" xr3:uid="{00000000-0010-0000-0600-00000C000000}" name="KXIP" totalsRowFunction="custom" dataDxfId="141" totalsRowDxfId="140">
      <calculatedColumnFormula>IF(Table5[[#This Row],[winner]]=Table5[[#Headers],[KXIP]],1,0)</calculatedColumnFormula>
      <totalsRowFormula>SUM(Table5[KXIP])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ggle.com/datasets/patrickb1912/ipl-complete-dataset-20082020?resource=download&amp;select=IPL+Matches+2008-2020.csv" TargetMode="External"/><Relationship Id="rId1" Type="http://schemas.openxmlformats.org/officeDocument/2006/relationships/hyperlink" Target="https://www.kaggle.com/datasets/patrickb1912/indian-premier-league-2021-dataset?select=IPL+Matches+Dataset+2021.c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6.xml"/><Relationship Id="rId4" Type="http://schemas.openxmlformats.org/officeDocument/2006/relationships/table" Target="../tables/table1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drawing" Target="../drawings/drawing7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AF3A-8F4A-44E6-B4E0-CD36FB2BE696}">
  <dimension ref="B9:T29"/>
  <sheetViews>
    <sheetView showGridLines="0" tabSelected="1" zoomScale="135" zoomScaleNormal="130" workbookViewId="0">
      <selection activeCell="C7" sqref="C7"/>
    </sheetView>
  </sheetViews>
  <sheetFormatPr defaultRowHeight="14.4" x14ac:dyDescent="0.3"/>
  <cols>
    <col min="2" max="2" width="6.77734375" bestFit="1" customWidth="1"/>
    <col min="3" max="3" width="15.21875" bestFit="1" customWidth="1"/>
    <col min="4" max="4" width="6.77734375" bestFit="1" customWidth="1"/>
    <col min="10" max="10" width="6.77734375" bestFit="1" customWidth="1"/>
    <col min="11" max="11" width="15.21875" bestFit="1" customWidth="1"/>
    <col min="12" max="12" width="6.77734375" bestFit="1" customWidth="1"/>
    <col min="13" max="13" width="15.21875" customWidth="1"/>
    <col min="15" max="15" width="7.21875" bestFit="1" customWidth="1"/>
    <col min="16" max="16" width="15.44140625" bestFit="1" customWidth="1"/>
    <col min="18" max="18" width="14.6640625" bestFit="1" customWidth="1"/>
  </cols>
  <sheetData>
    <row r="9" spans="2:3" x14ac:dyDescent="0.3">
      <c r="B9" t="s">
        <v>432</v>
      </c>
      <c r="C9" t="s">
        <v>434</v>
      </c>
    </row>
    <row r="10" spans="2:3" x14ac:dyDescent="0.3">
      <c r="B10">
        <v>411</v>
      </c>
      <c r="C10" t="s">
        <v>433</v>
      </c>
    </row>
    <row r="11" spans="2:3" x14ac:dyDescent="0.3">
      <c r="B11">
        <v>421</v>
      </c>
      <c r="C11" t="s">
        <v>435</v>
      </c>
    </row>
    <row r="12" spans="2:3" x14ac:dyDescent="0.3">
      <c r="B12">
        <v>431</v>
      </c>
      <c r="C12" t="s">
        <v>436</v>
      </c>
    </row>
    <row r="13" spans="2:3" x14ac:dyDescent="0.3">
      <c r="B13">
        <v>432</v>
      </c>
      <c r="C13" t="s">
        <v>437</v>
      </c>
    </row>
    <row r="29" spans="20:20" x14ac:dyDescent="0.3">
      <c r="T29" t="s">
        <v>431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V114"/>
  <sheetViews>
    <sheetView workbookViewId="0">
      <pane xSplit="1" topLeftCell="B1" activePane="topRight" state="frozen"/>
      <selection pane="topRight" activeCell="A3" sqref="A3"/>
    </sheetView>
  </sheetViews>
  <sheetFormatPr defaultRowHeight="14.4" x14ac:dyDescent="0.3"/>
  <cols>
    <col min="3" max="3" width="13.5546875" customWidth="1"/>
    <col min="14" max="14" width="42.5546875" bestFit="1" customWidth="1"/>
    <col min="15" max="15" width="12.33203125" bestFit="1" customWidth="1"/>
    <col min="16" max="16" width="11" customWidth="1"/>
    <col min="17" max="17" width="12.44140625" bestFit="1" customWidth="1"/>
    <col min="18" max="19" width="11.109375" bestFit="1" customWidth="1"/>
    <col min="20" max="20" width="8.5546875" bestFit="1" customWidth="1"/>
    <col min="21" max="21" width="9.5546875" bestFit="1" customWidth="1"/>
    <col min="22" max="22" width="13.21875" bestFit="1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11" t="s">
        <v>378</v>
      </c>
      <c r="F1" s="11" t="s">
        <v>376</v>
      </c>
      <c r="G1" s="11" t="s">
        <v>375</v>
      </c>
      <c r="H1" s="11" t="s">
        <v>374</v>
      </c>
      <c r="I1" s="11" t="s">
        <v>371</v>
      </c>
      <c r="J1" s="11" t="s">
        <v>373</v>
      </c>
      <c r="K1" s="11" t="s">
        <v>372</v>
      </c>
      <c r="L1" s="11" t="s">
        <v>377</v>
      </c>
    </row>
    <row r="2" spans="1:22" x14ac:dyDescent="0.3">
      <c r="A2" s="8">
        <v>2008</v>
      </c>
      <c r="B2" s="8" t="s">
        <v>378</v>
      </c>
      <c r="C2" s="8" t="s">
        <v>371</v>
      </c>
      <c r="D2" s="8" t="s">
        <v>371</v>
      </c>
      <c r="E2" s="9">
        <f>IF(Table410[winner]=Table211[[#Headers],[SRH]],1,0)</f>
        <v>0</v>
      </c>
      <c r="F2" s="9">
        <f>IF(Table410[winner]=Table211[[#Headers],[RCB]],1,0)</f>
        <v>0</v>
      </c>
      <c r="G2" s="9">
        <f>IF(Table410[winner]=Table211[[#Headers],[RR]],1,0)</f>
        <v>0</v>
      </c>
      <c r="H2" s="9">
        <f>IF(Table410[winner]=Table211[[#Headers],[DC]],1,0)</f>
        <v>0</v>
      </c>
      <c r="I2" s="9">
        <f>IF(Table410[winner]=Table211[[#Headers],[MI]],1,0)</f>
        <v>1</v>
      </c>
      <c r="J2" s="9">
        <f>IF(Table410[winner]=Table211[[#Headers],[CSK]],1,0)</f>
        <v>0</v>
      </c>
      <c r="K2" s="9">
        <f>IF(Table410[winner]=Table211[[#Headers],[KKR]],1,0)</f>
        <v>0</v>
      </c>
      <c r="L2" s="9">
        <f>IF(Table410[winner]=Table211[[#Headers],[KXIP]],1,0)</f>
        <v>0</v>
      </c>
      <c r="N2" s="19" t="s">
        <v>378</v>
      </c>
      <c r="O2" t="s">
        <v>398</v>
      </c>
      <c r="Q2" t="s">
        <v>404</v>
      </c>
      <c r="R2" t="s">
        <v>423</v>
      </c>
      <c r="S2" t="s">
        <v>424</v>
      </c>
      <c r="T2" t="s">
        <v>401</v>
      </c>
      <c r="U2" t="s">
        <v>400</v>
      </c>
      <c r="V2" t="s">
        <v>399</v>
      </c>
    </row>
    <row r="3" spans="1:22" x14ac:dyDescent="0.3">
      <c r="A3" s="8">
        <v>2008</v>
      </c>
      <c r="B3" s="8" t="s">
        <v>372</v>
      </c>
      <c r="C3" s="8" t="s">
        <v>378</v>
      </c>
      <c r="D3" s="8" t="s">
        <v>372</v>
      </c>
      <c r="E3" s="9">
        <f>IF(Table410[winner]=Table211[[#Headers],[SRH]],1,0)</f>
        <v>0</v>
      </c>
      <c r="F3" s="9">
        <f>IF(Table410[winner]=Table211[[#Headers],[RCB]],1,0)</f>
        <v>0</v>
      </c>
      <c r="G3" s="9">
        <f>IF(Table410[winner]=Table211[[#Headers],[RR]],1,0)</f>
        <v>0</v>
      </c>
      <c r="H3" s="9">
        <f>IF(Table410[winner]=Table211[[#Headers],[DC]],1,0)</f>
        <v>0</v>
      </c>
      <c r="I3" s="9">
        <f>IF(Table410[winner]=Table211[[#Headers],[MI]],1,0)</f>
        <v>0</v>
      </c>
      <c r="J3" s="9">
        <f>IF(Table410[winner]=Table211[[#Headers],[CSK]],1,0)</f>
        <v>0</v>
      </c>
      <c r="K3" s="9">
        <f>IF(Table410[winner]=Table211[[#Headers],[KKR]],1,0)</f>
        <v>1</v>
      </c>
      <c r="L3" s="9">
        <f>IF(Table410[winner]=Table211[[#Headers],[KXIP]],1,0)</f>
        <v>0</v>
      </c>
      <c r="N3" s="24" t="s">
        <v>397</v>
      </c>
      <c r="O3">
        <f>E114</f>
        <v>0.4</v>
      </c>
      <c r="Q3" s="24" t="s">
        <v>376</v>
      </c>
      <c r="R3" s="31">
        <f>1-O9</f>
        <v>0.38888888888888884</v>
      </c>
      <c r="S3" s="31">
        <f>1-R3</f>
        <v>0.61111111111111116</v>
      </c>
      <c r="T3" s="31">
        <f>R3^2</f>
        <v>0.15123456790123452</v>
      </c>
      <c r="U3" s="31">
        <f t="shared" ref="T3:U9" si="0">S3^2</f>
        <v>0.37345679012345684</v>
      </c>
      <c r="V3" s="31">
        <f t="shared" ref="V3:V8" si="1">R3*S3*2</f>
        <v>0.47530864197530864</v>
      </c>
    </row>
    <row r="4" spans="1:22" x14ac:dyDescent="0.3">
      <c r="A4" s="8">
        <v>2008</v>
      </c>
      <c r="B4" s="8" t="s">
        <v>371</v>
      </c>
      <c r="C4" s="8" t="s">
        <v>378</v>
      </c>
      <c r="D4" s="8" t="s">
        <v>378</v>
      </c>
      <c r="E4" s="9">
        <f>IF(Table410[winner]=Table211[[#Headers],[SRH]],1,0)</f>
        <v>1</v>
      </c>
      <c r="F4" s="9">
        <f>IF(Table410[winner]=Table211[[#Headers],[RCB]],1,0)</f>
        <v>0</v>
      </c>
      <c r="G4" s="9">
        <f>IF(Table410[winner]=Table211[[#Headers],[RR]],1,0)</f>
        <v>0</v>
      </c>
      <c r="H4" s="9">
        <f>IF(Table410[winner]=Table211[[#Headers],[DC]],1,0)</f>
        <v>0</v>
      </c>
      <c r="I4" s="9">
        <f>IF(Table410[winner]=Table211[[#Headers],[MI]],1,0)</f>
        <v>0</v>
      </c>
      <c r="J4" s="9">
        <f>IF(Table410[winner]=Table211[[#Headers],[CSK]],1,0)</f>
        <v>0</v>
      </c>
      <c r="K4" s="9">
        <f>IF(Table410[winner]=Table211[[#Headers],[KKR]],1,0)</f>
        <v>0</v>
      </c>
      <c r="L4" s="9">
        <f>IF(Table410[winner]=Table211[[#Headers],[KXIP]],1,0)</f>
        <v>0</v>
      </c>
      <c r="N4" s="28" t="s">
        <v>414</v>
      </c>
      <c r="O4">
        <f>K114</f>
        <v>0.84615384615384615</v>
      </c>
      <c r="Q4" s="24" t="s">
        <v>375</v>
      </c>
      <c r="R4" s="31">
        <f>1-O6</f>
        <v>0.4</v>
      </c>
      <c r="S4" s="31">
        <f>1-R4</f>
        <v>0.6</v>
      </c>
      <c r="T4" s="31">
        <f>R4^2</f>
        <v>0.16000000000000003</v>
      </c>
      <c r="U4" s="31">
        <f t="shared" si="0"/>
        <v>0.36</v>
      </c>
      <c r="V4" s="31">
        <f t="shared" si="1"/>
        <v>0.48</v>
      </c>
    </row>
    <row r="5" spans="1:22" x14ac:dyDescent="0.3">
      <c r="A5" s="8">
        <v>2008</v>
      </c>
      <c r="B5" s="8" t="s">
        <v>373</v>
      </c>
      <c r="C5" s="8" t="s">
        <v>378</v>
      </c>
      <c r="D5" s="8" t="s">
        <v>378</v>
      </c>
      <c r="E5" s="9">
        <f>IF(Table410[winner]=Table211[[#Headers],[SRH]],1,0)</f>
        <v>1</v>
      </c>
      <c r="F5" s="9">
        <f>IF(Table410[winner]=Table211[[#Headers],[RCB]],1,0)</f>
        <v>0</v>
      </c>
      <c r="G5" s="9">
        <f>IF(Table410[winner]=Table211[[#Headers],[RR]],1,0)</f>
        <v>0</v>
      </c>
      <c r="H5" s="9">
        <f>IF(Table410[winner]=Table211[[#Headers],[DC]],1,0)</f>
        <v>0</v>
      </c>
      <c r="I5" s="9">
        <f>IF(Table410[winner]=Table211[[#Headers],[MI]],1,0)</f>
        <v>0</v>
      </c>
      <c r="J5" s="9">
        <f>IF(Table410[winner]=Table211[[#Headers],[CSK]],1,0)</f>
        <v>0</v>
      </c>
      <c r="K5" s="9">
        <f>IF(Table410[winner]=Table211[[#Headers],[KKR]],1,0)</f>
        <v>0</v>
      </c>
      <c r="L5" s="9">
        <f>IF(Table410[winner]=Table211[[#Headers],[KXIP]],1,0)</f>
        <v>0</v>
      </c>
      <c r="N5" s="28" t="s">
        <v>412</v>
      </c>
      <c r="O5">
        <f>H114</f>
        <v>0.46666666666666667</v>
      </c>
      <c r="Q5" s="24" t="s">
        <v>374</v>
      </c>
      <c r="R5" s="31">
        <f>1-Table17[[#This Row],[Probability]]</f>
        <v>0.53333333333333333</v>
      </c>
      <c r="S5" s="31">
        <f t="shared" ref="S5:S9" si="2">1-R5</f>
        <v>0.46666666666666667</v>
      </c>
      <c r="T5" s="31">
        <f t="shared" si="0"/>
        <v>0.28444444444444444</v>
      </c>
      <c r="U5" s="31">
        <f t="shared" si="0"/>
        <v>0.21777777777777779</v>
      </c>
      <c r="V5" s="31">
        <f t="shared" si="1"/>
        <v>0.49777777777777776</v>
      </c>
    </row>
    <row r="6" spans="1:22" x14ac:dyDescent="0.3">
      <c r="A6" s="8">
        <v>2008</v>
      </c>
      <c r="B6" s="8" t="s">
        <v>375</v>
      </c>
      <c r="C6" s="8" t="s">
        <v>378</v>
      </c>
      <c r="D6" s="8" t="s">
        <v>375</v>
      </c>
      <c r="E6" s="9">
        <f>IF(Table410[winner]=Table211[[#Headers],[SRH]],1,0)</f>
        <v>0</v>
      </c>
      <c r="F6" s="9">
        <f>IF(Table410[winner]=Table211[[#Headers],[RCB]],1,0)</f>
        <v>0</v>
      </c>
      <c r="G6" s="9">
        <f>IF(Table410[winner]=Table211[[#Headers],[RR]],1,0)</f>
        <v>1</v>
      </c>
      <c r="H6" s="9">
        <f>IF(Table410[winner]=Table211[[#Headers],[DC]],1,0)</f>
        <v>0</v>
      </c>
      <c r="I6" s="9">
        <f>IF(Table410[winner]=Table211[[#Headers],[MI]],1,0)</f>
        <v>0</v>
      </c>
      <c r="J6" s="9">
        <f>IF(Table410[winner]=Table211[[#Headers],[CSK]],1,0)</f>
        <v>0</v>
      </c>
      <c r="K6" s="9">
        <f>IF(Table410[winner]=Table211[[#Headers],[KKR]],1,0)</f>
        <v>0</v>
      </c>
      <c r="L6" s="9">
        <f>IF(Table410[winner]=Table211[[#Headers],[KXIP]],1,0)</f>
        <v>0</v>
      </c>
      <c r="N6" s="28" t="s">
        <v>413</v>
      </c>
      <c r="O6">
        <f>G114</f>
        <v>0.6</v>
      </c>
      <c r="Q6" s="24" t="s">
        <v>371</v>
      </c>
      <c r="R6" s="31">
        <f>1-O8</f>
        <v>0.44444444444444442</v>
      </c>
      <c r="S6" s="31">
        <f t="shared" si="2"/>
        <v>0.55555555555555558</v>
      </c>
      <c r="T6" s="31">
        <f t="shared" si="0"/>
        <v>0.19753086419753085</v>
      </c>
      <c r="U6" s="31">
        <f t="shared" si="0"/>
        <v>0.30864197530864201</v>
      </c>
      <c r="V6" s="31">
        <f t="shared" si="1"/>
        <v>0.49382716049382713</v>
      </c>
    </row>
    <row r="7" spans="1:22" x14ac:dyDescent="0.3">
      <c r="A7" s="8">
        <v>2008</v>
      </c>
      <c r="B7" s="8" t="s">
        <v>374</v>
      </c>
      <c r="C7" s="8" t="s">
        <v>378</v>
      </c>
      <c r="D7" s="8" t="s">
        <v>374</v>
      </c>
      <c r="E7" s="9">
        <f>IF(Table410[winner]=Table211[[#Headers],[SRH]],1,0)</f>
        <v>0</v>
      </c>
      <c r="F7" s="9">
        <f>IF(Table410[winner]=Table211[[#Headers],[RCB]],1,0)</f>
        <v>0</v>
      </c>
      <c r="G7" s="9">
        <f>IF(Table410[winner]=Table211[[#Headers],[RR]],1,0)</f>
        <v>0</v>
      </c>
      <c r="H7" s="9">
        <f>IF(Table410[winner]=Table211[[#Headers],[DC]],1,0)</f>
        <v>1</v>
      </c>
      <c r="I7" s="9">
        <f>IF(Table410[winner]=Table211[[#Headers],[MI]],1,0)</f>
        <v>0</v>
      </c>
      <c r="J7" s="9">
        <f>IF(Table410[winner]=Table211[[#Headers],[CSK]],1,0)</f>
        <v>0</v>
      </c>
      <c r="K7" s="9">
        <f>IF(Table410[winner]=Table211[[#Headers],[KKR]],1,0)</f>
        <v>0</v>
      </c>
      <c r="L7" s="9">
        <f>IF(Table410[winner]=Table211[[#Headers],[KXIP]],1,0)</f>
        <v>0</v>
      </c>
      <c r="N7" s="28" t="s">
        <v>416</v>
      </c>
      <c r="O7">
        <f>J114</f>
        <v>0.7142857142857143</v>
      </c>
      <c r="Q7" s="24" t="s">
        <v>373</v>
      </c>
      <c r="R7" s="31">
        <f>1-Table17[[#This Row],[Probability]]</f>
        <v>0.2857142857142857</v>
      </c>
      <c r="S7" s="31">
        <f t="shared" si="2"/>
        <v>0.7142857142857143</v>
      </c>
      <c r="T7" s="31">
        <f t="shared" si="0"/>
        <v>8.1632653061224483E-2</v>
      </c>
      <c r="U7" s="31">
        <f>S7^2</f>
        <v>0.51020408163265307</v>
      </c>
      <c r="V7" s="31">
        <f t="shared" si="1"/>
        <v>0.40816326530612246</v>
      </c>
    </row>
    <row r="8" spans="1:22" x14ac:dyDescent="0.3">
      <c r="A8" s="8">
        <v>2008</v>
      </c>
      <c r="B8" s="8" t="s">
        <v>377</v>
      </c>
      <c r="C8" s="8" t="s">
        <v>378</v>
      </c>
      <c r="D8" s="8" t="s">
        <v>377</v>
      </c>
      <c r="E8" s="9">
        <f>IF(Table410[winner]=Table211[[#Headers],[SRH]],1,0)</f>
        <v>0</v>
      </c>
      <c r="F8" s="9">
        <f>IF(Table410[winner]=Table211[[#Headers],[RCB]],1,0)</f>
        <v>0</v>
      </c>
      <c r="G8" s="9">
        <f>IF(Table410[winner]=Table211[[#Headers],[RR]],1,0)</f>
        <v>0</v>
      </c>
      <c r="H8" s="9">
        <f>IF(Table410[winner]=Table211[[#Headers],[DC]],1,0)</f>
        <v>0</v>
      </c>
      <c r="I8" s="9">
        <f>IF(Table410[winner]=Table211[[#Headers],[MI]],1,0)</f>
        <v>0</v>
      </c>
      <c r="J8" s="9">
        <f>IF(Table410[winner]=Table211[[#Headers],[CSK]],1,0)</f>
        <v>0</v>
      </c>
      <c r="K8" s="9">
        <f>IF(Table410[winner]=Table211[[#Headers],[KKR]],1,0)</f>
        <v>0</v>
      </c>
      <c r="L8" s="9">
        <f>IF(Table410[winner]=Table211[[#Headers],[KXIP]],1,0)</f>
        <v>1</v>
      </c>
      <c r="N8" s="28" t="s">
        <v>409</v>
      </c>
      <c r="O8">
        <f>I114</f>
        <v>0.55555555555555558</v>
      </c>
      <c r="Q8" s="24" t="s">
        <v>372</v>
      </c>
      <c r="R8" s="31">
        <f>1-O4</f>
        <v>0.15384615384615385</v>
      </c>
      <c r="S8" s="31">
        <f>1-R8</f>
        <v>0.84615384615384615</v>
      </c>
      <c r="T8" s="31">
        <f t="shared" si="0"/>
        <v>2.3668639053254441E-2</v>
      </c>
      <c r="U8" s="31">
        <f t="shared" si="0"/>
        <v>0.71597633136094674</v>
      </c>
      <c r="V8" s="31">
        <f t="shared" si="1"/>
        <v>0.26035502958579881</v>
      </c>
    </row>
    <row r="9" spans="1:22" x14ac:dyDescent="0.3">
      <c r="A9" s="8">
        <v>2008</v>
      </c>
      <c r="B9" s="8" t="s">
        <v>376</v>
      </c>
      <c r="C9" s="8" t="s">
        <v>378</v>
      </c>
      <c r="D9" s="8" t="s">
        <v>376</v>
      </c>
      <c r="E9" s="9">
        <f>IF(Table410[winner]=Table211[[#Headers],[SRH]],1,0)</f>
        <v>0</v>
      </c>
      <c r="F9" s="9">
        <f>IF(Table410[winner]=Table211[[#Headers],[RCB]],1,0)</f>
        <v>1</v>
      </c>
      <c r="G9" s="9">
        <f>IF(Table410[winner]=Table211[[#Headers],[RR]],1,0)</f>
        <v>0</v>
      </c>
      <c r="H9" s="9">
        <f>IF(Table410[winner]=Table211[[#Headers],[DC]],1,0)</f>
        <v>0</v>
      </c>
      <c r="I9" s="9">
        <f>IF(Table410[winner]=Table211[[#Headers],[MI]],1,0)</f>
        <v>0</v>
      </c>
      <c r="J9" s="9">
        <f>IF(Table410[winner]=Table211[[#Headers],[CSK]],1,0)</f>
        <v>0</v>
      </c>
      <c r="K9" s="9">
        <f>IF(Table410[winner]=Table211[[#Headers],[KKR]],1,0)</f>
        <v>0</v>
      </c>
      <c r="L9" s="9">
        <f>IF(Table410[winner]=Table211[[#Headers],[KXIP]],1,0)</f>
        <v>0</v>
      </c>
      <c r="N9" s="28" t="s">
        <v>410</v>
      </c>
      <c r="O9">
        <f>F114</f>
        <v>0.61111111111111116</v>
      </c>
      <c r="Q9" s="24" t="s">
        <v>377</v>
      </c>
      <c r="R9" s="31">
        <f>1-O10</f>
        <v>0.53846153846153844</v>
      </c>
      <c r="S9" s="31">
        <f t="shared" si="2"/>
        <v>0.46153846153846156</v>
      </c>
      <c r="T9" s="31">
        <f t="shared" si="0"/>
        <v>0.28994082840236685</v>
      </c>
      <c r="U9" s="31">
        <f t="shared" si="0"/>
        <v>0.21301775147928997</v>
      </c>
      <c r="V9" s="31">
        <f>R9*S9*2</f>
        <v>0.49704142011834318</v>
      </c>
    </row>
    <row r="10" spans="1:22" x14ac:dyDescent="0.3">
      <c r="A10" s="8">
        <v>2009</v>
      </c>
      <c r="B10" s="8" t="s">
        <v>378</v>
      </c>
      <c r="C10" s="8" t="s">
        <v>371</v>
      </c>
      <c r="D10" s="8" t="s">
        <v>378</v>
      </c>
      <c r="E10" s="9">
        <f>IF(Table410[winner]=Table211[[#Headers],[SRH]],1,0)</f>
        <v>1</v>
      </c>
      <c r="F10" s="9">
        <f>IF(Table410[winner]=Table211[[#Headers],[RCB]],1,0)</f>
        <v>0</v>
      </c>
      <c r="G10" s="9">
        <f>IF(Table410[winner]=Table211[[#Headers],[RR]],1,0)</f>
        <v>0</v>
      </c>
      <c r="H10" s="9">
        <f>IF(Table410[winner]=Table211[[#Headers],[DC]],1,0)</f>
        <v>0</v>
      </c>
      <c r="I10" s="9">
        <f>IF(Table410[winner]=Table211[[#Headers],[MI]],1,0)</f>
        <v>0</v>
      </c>
      <c r="J10" s="9">
        <f>IF(Table410[winner]=Table211[[#Headers],[CSK]],1,0)</f>
        <v>0</v>
      </c>
      <c r="K10" s="9">
        <f>IF(Table410[winner]=Table211[[#Headers],[KKR]],1,0)</f>
        <v>0</v>
      </c>
      <c r="L10" s="9">
        <f>IF(Table410[winner]=Table211[[#Headers],[KXIP]],1,0)</f>
        <v>0</v>
      </c>
      <c r="N10" s="29" t="s">
        <v>415</v>
      </c>
      <c r="O10">
        <f>L114</f>
        <v>0.46153846153846156</v>
      </c>
    </row>
    <row r="11" spans="1:22" x14ac:dyDescent="0.3">
      <c r="A11" s="8">
        <v>2009</v>
      </c>
      <c r="B11" s="8" t="s">
        <v>378</v>
      </c>
      <c r="C11" s="8" t="s">
        <v>371</v>
      </c>
      <c r="D11" s="8" t="s">
        <v>378</v>
      </c>
      <c r="E11" s="9">
        <f>IF(Table410[winner]=Table211[[#Headers],[SRH]],1,0)</f>
        <v>1</v>
      </c>
      <c r="F11" s="9">
        <f>IF(Table410[winner]=Table211[[#Headers],[RCB]],1,0)</f>
        <v>0</v>
      </c>
      <c r="G11" s="9">
        <f>IF(Table410[winner]=Table211[[#Headers],[RR]],1,0)</f>
        <v>0</v>
      </c>
      <c r="H11" s="9">
        <f>IF(Table410[winner]=Table211[[#Headers],[DC]],1,0)</f>
        <v>0</v>
      </c>
      <c r="I11" s="9">
        <f>IF(Table410[winner]=Table211[[#Headers],[MI]],1,0)</f>
        <v>0</v>
      </c>
      <c r="J11" s="9">
        <f>IF(Table410[winner]=Table211[[#Headers],[CSK]],1,0)</f>
        <v>0</v>
      </c>
      <c r="K11" s="9">
        <f>IF(Table410[winner]=Table211[[#Headers],[KKR]],1,0)</f>
        <v>0</v>
      </c>
      <c r="L11" s="9">
        <f>IF(Table410[winner]=Table211[[#Headers],[KXIP]],1,0)</f>
        <v>0</v>
      </c>
    </row>
    <row r="12" spans="1:22" x14ac:dyDescent="0.3">
      <c r="A12" s="8">
        <v>2009</v>
      </c>
      <c r="B12" s="8" t="s">
        <v>376</v>
      </c>
      <c r="C12" s="8" t="s">
        <v>378</v>
      </c>
      <c r="D12" s="8" t="s">
        <v>378</v>
      </c>
      <c r="E12" s="9">
        <f>IF(Table410[winner]=Table211[[#Headers],[SRH]],1,0)</f>
        <v>1</v>
      </c>
      <c r="F12" s="9">
        <f>IF(Table410[winner]=Table211[[#Headers],[RCB]],1,0)</f>
        <v>0</v>
      </c>
      <c r="G12" s="9">
        <f>IF(Table410[winner]=Table211[[#Headers],[RR]],1,0)</f>
        <v>0</v>
      </c>
      <c r="H12" s="9">
        <f>IF(Table410[winner]=Table211[[#Headers],[DC]],1,0)</f>
        <v>0</v>
      </c>
      <c r="I12" s="9">
        <f>IF(Table410[winner]=Table211[[#Headers],[MI]],1,0)</f>
        <v>0</v>
      </c>
      <c r="J12" s="9">
        <f>IF(Table410[winner]=Table211[[#Headers],[CSK]],1,0)</f>
        <v>0</v>
      </c>
      <c r="K12" s="9">
        <f>IF(Table410[winner]=Table211[[#Headers],[KKR]],1,0)</f>
        <v>0</v>
      </c>
      <c r="L12" s="9">
        <f>IF(Table410[winner]=Table211[[#Headers],[KXIP]],1,0)</f>
        <v>0</v>
      </c>
    </row>
    <row r="13" spans="1:22" x14ac:dyDescent="0.3">
      <c r="A13" s="8">
        <v>2009</v>
      </c>
      <c r="B13" s="8" t="s">
        <v>373</v>
      </c>
      <c r="C13" s="8" t="s">
        <v>378</v>
      </c>
      <c r="D13" s="8" t="s">
        <v>378</v>
      </c>
      <c r="E13" s="9">
        <f>IF(Table410[winner]=Table211[[#Headers],[SRH]],1,0)</f>
        <v>1</v>
      </c>
      <c r="F13" s="9">
        <f>IF(Table410[winner]=Table211[[#Headers],[RCB]],1,0)</f>
        <v>0</v>
      </c>
      <c r="G13" s="9">
        <f>IF(Table410[winner]=Table211[[#Headers],[RR]],1,0)</f>
        <v>0</v>
      </c>
      <c r="H13" s="9">
        <f>IF(Table410[winner]=Table211[[#Headers],[DC]],1,0)</f>
        <v>0</v>
      </c>
      <c r="I13" s="9">
        <f>IF(Table410[winner]=Table211[[#Headers],[MI]],1,0)</f>
        <v>0</v>
      </c>
      <c r="J13" s="9">
        <f>IF(Table410[winner]=Table211[[#Headers],[CSK]],1,0)</f>
        <v>0</v>
      </c>
      <c r="K13" s="9">
        <f>IF(Table410[winner]=Table211[[#Headers],[KKR]],1,0)</f>
        <v>0</v>
      </c>
      <c r="L13" s="9">
        <f>IF(Table410[winner]=Table211[[#Headers],[KXIP]],1,0)</f>
        <v>0</v>
      </c>
    </row>
    <row r="14" spans="1:22" x14ac:dyDescent="0.3">
      <c r="A14" s="10">
        <v>2009</v>
      </c>
      <c r="B14" s="10" t="s">
        <v>373</v>
      </c>
      <c r="C14" s="10" t="s">
        <v>378</v>
      </c>
      <c r="D14" s="10" t="s">
        <v>373</v>
      </c>
      <c r="E14" s="9">
        <f>IF(Table410[winner]=Table211[[#Headers],[SRH]],1,0)</f>
        <v>0</v>
      </c>
      <c r="F14" s="9">
        <f>IF(Table410[winner]=Table211[[#Headers],[RCB]],1,0)</f>
        <v>0</v>
      </c>
      <c r="G14" s="9">
        <f>IF(Table410[winner]=Table211[[#Headers],[RR]],1,0)</f>
        <v>0</v>
      </c>
      <c r="H14" s="9">
        <f>IF(Table410[winner]=Table211[[#Headers],[DC]],1,0)</f>
        <v>0</v>
      </c>
      <c r="I14" s="9">
        <f>IF(Table410[winner]=Table211[[#Headers],[MI]],1,0)</f>
        <v>0</v>
      </c>
      <c r="J14" s="9">
        <f>IF(Table410[winner]=Table211[[#Headers],[CSK]],1,0)</f>
        <v>1</v>
      </c>
      <c r="K14" s="9">
        <f>IF(Table410[winner]=Table211[[#Headers],[KKR]],1,0)</f>
        <v>0</v>
      </c>
      <c r="L14" s="9">
        <f>IF(Table410[winner]=Table211[[#Headers],[KXIP]],1,0)</f>
        <v>0</v>
      </c>
    </row>
    <row r="15" spans="1:22" x14ac:dyDescent="0.3">
      <c r="A15" s="8">
        <v>2009</v>
      </c>
      <c r="B15" s="8" t="s">
        <v>376</v>
      </c>
      <c r="C15" s="8" t="s">
        <v>378</v>
      </c>
      <c r="D15" s="8" t="s">
        <v>376</v>
      </c>
      <c r="E15" s="9">
        <f>IF(Table410[winner]=Table211[[#Headers],[SRH]],1,0)</f>
        <v>0</v>
      </c>
      <c r="F15" s="9">
        <f>IF(Table410[winner]=Table211[[#Headers],[RCB]],1,0)</f>
        <v>1</v>
      </c>
      <c r="G15" s="9">
        <f>IF(Table410[winner]=Table211[[#Headers],[RR]],1,0)</f>
        <v>0</v>
      </c>
      <c r="H15" s="9">
        <f>IF(Table410[winner]=Table211[[#Headers],[DC]],1,0)</f>
        <v>0</v>
      </c>
      <c r="I15" s="9">
        <f>IF(Table410[winner]=Table211[[#Headers],[MI]],1,0)</f>
        <v>0</v>
      </c>
      <c r="J15" s="9">
        <f>IF(Table410[winner]=Table211[[#Headers],[CSK]],1,0)</f>
        <v>0</v>
      </c>
      <c r="K15" s="9">
        <f>IF(Table410[winner]=Table211[[#Headers],[KKR]],1,0)</f>
        <v>0</v>
      </c>
      <c r="L15" s="9">
        <f>IF(Table410[winner]=Table211[[#Headers],[KXIP]],1,0)</f>
        <v>0</v>
      </c>
    </row>
    <row r="16" spans="1:22" x14ac:dyDescent="0.3">
      <c r="A16" s="8">
        <v>2009</v>
      </c>
      <c r="B16" s="8" t="s">
        <v>374</v>
      </c>
      <c r="C16" s="8" t="s">
        <v>378</v>
      </c>
      <c r="D16" s="8" t="s">
        <v>378</v>
      </c>
      <c r="E16" s="9">
        <f>IF(Table410[winner]=Table211[[#Headers],[SRH]],1,0)</f>
        <v>1</v>
      </c>
      <c r="F16" s="9">
        <f>IF(Table410[winner]=Table211[[#Headers],[RCB]],1,0)</f>
        <v>0</v>
      </c>
      <c r="G16" s="9">
        <f>IF(Table410[winner]=Table211[[#Headers],[RR]],1,0)</f>
        <v>0</v>
      </c>
      <c r="H16" s="9">
        <f>IF(Table410[winner]=Table211[[#Headers],[DC]],1,0)</f>
        <v>0</v>
      </c>
      <c r="I16" s="9">
        <f>IF(Table410[winner]=Table211[[#Headers],[MI]],1,0)</f>
        <v>0</v>
      </c>
      <c r="J16" s="9">
        <f>IF(Table410[winner]=Table211[[#Headers],[CSK]],1,0)</f>
        <v>0</v>
      </c>
      <c r="K16" s="9">
        <f>IF(Table410[winner]=Table211[[#Headers],[KKR]],1,0)</f>
        <v>0</v>
      </c>
      <c r="L16" s="9">
        <f>IF(Table410[winner]=Table211[[#Headers],[KXIP]],1,0)</f>
        <v>0</v>
      </c>
    </row>
    <row r="17" spans="1:12" x14ac:dyDescent="0.3">
      <c r="A17" s="8">
        <v>2009</v>
      </c>
      <c r="B17" s="8" t="s">
        <v>376</v>
      </c>
      <c r="C17" s="8" t="s">
        <v>378</v>
      </c>
      <c r="D17" s="8" t="s">
        <v>378</v>
      </c>
      <c r="E17" s="9">
        <f>IF(Table410[winner]=Table211[[#Headers],[SRH]],1,0)</f>
        <v>1</v>
      </c>
      <c r="F17" s="9">
        <f>IF(Table410[winner]=Table211[[#Headers],[RCB]],1,0)</f>
        <v>0</v>
      </c>
      <c r="G17" s="9">
        <f>IF(Table410[winner]=Table211[[#Headers],[RR]],1,0)</f>
        <v>0</v>
      </c>
      <c r="H17" s="9">
        <f>IF(Table410[winner]=Table211[[#Headers],[DC]],1,0)</f>
        <v>0</v>
      </c>
      <c r="I17" s="9">
        <f>IF(Table410[winner]=Table211[[#Headers],[MI]],1,0)</f>
        <v>0</v>
      </c>
      <c r="J17" s="9">
        <f>IF(Table410[winner]=Table211[[#Headers],[CSK]],1,0)</f>
        <v>0</v>
      </c>
      <c r="K17" s="9">
        <f>IF(Table410[winner]=Table211[[#Headers],[KKR]],1,0)</f>
        <v>0</v>
      </c>
      <c r="L17" s="9">
        <f>IF(Table410[winner]=Table211[[#Headers],[KXIP]],1,0)</f>
        <v>0</v>
      </c>
    </row>
    <row r="18" spans="1:12" x14ac:dyDescent="0.3">
      <c r="A18" s="8">
        <v>2010</v>
      </c>
      <c r="B18" s="8" t="s">
        <v>378</v>
      </c>
      <c r="C18" s="8" t="s">
        <v>371</v>
      </c>
      <c r="D18" s="8" t="s">
        <v>371</v>
      </c>
      <c r="E18" s="9">
        <f>IF(Table410[winner]=Table211[[#Headers],[SRH]],1,0)</f>
        <v>0</v>
      </c>
      <c r="F18" s="9">
        <f>IF(Table410[winner]=Table211[[#Headers],[RCB]],1,0)</f>
        <v>0</v>
      </c>
      <c r="G18" s="9">
        <f>IF(Table410[winner]=Table211[[#Headers],[RR]],1,0)</f>
        <v>0</v>
      </c>
      <c r="H18" s="9">
        <f>IF(Table410[winner]=Table211[[#Headers],[DC]],1,0)</f>
        <v>0</v>
      </c>
      <c r="I18" s="9">
        <f>IF(Table410[winner]=Table211[[#Headers],[MI]],1,0)</f>
        <v>1</v>
      </c>
      <c r="J18" s="9">
        <f>IF(Table410[winner]=Table211[[#Headers],[CSK]],1,0)</f>
        <v>0</v>
      </c>
      <c r="K18" s="9">
        <f>IF(Table410[winner]=Table211[[#Headers],[KKR]],1,0)</f>
        <v>0</v>
      </c>
      <c r="L18" s="9">
        <f>IF(Table410[winner]=Table211[[#Headers],[KXIP]],1,0)</f>
        <v>0</v>
      </c>
    </row>
    <row r="19" spans="1:12" x14ac:dyDescent="0.3">
      <c r="A19" s="8">
        <v>2010</v>
      </c>
      <c r="B19" s="8" t="s">
        <v>373</v>
      </c>
      <c r="C19" s="8" t="s">
        <v>378</v>
      </c>
      <c r="D19" s="8" t="s">
        <v>378</v>
      </c>
      <c r="E19" s="9">
        <f>IF(Table410[winner]=Table211[[#Headers],[SRH]],1,0)</f>
        <v>1</v>
      </c>
      <c r="F19" s="9">
        <f>IF(Table410[winner]=Table211[[#Headers],[RCB]],1,0)</f>
        <v>0</v>
      </c>
      <c r="G19" s="9">
        <f>IF(Table410[winner]=Table211[[#Headers],[RR]],1,0)</f>
        <v>0</v>
      </c>
      <c r="H19" s="9">
        <f>IF(Table410[winner]=Table211[[#Headers],[DC]],1,0)</f>
        <v>0</v>
      </c>
      <c r="I19" s="9">
        <f>IF(Table410[winner]=Table211[[#Headers],[MI]],1,0)</f>
        <v>0</v>
      </c>
      <c r="J19" s="9">
        <f>IF(Table410[winner]=Table211[[#Headers],[CSK]],1,0)</f>
        <v>0</v>
      </c>
      <c r="K19" s="9">
        <f>IF(Table410[winner]=Table211[[#Headers],[KKR]],1,0)</f>
        <v>0</v>
      </c>
      <c r="L19" s="9">
        <f>IF(Table410[winner]=Table211[[#Headers],[KXIP]],1,0)</f>
        <v>0</v>
      </c>
    </row>
    <row r="20" spans="1:12" x14ac:dyDescent="0.3">
      <c r="A20" s="8">
        <v>2010</v>
      </c>
      <c r="B20" s="8" t="s">
        <v>375</v>
      </c>
      <c r="C20" s="8" t="s">
        <v>378</v>
      </c>
      <c r="D20" s="8" t="s">
        <v>375</v>
      </c>
      <c r="E20" s="9">
        <f>IF(Table410[winner]=Table211[[#Headers],[SRH]],1,0)</f>
        <v>0</v>
      </c>
      <c r="F20" s="9">
        <f>IF(Table410[winner]=Table211[[#Headers],[RCB]],1,0)</f>
        <v>0</v>
      </c>
      <c r="G20" s="9">
        <f>IF(Table410[winner]=Table211[[#Headers],[RR]],1,0)</f>
        <v>1</v>
      </c>
      <c r="H20" s="9">
        <f>IF(Table410[winner]=Table211[[#Headers],[DC]],1,0)</f>
        <v>0</v>
      </c>
      <c r="I20" s="9">
        <f>IF(Table410[winner]=Table211[[#Headers],[MI]],1,0)</f>
        <v>0</v>
      </c>
      <c r="J20" s="9">
        <f>IF(Table410[winner]=Table211[[#Headers],[CSK]],1,0)</f>
        <v>0</v>
      </c>
      <c r="K20" s="9">
        <f>IF(Table410[winner]=Table211[[#Headers],[KKR]],1,0)</f>
        <v>0</v>
      </c>
      <c r="L20" s="9">
        <f>IF(Table410[winner]=Table211[[#Headers],[KXIP]],1,0)</f>
        <v>0</v>
      </c>
    </row>
    <row r="21" spans="1:12" x14ac:dyDescent="0.3">
      <c r="A21" s="8">
        <v>2010</v>
      </c>
      <c r="B21" s="8" t="s">
        <v>372</v>
      </c>
      <c r="C21" s="8" t="s">
        <v>378</v>
      </c>
      <c r="D21" s="8" t="s">
        <v>372</v>
      </c>
      <c r="E21" s="9">
        <f>IF(Table410[winner]=Table211[[#Headers],[SRH]],1,0)</f>
        <v>0</v>
      </c>
      <c r="F21" s="9">
        <f>IF(Table410[winner]=Table211[[#Headers],[RCB]],1,0)</f>
        <v>0</v>
      </c>
      <c r="G21" s="9">
        <f>IF(Table410[winner]=Table211[[#Headers],[RR]],1,0)</f>
        <v>0</v>
      </c>
      <c r="H21" s="9">
        <f>IF(Table410[winner]=Table211[[#Headers],[DC]],1,0)</f>
        <v>0</v>
      </c>
      <c r="I21" s="9">
        <f>IF(Table410[winner]=Table211[[#Headers],[MI]],1,0)</f>
        <v>0</v>
      </c>
      <c r="J21" s="9">
        <f>IF(Table410[winner]=Table211[[#Headers],[CSK]],1,0)</f>
        <v>0</v>
      </c>
      <c r="K21" s="9">
        <f>IF(Table410[winner]=Table211[[#Headers],[KKR]],1,0)</f>
        <v>1</v>
      </c>
      <c r="L21" s="9">
        <f>IF(Table410[winner]=Table211[[#Headers],[KXIP]],1,0)</f>
        <v>0</v>
      </c>
    </row>
    <row r="22" spans="1:12" x14ac:dyDescent="0.3">
      <c r="A22" s="8">
        <v>2010</v>
      </c>
      <c r="B22" s="8" t="s">
        <v>371</v>
      </c>
      <c r="C22" s="8" t="s">
        <v>378</v>
      </c>
      <c r="D22" s="8" t="s">
        <v>371</v>
      </c>
      <c r="E22" s="9">
        <f>IF(Table410[winner]=Table211[[#Headers],[SRH]],1,0)</f>
        <v>0</v>
      </c>
      <c r="F22" s="9">
        <f>IF(Table410[winner]=Table211[[#Headers],[RCB]],1,0)</f>
        <v>0</v>
      </c>
      <c r="G22" s="9">
        <f>IF(Table410[winner]=Table211[[#Headers],[RR]],1,0)</f>
        <v>0</v>
      </c>
      <c r="H22" s="9">
        <f>IF(Table410[winner]=Table211[[#Headers],[DC]],1,0)</f>
        <v>0</v>
      </c>
      <c r="I22" s="9">
        <f>IF(Table410[winner]=Table211[[#Headers],[MI]],1,0)</f>
        <v>1</v>
      </c>
      <c r="J22" s="9">
        <f>IF(Table410[winner]=Table211[[#Headers],[CSK]],1,0)</f>
        <v>0</v>
      </c>
      <c r="K22" s="9">
        <f>IF(Table410[winner]=Table211[[#Headers],[KKR]],1,0)</f>
        <v>0</v>
      </c>
      <c r="L22" s="9">
        <f>IF(Table410[winner]=Table211[[#Headers],[KXIP]],1,0)</f>
        <v>0</v>
      </c>
    </row>
    <row r="23" spans="1:12" x14ac:dyDescent="0.3">
      <c r="A23" s="8">
        <v>2010</v>
      </c>
      <c r="B23" s="8" t="s">
        <v>376</v>
      </c>
      <c r="C23" s="8" t="s">
        <v>378</v>
      </c>
      <c r="D23" s="8" t="s">
        <v>378</v>
      </c>
      <c r="E23" s="9">
        <f>IF(Table410[winner]=Table211[[#Headers],[SRH]],1,0)</f>
        <v>1</v>
      </c>
      <c r="F23" s="9">
        <f>IF(Table410[winner]=Table211[[#Headers],[RCB]],1,0)</f>
        <v>0</v>
      </c>
      <c r="G23" s="9">
        <f>IF(Table410[winner]=Table211[[#Headers],[RR]],1,0)</f>
        <v>0</v>
      </c>
      <c r="H23" s="9">
        <f>IF(Table410[winner]=Table211[[#Headers],[DC]],1,0)</f>
        <v>0</v>
      </c>
      <c r="I23" s="9">
        <f>IF(Table410[winner]=Table211[[#Headers],[MI]],1,0)</f>
        <v>0</v>
      </c>
      <c r="J23" s="9">
        <f>IF(Table410[winner]=Table211[[#Headers],[CSK]],1,0)</f>
        <v>0</v>
      </c>
      <c r="K23" s="9">
        <f>IF(Table410[winner]=Table211[[#Headers],[KKR]],1,0)</f>
        <v>0</v>
      </c>
      <c r="L23" s="9">
        <f>IF(Table410[winner]=Table211[[#Headers],[KXIP]],1,0)</f>
        <v>0</v>
      </c>
    </row>
    <row r="24" spans="1:12" x14ac:dyDescent="0.3">
      <c r="A24" s="8">
        <v>2010</v>
      </c>
      <c r="B24" s="8" t="s">
        <v>377</v>
      </c>
      <c r="C24" s="8" t="s">
        <v>378</v>
      </c>
      <c r="D24" s="8" t="s">
        <v>378</v>
      </c>
      <c r="E24" s="9">
        <f>IF(Table410[winner]=Table211[[#Headers],[SRH]],1,0)</f>
        <v>1</v>
      </c>
      <c r="F24" s="9">
        <f>IF(Table410[winner]=Table211[[#Headers],[RCB]],1,0)</f>
        <v>0</v>
      </c>
      <c r="G24" s="9">
        <f>IF(Table410[winner]=Table211[[#Headers],[RR]],1,0)</f>
        <v>0</v>
      </c>
      <c r="H24" s="9">
        <f>IF(Table410[winner]=Table211[[#Headers],[DC]],1,0)</f>
        <v>0</v>
      </c>
      <c r="I24" s="9">
        <f>IF(Table410[winner]=Table211[[#Headers],[MI]],1,0)</f>
        <v>0</v>
      </c>
      <c r="J24" s="9">
        <f>IF(Table410[winner]=Table211[[#Headers],[CSK]],1,0)</f>
        <v>0</v>
      </c>
      <c r="K24" s="9">
        <f>IF(Table410[winner]=Table211[[#Headers],[KKR]],1,0)</f>
        <v>0</v>
      </c>
      <c r="L24" s="9">
        <f>IF(Table410[winner]=Table211[[#Headers],[KXIP]],1,0)</f>
        <v>0</v>
      </c>
    </row>
    <row r="25" spans="1:12" x14ac:dyDescent="0.3">
      <c r="A25" s="8">
        <v>2010</v>
      </c>
      <c r="B25" s="8" t="s">
        <v>374</v>
      </c>
      <c r="C25" s="8" t="s">
        <v>378</v>
      </c>
      <c r="D25" s="8" t="s">
        <v>378</v>
      </c>
      <c r="E25" s="9">
        <f>IF(Table410[winner]=Table211[[#Headers],[SRH]],1,0)</f>
        <v>1</v>
      </c>
      <c r="F25" s="9">
        <f>IF(Table410[winner]=Table211[[#Headers],[RCB]],1,0)</f>
        <v>0</v>
      </c>
      <c r="G25" s="9">
        <f>IF(Table410[winner]=Table211[[#Headers],[RR]],1,0)</f>
        <v>0</v>
      </c>
      <c r="H25" s="9">
        <f>IF(Table410[winner]=Table211[[#Headers],[DC]],1,0)</f>
        <v>0</v>
      </c>
      <c r="I25" s="9">
        <f>IF(Table410[winner]=Table211[[#Headers],[MI]],1,0)</f>
        <v>0</v>
      </c>
      <c r="J25" s="9">
        <f>IF(Table410[winner]=Table211[[#Headers],[CSK]],1,0)</f>
        <v>0</v>
      </c>
      <c r="K25" s="9">
        <f>IF(Table410[winner]=Table211[[#Headers],[KKR]],1,0)</f>
        <v>0</v>
      </c>
      <c r="L25" s="9">
        <f>IF(Table410[winner]=Table211[[#Headers],[KXIP]],1,0)</f>
        <v>0</v>
      </c>
    </row>
    <row r="26" spans="1:12" x14ac:dyDescent="0.3">
      <c r="A26" s="8">
        <v>2010</v>
      </c>
      <c r="B26" s="8" t="s">
        <v>373</v>
      </c>
      <c r="C26" s="8" t="s">
        <v>378</v>
      </c>
      <c r="D26" s="8" t="s">
        <v>373</v>
      </c>
      <c r="E26" s="9">
        <f>IF(Table410[winner]=Table211[[#Headers],[SRH]],1,0)</f>
        <v>0</v>
      </c>
      <c r="F26" s="9">
        <f>IF(Table410[winner]=Table211[[#Headers],[RCB]],1,0)</f>
        <v>0</v>
      </c>
      <c r="G26" s="9">
        <f>IF(Table410[winner]=Table211[[#Headers],[RR]],1,0)</f>
        <v>0</v>
      </c>
      <c r="H26" s="9">
        <f>IF(Table410[winner]=Table211[[#Headers],[DC]],1,0)</f>
        <v>0</v>
      </c>
      <c r="I26" s="9">
        <f>IF(Table410[winner]=Table211[[#Headers],[MI]],1,0)</f>
        <v>0</v>
      </c>
      <c r="J26" s="9">
        <f>IF(Table410[winner]=Table211[[#Headers],[CSK]],1,0)</f>
        <v>1</v>
      </c>
      <c r="K26" s="9">
        <f>IF(Table410[winner]=Table211[[#Headers],[KKR]],1,0)</f>
        <v>0</v>
      </c>
      <c r="L26" s="9">
        <f>IF(Table410[winner]=Table211[[#Headers],[KXIP]],1,0)</f>
        <v>0</v>
      </c>
    </row>
    <row r="27" spans="1:12" x14ac:dyDescent="0.3">
      <c r="A27" s="8">
        <v>2010</v>
      </c>
      <c r="B27" s="8" t="s">
        <v>376</v>
      </c>
      <c r="C27" s="8" t="s">
        <v>378</v>
      </c>
      <c r="D27" s="8" t="s">
        <v>376</v>
      </c>
      <c r="E27" s="9">
        <f>IF(Table410[winner]=Table211[[#Headers],[SRH]],1,0)</f>
        <v>0</v>
      </c>
      <c r="F27" s="9">
        <f>IF(Table410[winner]=Table211[[#Headers],[RCB]],1,0)</f>
        <v>1</v>
      </c>
      <c r="G27" s="9">
        <f>IF(Table410[winner]=Table211[[#Headers],[RR]],1,0)</f>
        <v>0</v>
      </c>
      <c r="H27" s="9">
        <f>IF(Table410[winner]=Table211[[#Headers],[DC]],1,0)</f>
        <v>0</v>
      </c>
      <c r="I27" s="9">
        <f>IF(Table410[winner]=Table211[[#Headers],[MI]],1,0)</f>
        <v>0</v>
      </c>
      <c r="J27" s="9">
        <f>IF(Table410[winner]=Table211[[#Headers],[CSK]],1,0)</f>
        <v>0</v>
      </c>
      <c r="K27" s="9">
        <f>IF(Table410[winner]=Table211[[#Headers],[KKR]],1,0)</f>
        <v>0</v>
      </c>
      <c r="L27" s="9">
        <f>IF(Table410[winner]=Table211[[#Headers],[KXIP]],1,0)</f>
        <v>0</v>
      </c>
    </row>
    <row r="28" spans="1:12" x14ac:dyDescent="0.3">
      <c r="A28" s="8">
        <v>2011</v>
      </c>
      <c r="B28" s="8" t="s">
        <v>378</v>
      </c>
      <c r="C28" s="8" t="s">
        <v>371</v>
      </c>
      <c r="D28" s="8" t="s">
        <v>371</v>
      </c>
      <c r="E28" s="9">
        <f>IF(Table410[winner]=Table211[[#Headers],[SRH]],1,0)</f>
        <v>0</v>
      </c>
      <c r="F28" s="9">
        <f>IF(Table410[winner]=Table211[[#Headers],[RCB]],1,0)</f>
        <v>0</v>
      </c>
      <c r="G28" s="9">
        <f>IF(Table410[winner]=Table211[[#Headers],[RR]],1,0)</f>
        <v>0</v>
      </c>
      <c r="H28" s="9">
        <f>IF(Table410[winner]=Table211[[#Headers],[DC]],1,0)</f>
        <v>0</v>
      </c>
      <c r="I28" s="9">
        <f>IF(Table410[winner]=Table211[[#Headers],[MI]],1,0)</f>
        <v>1</v>
      </c>
      <c r="J28" s="9">
        <f>IF(Table410[winner]=Table211[[#Headers],[CSK]],1,0)</f>
        <v>0</v>
      </c>
      <c r="K28" s="9">
        <f>IF(Table410[winner]=Table211[[#Headers],[KKR]],1,0)</f>
        <v>0</v>
      </c>
      <c r="L28" s="9">
        <f>IF(Table410[winner]=Table211[[#Headers],[KXIP]],1,0)</f>
        <v>0</v>
      </c>
    </row>
    <row r="29" spans="1:12" x14ac:dyDescent="0.3">
      <c r="A29" s="8">
        <v>2011</v>
      </c>
      <c r="B29" s="8" t="s">
        <v>372</v>
      </c>
      <c r="C29" s="8" t="s">
        <v>378</v>
      </c>
      <c r="D29" s="8" t="s">
        <v>372</v>
      </c>
      <c r="E29" s="9">
        <f>IF(Table410[winner]=Table211[[#Headers],[SRH]],1,0)</f>
        <v>0</v>
      </c>
      <c r="F29" s="9">
        <f>IF(Table410[winner]=Table211[[#Headers],[RCB]],1,0)</f>
        <v>0</v>
      </c>
      <c r="G29" s="9">
        <f>IF(Table410[winner]=Table211[[#Headers],[RR]],1,0)</f>
        <v>0</v>
      </c>
      <c r="H29" s="9">
        <f>IF(Table410[winner]=Table211[[#Headers],[DC]],1,0)</f>
        <v>0</v>
      </c>
      <c r="I29" s="9">
        <f>IF(Table410[winner]=Table211[[#Headers],[MI]],1,0)</f>
        <v>0</v>
      </c>
      <c r="J29" s="9">
        <f>IF(Table410[winner]=Table211[[#Headers],[CSK]],1,0)</f>
        <v>0</v>
      </c>
      <c r="K29" s="9">
        <f>IF(Table410[winner]=Table211[[#Headers],[KKR]],1,0)</f>
        <v>1</v>
      </c>
      <c r="L29" s="9">
        <f>IF(Table410[winner]=Table211[[#Headers],[KXIP]],1,0)</f>
        <v>0</v>
      </c>
    </row>
    <row r="30" spans="1:12" x14ac:dyDescent="0.3">
      <c r="A30" s="8">
        <v>2011</v>
      </c>
      <c r="B30" s="8" t="s">
        <v>374</v>
      </c>
      <c r="C30" s="8" t="s">
        <v>378</v>
      </c>
      <c r="D30" s="8" t="s">
        <v>378</v>
      </c>
      <c r="E30" s="9">
        <f>IF(Table410[winner]=Table211[[#Headers],[SRH]],1,0)</f>
        <v>1</v>
      </c>
      <c r="F30" s="9">
        <f>IF(Table410[winner]=Table211[[#Headers],[RCB]],1,0)</f>
        <v>0</v>
      </c>
      <c r="G30" s="9">
        <f>IF(Table410[winner]=Table211[[#Headers],[RR]],1,0)</f>
        <v>0</v>
      </c>
      <c r="H30" s="9">
        <f>IF(Table410[winner]=Table211[[#Headers],[DC]],1,0)</f>
        <v>0</v>
      </c>
      <c r="I30" s="9">
        <f>IF(Table410[winner]=Table211[[#Headers],[MI]],1,0)</f>
        <v>0</v>
      </c>
      <c r="J30" s="9">
        <f>IF(Table410[winner]=Table211[[#Headers],[CSK]],1,0)</f>
        <v>0</v>
      </c>
      <c r="K30" s="9">
        <f>IF(Table410[winner]=Table211[[#Headers],[KKR]],1,0)</f>
        <v>0</v>
      </c>
      <c r="L30" s="9">
        <f>IF(Table410[winner]=Table211[[#Headers],[KXIP]],1,0)</f>
        <v>0</v>
      </c>
    </row>
    <row r="31" spans="1:12" x14ac:dyDescent="0.3">
      <c r="A31" s="8">
        <v>2011</v>
      </c>
      <c r="B31" s="8" t="s">
        <v>373</v>
      </c>
      <c r="C31" s="8" t="s">
        <v>378</v>
      </c>
      <c r="D31" s="8" t="s">
        <v>373</v>
      </c>
      <c r="E31" s="9">
        <f>IF(Table410[winner]=Table211[[#Headers],[SRH]],1,0)</f>
        <v>0</v>
      </c>
      <c r="F31" s="9">
        <f>IF(Table410[winner]=Table211[[#Headers],[RCB]],1,0)</f>
        <v>0</v>
      </c>
      <c r="G31" s="9">
        <f>IF(Table410[winner]=Table211[[#Headers],[RR]],1,0)</f>
        <v>0</v>
      </c>
      <c r="H31" s="9">
        <f>IF(Table410[winner]=Table211[[#Headers],[DC]],1,0)</f>
        <v>0</v>
      </c>
      <c r="I31" s="9">
        <f>IF(Table410[winner]=Table211[[#Headers],[MI]],1,0)</f>
        <v>0</v>
      </c>
      <c r="J31" s="9">
        <f>IF(Table410[winner]=Table211[[#Headers],[CSK]],1,0)</f>
        <v>1</v>
      </c>
      <c r="K31" s="9">
        <f>IF(Table410[winner]=Table211[[#Headers],[KKR]],1,0)</f>
        <v>0</v>
      </c>
      <c r="L31" s="9">
        <f>IF(Table410[winner]=Table211[[#Headers],[KXIP]],1,0)</f>
        <v>0</v>
      </c>
    </row>
    <row r="32" spans="1:12" x14ac:dyDescent="0.3">
      <c r="A32" s="8">
        <v>2011</v>
      </c>
      <c r="B32" s="8" t="s">
        <v>371</v>
      </c>
      <c r="C32" s="8" t="s">
        <v>378</v>
      </c>
      <c r="D32" s="8" t="s">
        <v>378</v>
      </c>
      <c r="E32" s="9">
        <f>IF(Table410[winner]=Table211[[#Headers],[SRH]],1,0)</f>
        <v>1</v>
      </c>
      <c r="F32" s="9">
        <f>IF(Table410[winner]=Table211[[#Headers],[RCB]],1,0)</f>
        <v>0</v>
      </c>
      <c r="G32" s="9">
        <f>IF(Table410[winner]=Table211[[#Headers],[RR]],1,0)</f>
        <v>0</v>
      </c>
      <c r="H32" s="9">
        <f>IF(Table410[winner]=Table211[[#Headers],[DC]],1,0)</f>
        <v>0</v>
      </c>
      <c r="I32" s="9">
        <f>IF(Table410[winner]=Table211[[#Headers],[MI]],1,0)</f>
        <v>0</v>
      </c>
      <c r="J32" s="9">
        <f>IF(Table410[winner]=Table211[[#Headers],[CSK]],1,0)</f>
        <v>0</v>
      </c>
      <c r="K32" s="9">
        <f>IF(Table410[winner]=Table211[[#Headers],[KKR]],1,0)</f>
        <v>0</v>
      </c>
      <c r="L32" s="9">
        <f>IF(Table410[winner]=Table211[[#Headers],[KXIP]],1,0)</f>
        <v>0</v>
      </c>
    </row>
    <row r="33" spans="1:12" x14ac:dyDescent="0.3">
      <c r="A33" s="8">
        <v>2011</v>
      </c>
      <c r="B33" s="8" t="s">
        <v>377</v>
      </c>
      <c r="C33" s="8" t="s">
        <v>378</v>
      </c>
      <c r="D33" s="8" t="s">
        <v>378</v>
      </c>
      <c r="E33" s="9">
        <f>IF(Table410[winner]=Table211[[#Headers],[SRH]],1,0)</f>
        <v>1</v>
      </c>
      <c r="F33" s="9">
        <f>IF(Table410[winner]=Table211[[#Headers],[RCB]],1,0)</f>
        <v>0</v>
      </c>
      <c r="G33" s="9">
        <f>IF(Table410[winner]=Table211[[#Headers],[RR]],1,0)</f>
        <v>0</v>
      </c>
      <c r="H33" s="9">
        <f>IF(Table410[winner]=Table211[[#Headers],[DC]],1,0)</f>
        <v>0</v>
      </c>
      <c r="I33" s="9">
        <f>IF(Table410[winner]=Table211[[#Headers],[MI]],1,0)</f>
        <v>0</v>
      </c>
      <c r="J33" s="9">
        <f>IF(Table410[winner]=Table211[[#Headers],[CSK]],1,0)</f>
        <v>0</v>
      </c>
      <c r="K33" s="9">
        <f>IF(Table410[winner]=Table211[[#Headers],[KKR]],1,0)</f>
        <v>0</v>
      </c>
      <c r="L33" s="9">
        <f>IF(Table410[winner]=Table211[[#Headers],[KXIP]],1,0)</f>
        <v>0</v>
      </c>
    </row>
    <row r="34" spans="1:12" x14ac:dyDescent="0.3">
      <c r="A34" s="8">
        <v>2012</v>
      </c>
      <c r="B34" s="8" t="s">
        <v>378</v>
      </c>
      <c r="C34" s="8" t="s">
        <v>371</v>
      </c>
      <c r="D34" s="8" t="s">
        <v>371</v>
      </c>
      <c r="E34" s="9">
        <f>IF(Table410[winner]=Table211[[#Headers],[SRH]],1,0)</f>
        <v>0</v>
      </c>
      <c r="F34" s="9">
        <f>IF(Table410[winner]=Table211[[#Headers],[RCB]],1,0)</f>
        <v>0</v>
      </c>
      <c r="G34" s="9">
        <f>IF(Table410[winner]=Table211[[#Headers],[RR]],1,0)</f>
        <v>0</v>
      </c>
      <c r="H34" s="9">
        <f>IF(Table410[winner]=Table211[[#Headers],[DC]],1,0)</f>
        <v>0</v>
      </c>
      <c r="I34" s="9">
        <f>IF(Table410[winner]=Table211[[#Headers],[MI]],1,0)</f>
        <v>1</v>
      </c>
      <c r="J34" s="9">
        <f>IF(Table410[winner]=Table211[[#Headers],[CSK]],1,0)</f>
        <v>0</v>
      </c>
      <c r="K34" s="9">
        <f>IF(Table410[winner]=Table211[[#Headers],[KKR]],1,0)</f>
        <v>0</v>
      </c>
      <c r="L34" s="9">
        <f>IF(Table410[winner]=Table211[[#Headers],[KXIP]],1,0)</f>
        <v>0</v>
      </c>
    </row>
    <row r="35" spans="1:12" x14ac:dyDescent="0.3">
      <c r="A35" s="8">
        <v>2012</v>
      </c>
      <c r="B35" s="8" t="s">
        <v>374</v>
      </c>
      <c r="C35" s="8" t="s">
        <v>378</v>
      </c>
      <c r="D35" s="8" t="s">
        <v>374</v>
      </c>
      <c r="E35" s="9">
        <f>IF(Table410[winner]=Table211[[#Headers],[SRH]],1,0)</f>
        <v>0</v>
      </c>
      <c r="F35" s="9">
        <f>IF(Table410[winner]=Table211[[#Headers],[RCB]],1,0)</f>
        <v>0</v>
      </c>
      <c r="G35" s="9">
        <f>IF(Table410[winner]=Table211[[#Headers],[RR]],1,0)</f>
        <v>0</v>
      </c>
      <c r="H35" s="9">
        <f>IF(Table410[winner]=Table211[[#Headers],[DC]],1,0)</f>
        <v>1</v>
      </c>
      <c r="I35" s="9">
        <f>IF(Table410[winner]=Table211[[#Headers],[MI]],1,0)</f>
        <v>0</v>
      </c>
      <c r="J35" s="9">
        <f>IF(Table410[winner]=Table211[[#Headers],[CSK]],1,0)</f>
        <v>0</v>
      </c>
      <c r="K35" s="9">
        <f>IF(Table410[winner]=Table211[[#Headers],[KKR]],1,0)</f>
        <v>0</v>
      </c>
      <c r="L35" s="9">
        <f>IF(Table410[winner]=Table211[[#Headers],[KXIP]],1,0)</f>
        <v>0</v>
      </c>
    </row>
    <row r="36" spans="1:12" x14ac:dyDescent="0.3">
      <c r="A36" s="8">
        <v>2012</v>
      </c>
      <c r="B36" s="8" t="s">
        <v>375</v>
      </c>
      <c r="C36" s="8" t="s">
        <v>378</v>
      </c>
      <c r="D36" s="8" t="s">
        <v>375</v>
      </c>
      <c r="E36" s="9">
        <f>IF(Table410[winner]=Table211[[#Headers],[SRH]],1,0)</f>
        <v>0</v>
      </c>
      <c r="F36" s="9">
        <f>IF(Table410[winner]=Table211[[#Headers],[RCB]],1,0)</f>
        <v>0</v>
      </c>
      <c r="G36" s="9">
        <f>IF(Table410[winner]=Table211[[#Headers],[RR]],1,0)</f>
        <v>1</v>
      </c>
      <c r="H36" s="9">
        <f>IF(Table410[winner]=Table211[[#Headers],[DC]],1,0)</f>
        <v>0</v>
      </c>
      <c r="I36" s="9">
        <f>IF(Table410[winner]=Table211[[#Headers],[MI]],1,0)</f>
        <v>0</v>
      </c>
      <c r="J36" s="9">
        <f>IF(Table410[winner]=Table211[[#Headers],[CSK]],1,0)</f>
        <v>0</v>
      </c>
      <c r="K36" s="9">
        <f>IF(Table410[winner]=Table211[[#Headers],[KKR]],1,0)</f>
        <v>0</v>
      </c>
      <c r="L36" s="9">
        <f>IF(Table410[winner]=Table211[[#Headers],[KXIP]],1,0)</f>
        <v>0</v>
      </c>
    </row>
    <row r="37" spans="1:12" x14ac:dyDescent="0.3">
      <c r="A37" s="8">
        <v>2012</v>
      </c>
      <c r="B37" s="8" t="s">
        <v>371</v>
      </c>
      <c r="C37" s="8" t="s">
        <v>378</v>
      </c>
      <c r="D37" s="8" t="s">
        <v>371</v>
      </c>
      <c r="E37" s="9">
        <f>IF(Table410[winner]=Table211[[#Headers],[SRH]],1,0)</f>
        <v>0</v>
      </c>
      <c r="F37" s="9">
        <f>IF(Table410[winner]=Table211[[#Headers],[RCB]],1,0)</f>
        <v>0</v>
      </c>
      <c r="G37" s="9">
        <f>IF(Table410[winner]=Table211[[#Headers],[RR]],1,0)</f>
        <v>0</v>
      </c>
      <c r="H37" s="9">
        <f>IF(Table410[winner]=Table211[[#Headers],[DC]],1,0)</f>
        <v>0</v>
      </c>
      <c r="I37" s="9">
        <f>IF(Table410[winner]=Table211[[#Headers],[MI]],1,0)</f>
        <v>1</v>
      </c>
      <c r="J37" s="9">
        <f>IF(Table410[winner]=Table211[[#Headers],[CSK]],1,0)</f>
        <v>0</v>
      </c>
      <c r="K37" s="9">
        <f>IF(Table410[winner]=Table211[[#Headers],[KKR]],1,0)</f>
        <v>0</v>
      </c>
      <c r="L37" s="9">
        <f>IF(Table410[winner]=Table211[[#Headers],[KXIP]],1,0)</f>
        <v>0</v>
      </c>
    </row>
    <row r="38" spans="1:12" x14ac:dyDescent="0.3">
      <c r="A38" s="8">
        <v>2012</v>
      </c>
      <c r="B38" s="8" t="s">
        <v>373</v>
      </c>
      <c r="C38" s="8" t="s">
        <v>378</v>
      </c>
      <c r="D38" s="8" t="s">
        <v>373</v>
      </c>
      <c r="E38" s="9">
        <f>IF(Table410[winner]=Table211[[#Headers],[SRH]],1,0)</f>
        <v>0</v>
      </c>
      <c r="F38" s="9">
        <f>IF(Table410[winner]=Table211[[#Headers],[RCB]],1,0)</f>
        <v>0</v>
      </c>
      <c r="G38" s="9">
        <f>IF(Table410[winner]=Table211[[#Headers],[RR]],1,0)</f>
        <v>0</v>
      </c>
      <c r="H38" s="9">
        <f>IF(Table410[winner]=Table211[[#Headers],[DC]],1,0)</f>
        <v>0</v>
      </c>
      <c r="I38" s="9">
        <f>IF(Table410[winner]=Table211[[#Headers],[MI]],1,0)</f>
        <v>0</v>
      </c>
      <c r="J38" s="9">
        <f>IF(Table410[winner]=Table211[[#Headers],[CSK]],1,0)</f>
        <v>1</v>
      </c>
      <c r="K38" s="9">
        <f>IF(Table410[winner]=Table211[[#Headers],[KKR]],1,0)</f>
        <v>0</v>
      </c>
      <c r="L38" s="9">
        <f>IF(Table410[winner]=Table211[[#Headers],[KXIP]],1,0)</f>
        <v>0</v>
      </c>
    </row>
    <row r="39" spans="1:12" x14ac:dyDescent="0.3">
      <c r="A39" s="8">
        <v>2012</v>
      </c>
      <c r="B39" s="8" t="s">
        <v>376</v>
      </c>
      <c r="C39" s="8" t="s">
        <v>378</v>
      </c>
      <c r="D39" s="8" t="s">
        <v>376</v>
      </c>
      <c r="E39" s="9">
        <f>IF(Table410[winner]=Table211[[#Headers],[SRH]],1,0)</f>
        <v>0</v>
      </c>
      <c r="F39" s="9">
        <f>IF(Table410[winner]=Table211[[#Headers],[RCB]],1,0)</f>
        <v>1</v>
      </c>
      <c r="G39" s="9">
        <f>IF(Table410[winner]=Table211[[#Headers],[RR]],1,0)</f>
        <v>0</v>
      </c>
      <c r="H39" s="9">
        <f>IF(Table410[winner]=Table211[[#Headers],[DC]],1,0)</f>
        <v>0</v>
      </c>
      <c r="I39" s="9">
        <f>IF(Table410[winner]=Table211[[#Headers],[MI]],1,0)</f>
        <v>0</v>
      </c>
      <c r="J39" s="9">
        <f>IF(Table410[winner]=Table211[[#Headers],[CSK]],1,0)</f>
        <v>0</v>
      </c>
      <c r="K39" s="9">
        <f>IF(Table410[winner]=Table211[[#Headers],[KKR]],1,0)</f>
        <v>0</v>
      </c>
      <c r="L39" s="9">
        <f>IF(Table410[winner]=Table211[[#Headers],[KXIP]],1,0)</f>
        <v>0</v>
      </c>
    </row>
    <row r="40" spans="1:12" x14ac:dyDescent="0.3">
      <c r="A40" s="8">
        <v>2012</v>
      </c>
      <c r="B40" s="8" t="s">
        <v>377</v>
      </c>
      <c r="C40" s="8" t="s">
        <v>378</v>
      </c>
      <c r="D40" s="8" t="s">
        <v>377</v>
      </c>
      <c r="E40" s="9">
        <f>IF(Table410[winner]=Table211[[#Headers],[SRH]],1,0)</f>
        <v>0</v>
      </c>
      <c r="F40" s="9">
        <f>IF(Table410[winner]=Table211[[#Headers],[RCB]],1,0)</f>
        <v>0</v>
      </c>
      <c r="G40" s="9">
        <f>IF(Table410[winner]=Table211[[#Headers],[RR]],1,0)</f>
        <v>0</v>
      </c>
      <c r="H40" s="9">
        <f>IF(Table410[winner]=Table211[[#Headers],[DC]],1,0)</f>
        <v>0</v>
      </c>
      <c r="I40" s="9">
        <f>IF(Table410[winner]=Table211[[#Headers],[MI]],1,0)</f>
        <v>0</v>
      </c>
      <c r="J40" s="9">
        <f>IF(Table410[winner]=Table211[[#Headers],[CSK]],1,0)</f>
        <v>0</v>
      </c>
      <c r="K40" s="9">
        <f>IF(Table410[winner]=Table211[[#Headers],[KKR]],1,0)</f>
        <v>0</v>
      </c>
      <c r="L40" s="9">
        <f>IF(Table410[winner]=Table211[[#Headers],[KXIP]],1,0)</f>
        <v>1</v>
      </c>
    </row>
    <row r="41" spans="1:12" x14ac:dyDescent="0.3">
      <c r="A41" s="8">
        <v>2013</v>
      </c>
      <c r="B41" s="8" t="s">
        <v>378</v>
      </c>
      <c r="C41" s="8" t="s">
        <v>371</v>
      </c>
      <c r="D41" s="8" t="s">
        <v>378</v>
      </c>
      <c r="E41" s="9">
        <f>IF(Table410[winner]=Table211[[#Headers],[SRH]],1,0)</f>
        <v>1</v>
      </c>
      <c r="F41" s="9">
        <f>IF(Table410[winner]=Table211[[#Headers],[RCB]],1,0)</f>
        <v>0</v>
      </c>
      <c r="G41" s="9">
        <f>IF(Table410[winner]=Table211[[#Headers],[RR]],1,0)</f>
        <v>0</v>
      </c>
      <c r="H41" s="9">
        <f>IF(Table410[winner]=Table211[[#Headers],[DC]],1,0)</f>
        <v>0</v>
      </c>
      <c r="I41" s="9">
        <f>IF(Table410[winner]=Table211[[#Headers],[MI]],1,0)</f>
        <v>0</v>
      </c>
      <c r="J41" s="9">
        <f>IF(Table410[winner]=Table211[[#Headers],[CSK]],1,0)</f>
        <v>0</v>
      </c>
      <c r="K41" s="9">
        <f>IF(Table410[winner]=Table211[[#Headers],[KKR]],1,0)</f>
        <v>0</v>
      </c>
      <c r="L41" s="9">
        <f>IF(Table410[winner]=Table211[[#Headers],[KXIP]],1,0)</f>
        <v>0</v>
      </c>
    </row>
    <row r="42" spans="1:12" x14ac:dyDescent="0.3">
      <c r="A42" s="8">
        <v>2013</v>
      </c>
      <c r="B42" s="8" t="s">
        <v>374</v>
      </c>
      <c r="C42" s="8" t="s">
        <v>378</v>
      </c>
      <c r="D42" s="8" t="s">
        <v>378</v>
      </c>
      <c r="E42" s="9">
        <f>IF(Table410[winner]=Table211[[#Headers],[SRH]],1,0)</f>
        <v>1</v>
      </c>
      <c r="F42" s="9">
        <f>IF(Table410[winner]=Table211[[#Headers],[RCB]],1,0)</f>
        <v>0</v>
      </c>
      <c r="G42" s="9">
        <f>IF(Table410[winner]=Table211[[#Headers],[RR]],1,0)</f>
        <v>0</v>
      </c>
      <c r="H42" s="9">
        <f>IF(Table410[winner]=Table211[[#Headers],[DC]],1,0)</f>
        <v>0</v>
      </c>
      <c r="I42" s="9">
        <f>IF(Table410[winner]=Table211[[#Headers],[MI]],1,0)</f>
        <v>0</v>
      </c>
      <c r="J42" s="9">
        <f>IF(Table410[winner]=Table211[[#Headers],[CSK]],1,0)</f>
        <v>0</v>
      </c>
      <c r="K42" s="9">
        <f>IF(Table410[winner]=Table211[[#Headers],[KKR]],1,0)</f>
        <v>0</v>
      </c>
      <c r="L42" s="9">
        <f>IF(Table410[winner]=Table211[[#Headers],[KXIP]],1,0)</f>
        <v>0</v>
      </c>
    </row>
    <row r="43" spans="1:12" x14ac:dyDescent="0.3">
      <c r="A43" s="8">
        <v>2013</v>
      </c>
      <c r="B43" s="8" t="s">
        <v>372</v>
      </c>
      <c r="C43" s="8" t="s">
        <v>378</v>
      </c>
      <c r="D43" s="8" t="s">
        <v>372</v>
      </c>
      <c r="E43" s="9">
        <f>IF(Table410[winner]=Table211[[#Headers],[SRH]],1,0)</f>
        <v>0</v>
      </c>
      <c r="F43" s="9">
        <f>IF(Table410[winner]=Table211[[#Headers],[RCB]],1,0)</f>
        <v>0</v>
      </c>
      <c r="G43" s="9">
        <f>IF(Table410[winner]=Table211[[#Headers],[RR]],1,0)</f>
        <v>0</v>
      </c>
      <c r="H43" s="9">
        <f>IF(Table410[winner]=Table211[[#Headers],[DC]],1,0)</f>
        <v>0</v>
      </c>
      <c r="I43" s="9">
        <f>IF(Table410[winner]=Table211[[#Headers],[MI]],1,0)</f>
        <v>0</v>
      </c>
      <c r="J43" s="9">
        <f>IF(Table410[winner]=Table211[[#Headers],[CSK]],1,0)</f>
        <v>0</v>
      </c>
      <c r="K43" s="9">
        <f>IF(Table410[winner]=Table211[[#Headers],[KKR]],1,0)</f>
        <v>1</v>
      </c>
      <c r="L43" s="9">
        <f>IF(Table410[winner]=Table211[[#Headers],[KXIP]],1,0)</f>
        <v>0</v>
      </c>
    </row>
    <row r="44" spans="1:12" x14ac:dyDescent="0.3">
      <c r="A44" s="8">
        <v>2013</v>
      </c>
      <c r="B44" s="8" t="s">
        <v>373</v>
      </c>
      <c r="C44" s="8" t="s">
        <v>378</v>
      </c>
      <c r="D44" s="8" t="s">
        <v>373</v>
      </c>
      <c r="E44" s="9">
        <f>IF(Table410[winner]=Table211[[#Headers],[SRH]],1,0)</f>
        <v>0</v>
      </c>
      <c r="F44" s="9">
        <f>IF(Table410[winner]=Table211[[#Headers],[RCB]],1,0)</f>
        <v>0</v>
      </c>
      <c r="G44" s="9">
        <f>IF(Table410[winner]=Table211[[#Headers],[RR]],1,0)</f>
        <v>0</v>
      </c>
      <c r="H44" s="9">
        <f>IF(Table410[winner]=Table211[[#Headers],[DC]],1,0)</f>
        <v>0</v>
      </c>
      <c r="I44" s="9">
        <f>IF(Table410[winner]=Table211[[#Headers],[MI]],1,0)</f>
        <v>0</v>
      </c>
      <c r="J44" s="9">
        <f>IF(Table410[winner]=Table211[[#Headers],[CSK]],1,0)</f>
        <v>1</v>
      </c>
      <c r="K44" s="9">
        <f>IF(Table410[winner]=Table211[[#Headers],[KKR]],1,0)</f>
        <v>0</v>
      </c>
      <c r="L44" s="9">
        <f>IF(Table410[winner]=Table211[[#Headers],[KXIP]],1,0)</f>
        <v>0</v>
      </c>
    </row>
    <row r="45" spans="1:12" x14ac:dyDescent="0.3">
      <c r="A45" s="8">
        <v>2013</v>
      </c>
      <c r="B45" s="8" t="s">
        <v>375</v>
      </c>
      <c r="C45" s="8" t="s">
        <v>378</v>
      </c>
      <c r="D45" s="8" t="s">
        <v>375</v>
      </c>
      <c r="E45" s="9">
        <f>IF(Table410[winner]=Table211[[#Headers],[SRH]],1,0)</f>
        <v>0</v>
      </c>
      <c r="F45" s="9">
        <f>IF(Table410[winner]=Table211[[#Headers],[RCB]],1,0)</f>
        <v>0</v>
      </c>
      <c r="G45" s="9">
        <f>IF(Table410[winner]=Table211[[#Headers],[RR]],1,0)</f>
        <v>1</v>
      </c>
      <c r="H45" s="9">
        <f>IF(Table410[winner]=Table211[[#Headers],[DC]],1,0)</f>
        <v>0</v>
      </c>
      <c r="I45" s="9">
        <f>IF(Table410[winner]=Table211[[#Headers],[MI]],1,0)</f>
        <v>0</v>
      </c>
      <c r="J45" s="9">
        <f>IF(Table410[winner]=Table211[[#Headers],[CSK]],1,0)</f>
        <v>0</v>
      </c>
      <c r="K45" s="9">
        <f>IF(Table410[winner]=Table211[[#Headers],[KKR]],1,0)</f>
        <v>0</v>
      </c>
      <c r="L45" s="9">
        <f>IF(Table410[winner]=Table211[[#Headers],[KXIP]],1,0)</f>
        <v>0</v>
      </c>
    </row>
    <row r="46" spans="1:12" x14ac:dyDescent="0.3">
      <c r="A46" s="8">
        <v>2013</v>
      </c>
      <c r="B46" s="8" t="s">
        <v>376</v>
      </c>
      <c r="C46" s="8" t="s">
        <v>378</v>
      </c>
      <c r="D46" s="8" t="s">
        <v>376</v>
      </c>
      <c r="E46" s="9">
        <f>IF(Table410[winner]=Table211[[#Headers],[SRH]],1,0)</f>
        <v>0</v>
      </c>
      <c r="F46" s="9">
        <f>IF(Table410[winner]=Table211[[#Headers],[RCB]],1,0)</f>
        <v>1</v>
      </c>
      <c r="G46" s="9">
        <f>IF(Table410[winner]=Table211[[#Headers],[RR]],1,0)</f>
        <v>0</v>
      </c>
      <c r="H46" s="9">
        <f>IF(Table410[winner]=Table211[[#Headers],[DC]],1,0)</f>
        <v>0</v>
      </c>
      <c r="I46" s="9">
        <f>IF(Table410[winner]=Table211[[#Headers],[MI]],1,0)</f>
        <v>0</v>
      </c>
      <c r="J46" s="9">
        <f>IF(Table410[winner]=Table211[[#Headers],[CSK]],1,0)</f>
        <v>0</v>
      </c>
      <c r="K46" s="9">
        <f>IF(Table410[winner]=Table211[[#Headers],[KKR]],1,0)</f>
        <v>0</v>
      </c>
      <c r="L46" s="9">
        <f>IF(Table410[winner]=Table211[[#Headers],[KXIP]],1,0)</f>
        <v>0</v>
      </c>
    </row>
    <row r="47" spans="1:12" x14ac:dyDescent="0.3">
      <c r="A47" s="8">
        <v>2013</v>
      </c>
      <c r="B47" s="8" t="s">
        <v>377</v>
      </c>
      <c r="C47" s="8" t="s">
        <v>378</v>
      </c>
      <c r="D47" s="8" t="s">
        <v>378</v>
      </c>
      <c r="E47" s="9">
        <f>IF(Table410[winner]=Table211[[#Headers],[SRH]],1,0)</f>
        <v>1</v>
      </c>
      <c r="F47" s="9">
        <f>IF(Table410[winner]=Table211[[#Headers],[RCB]],1,0)</f>
        <v>0</v>
      </c>
      <c r="G47" s="9">
        <f>IF(Table410[winner]=Table211[[#Headers],[RR]],1,0)</f>
        <v>0</v>
      </c>
      <c r="H47" s="9">
        <f>IF(Table410[winner]=Table211[[#Headers],[DC]],1,0)</f>
        <v>0</v>
      </c>
      <c r="I47" s="9">
        <f>IF(Table410[winner]=Table211[[#Headers],[MI]],1,0)</f>
        <v>0</v>
      </c>
      <c r="J47" s="9">
        <f>IF(Table410[winner]=Table211[[#Headers],[CSK]],1,0)</f>
        <v>0</v>
      </c>
      <c r="K47" s="9">
        <f>IF(Table410[winner]=Table211[[#Headers],[KKR]],1,0)</f>
        <v>0</v>
      </c>
      <c r="L47" s="9">
        <f>IF(Table410[winner]=Table211[[#Headers],[KXIP]],1,0)</f>
        <v>0</v>
      </c>
    </row>
    <row r="48" spans="1:12" x14ac:dyDescent="0.3">
      <c r="A48" s="8">
        <v>2013</v>
      </c>
      <c r="B48" s="8" t="s">
        <v>371</v>
      </c>
      <c r="C48" s="8" t="s">
        <v>378</v>
      </c>
      <c r="D48" s="8" t="s">
        <v>371</v>
      </c>
      <c r="E48" s="9">
        <f>IF(Table410[winner]=Table211[[#Headers],[SRH]],1,0)</f>
        <v>0</v>
      </c>
      <c r="F48" s="9">
        <f>IF(Table410[winner]=Table211[[#Headers],[RCB]],1,0)</f>
        <v>0</v>
      </c>
      <c r="G48" s="9">
        <f>IF(Table410[winner]=Table211[[#Headers],[RR]],1,0)</f>
        <v>0</v>
      </c>
      <c r="H48" s="9">
        <f>IF(Table410[winner]=Table211[[#Headers],[DC]],1,0)</f>
        <v>0</v>
      </c>
      <c r="I48" s="9">
        <f>IF(Table410[winner]=Table211[[#Headers],[MI]],1,0)</f>
        <v>1</v>
      </c>
      <c r="J48" s="9">
        <f>IF(Table410[winner]=Table211[[#Headers],[CSK]],1,0)</f>
        <v>0</v>
      </c>
      <c r="K48" s="9">
        <f>IF(Table410[winner]=Table211[[#Headers],[KKR]],1,0)</f>
        <v>0</v>
      </c>
      <c r="L48" s="9">
        <f>IF(Table410[winner]=Table211[[#Headers],[KXIP]],1,0)</f>
        <v>0</v>
      </c>
    </row>
    <row r="49" spans="1:12" x14ac:dyDescent="0.3">
      <c r="A49" s="8">
        <v>2013</v>
      </c>
      <c r="B49" s="8" t="s">
        <v>375</v>
      </c>
      <c r="C49" s="8" t="s">
        <v>378</v>
      </c>
      <c r="D49" s="8" t="s">
        <v>375</v>
      </c>
      <c r="E49" s="9">
        <f>IF(Table410[winner]=Table211[[#Headers],[SRH]],1,0)</f>
        <v>0</v>
      </c>
      <c r="F49" s="9">
        <f>IF(Table410[winner]=Table211[[#Headers],[RCB]],1,0)</f>
        <v>0</v>
      </c>
      <c r="G49" s="9">
        <f>IF(Table410[winner]=Table211[[#Headers],[RR]],1,0)</f>
        <v>1</v>
      </c>
      <c r="H49" s="9">
        <f>IF(Table410[winner]=Table211[[#Headers],[DC]],1,0)</f>
        <v>0</v>
      </c>
      <c r="I49" s="9">
        <f>IF(Table410[winner]=Table211[[#Headers],[MI]],1,0)</f>
        <v>0</v>
      </c>
      <c r="J49" s="9">
        <f>IF(Table410[winner]=Table211[[#Headers],[CSK]],1,0)</f>
        <v>0</v>
      </c>
      <c r="K49" s="9">
        <f>IF(Table410[winner]=Table211[[#Headers],[KKR]],1,0)</f>
        <v>0</v>
      </c>
      <c r="L49" s="9">
        <f>IF(Table410[winner]=Table211[[#Headers],[KXIP]],1,0)</f>
        <v>0</v>
      </c>
    </row>
    <row r="50" spans="1:12" x14ac:dyDescent="0.3">
      <c r="A50" s="8">
        <v>2014</v>
      </c>
      <c r="B50" s="8" t="s">
        <v>378</v>
      </c>
      <c r="C50" s="8" t="s">
        <v>371</v>
      </c>
      <c r="D50" s="8" t="s">
        <v>371</v>
      </c>
      <c r="E50" s="9">
        <f>IF(Table410[winner]=Table211[[#Headers],[SRH]],1,0)</f>
        <v>0</v>
      </c>
      <c r="F50" s="9">
        <f>IF(Table410[winner]=Table211[[#Headers],[RCB]],1,0)</f>
        <v>0</v>
      </c>
      <c r="G50" s="9">
        <f>IF(Table410[winner]=Table211[[#Headers],[RR]],1,0)</f>
        <v>0</v>
      </c>
      <c r="H50" s="9">
        <f>IF(Table410[winner]=Table211[[#Headers],[DC]],1,0)</f>
        <v>0</v>
      </c>
      <c r="I50" s="9">
        <f>IF(Table410[winner]=Table211[[#Headers],[MI]],1,0)</f>
        <v>1</v>
      </c>
      <c r="J50" s="9">
        <f>IF(Table410[winner]=Table211[[#Headers],[CSK]],1,0)</f>
        <v>0</v>
      </c>
      <c r="K50" s="9">
        <f>IF(Table410[winner]=Table211[[#Headers],[KKR]],1,0)</f>
        <v>0</v>
      </c>
      <c r="L50" s="9">
        <f>IF(Table410[winner]=Table211[[#Headers],[KXIP]],1,0)</f>
        <v>0</v>
      </c>
    </row>
    <row r="51" spans="1:12" x14ac:dyDescent="0.3">
      <c r="A51" s="8">
        <v>2014</v>
      </c>
      <c r="B51" s="8" t="s">
        <v>377</v>
      </c>
      <c r="C51" s="8" t="s">
        <v>378</v>
      </c>
      <c r="D51" s="8" t="s">
        <v>377</v>
      </c>
      <c r="E51" s="9">
        <f>IF(Table410[winner]=Table211[[#Headers],[SRH]],1,0)</f>
        <v>0</v>
      </c>
      <c r="F51" s="9">
        <f>IF(Table410[winner]=Table211[[#Headers],[RCB]],1,0)</f>
        <v>0</v>
      </c>
      <c r="G51" s="9">
        <f>IF(Table410[winner]=Table211[[#Headers],[RR]],1,0)</f>
        <v>0</v>
      </c>
      <c r="H51" s="9">
        <f>IF(Table410[winner]=Table211[[#Headers],[DC]],1,0)</f>
        <v>0</v>
      </c>
      <c r="I51" s="9">
        <f>IF(Table410[winner]=Table211[[#Headers],[MI]],1,0)</f>
        <v>0</v>
      </c>
      <c r="J51" s="9">
        <f>IF(Table410[winner]=Table211[[#Headers],[CSK]],1,0)</f>
        <v>0</v>
      </c>
      <c r="K51" s="9">
        <f>IF(Table410[winner]=Table211[[#Headers],[KKR]],1,0)</f>
        <v>0</v>
      </c>
      <c r="L51" s="9">
        <f>IF(Table410[winner]=Table211[[#Headers],[KXIP]],1,0)</f>
        <v>1</v>
      </c>
    </row>
    <row r="52" spans="1:12" x14ac:dyDescent="0.3">
      <c r="A52" s="8">
        <v>2014</v>
      </c>
      <c r="B52" s="8" t="s">
        <v>371</v>
      </c>
      <c r="C52" s="8" t="s">
        <v>378</v>
      </c>
      <c r="D52" s="8" t="s">
        <v>378</v>
      </c>
      <c r="E52" s="9">
        <f>IF(Table410[winner]=Table211[[#Headers],[SRH]],1,0)</f>
        <v>1</v>
      </c>
      <c r="F52" s="9">
        <f>IF(Table410[winner]=Table211[[#Headers],[RCB]],1,0)</f>
        <v>0</v>
      </c>
      <c r="G52" s="9">
        <f>IF(Table410[winner]=Table211[[#Headers],[RR]],1,0)</f>
        <v>0</v>
      </c>
      <c r="H52" s="9">
        <f>IF(Table410[winner]=Table211[[#Headers],[DC]],1,0)</f>
        <v>0</v>
      </c>
      <c r="I52" s="9">
        <f>IF(Table410[winner]=Table211[[#Headers],[MI]],1,0)</f>
        <v>0</v>
      </c>
      <c r="J52" s="9">
        <f>IF(Table410[winner]=Table211[[#Headers],[CSK]],1,0)</f>
        <v>0</v>
      </c>
      <c r="K52" s="9">
        <f>IF(Table410[winner]=Table211[[#Headers],[KKR]],1,0)</f>
        <v>0</v>
      </c>
      <c r="L52" s="9">
        <f>IF(Table410[winner]=Table211[[#Headers],[KXIP]],1,0)</f>
        <v>0</v>
      </c>
    </row>
    <row r="53" spans="1:12" x14ac:dyDescent="0.3">
      <c r="A53" s="8">
        <v>2014</v>
      </c>
      <c r="B53" s="8" t="s">
        <v>376</v>
      </c>
      <c r="C53" s="8" t="s">
        <v>378</v>
      </c>
      <c r="D53" s="8" t="s">
        <v>376</v>
      </c>
      <c r="E53" s="9">
        <f>IF(Table410[winner]=Table211[[#Headers],[SRH]],1,0)</f>
        <v>0</v>
      </c>
      <c r="F53" s="9">
        <f>IF(Table410[winner]=Table211[[#Headers],[RCB]],1,0)</f>
        <v>1</v>
      </c>
      <c r="G53" s="9">
        <f>IF(Table410[winner]=Table211[[#Headers],[RR]],1,0)</f>
        <v>0</v>
      </c>
      <c r="H53" s="9">
        <f>IF(Table410[winner]=Table211[[#Headers],[DC]],1,0)</f>
        <v>0</v>
      </c>
      <c r="I53" s="9">
        <f>IF(Table410[winner]=Table211[[#Headers],[MI]],1,0)</f>
        <v>0</v>
      </c>
      <c r="J53" s="9">
        <f>IF(Table410[winner]=Table211[[#Headers],[CSK]],1,0)</f>
        <v>0</v>
      </c>
      <c r="K53" s="9">
        <f>IF(Table410[winner]=Table211[[#Headers],[KKR]],1,0)</f>
        <v>0</v>
      </c>
      <c r="L53" s="9">
        <f>IF(Table410[winner]=Table211[[#Headers],[KXIP]],1,0)</f>
        <v>0</v>
      </c>
    </row>
    <row r="54" spans="1:12" x14ac:dyDescent="0.3">
      <c r="A54" s="8">
        <v>2014</v>
      </c>
      <c r="B54" s="8" t="s">
        <v>375</v>
      </c>
      <c r="C54" s="8" t="s">
        <v>378</v>
      </c>
      <c r="D54" s="8" t="s">
        <v>378</v>
      </c>
      <c r="E54" s="9">
        <f>IF(Table410[winner]=Table211[[#Headers],[SRH]],1,0)</f>
        <v>1</v>
      </c>
      <c r="F54" s="9">
        <f>IF(Table410[winner]=Table211[[#Headers],[RCB]],1,0)</f>
        <v>0</v>
      </c>
      <c r="G54" s="9">
        <f>IF(Table410[winner]=Table211[[#Headers],[RR]],1,0)</f>
        <v>0</v>
      </c>
      <c r="H54" s="9">
        <f>IF(Table410[winner]=Table211[[#Headers],[DC]],1,0)</f>
        <v>0</v>
      </c>
      <c r="I54" s="9">
        <f>IF(Table410[winner]=Table211[[#Headers],[MI]],1,0)</f>
        <v>0</v>
      </c>
      <c r="J54" s="9">
        <f>IF(Table410[winner]=Table211[[#Headers],[CSK]],1,0)</f>
        <v>0</v>
      </c>
      <c r="K54" s="9">
        <f>IF(Table410[winner]=Table211[[#Headers],[KKR]],1,0)</f>
        <v>0</v>
      </c>
      <c r="L54" s="9">
        <f>IF(Table410[winner]=Table211[[#Headers],[KXIP]],1,0)</f>
        <v>0</v>
      </c>
    </row>
    <row r="55" spans="1:12" x14ac:dyDescent="0.3">
      <c r="A55" s="8">
        <v>2014</v>
      </c>
      <c r="B55" s="8" t="s">
        <v>374</v>
      </c>
      <c r="C55" s="8" t="s">
        <v>378</v>
      </c>
      <c r="D55" s="8" t="s">
        <v>378</v>
      </c>
      <c r="E55" s="9">
        <f>IF(Table410[winner]=Table211[[#Headers],[SRH]],1,0)</f>
        <v>1</v>
      </c>
      <c r="F55" s="9">
        <f>IF(Table410[winner]=Table211[[#Headers],[RCB]],1,0)</f>
        <v>0</v>
      </c>
      <c r="G55" s="9">
        <f>IF(Table410[winner]=Table211[[#Headers],[RR]],1,0)</f>
        <v>0</v>
      </c>
      <c r="H55" s="9">
        <f>IF(Table410[winner]=Table211[[#Headers],[DC]],1,0)</f>
        <v>0</v>
      </c>
      <c r="I55" s="9">
        <f>IF(Table410[winner]=Table211[[#Headers],[MI]],1,0)</f>
        <v>0</v>
      </c>
      <c r="J55" s="9">
        <f>IF(Table410[winner]=Table211[[#Headers],[CSK]],1,0)</f>
        <v>0</v>
      </c>
      <c r="K55" s="9">
        <f>IF(Table410[winner]=Table211[[#Headers],[KKR]],1,0)</f>
        <v>0</v>
      </c>
      <c r="L55" s="9">
        <f>IF(Table410[winner]=Table211[[#Headers],[KXIP]],1,0)</f>
        <v>0</v>
      </c>
    </row>
    <row r="56" spans="1:12" x14ac:dyDescent="0.3">
      <c r="A56" s="8">
        <v>2014</v>
      </c>
      <c r="B56" s="8" t="s">
        <v>373</v>
      </c>
      <c r="C56" s="8" t="s">
        <v>378</v>
      </c>
      <c r="D56" s="8" t="s">
        <v>378</v>
      </c>
      <c r="E56" s="9">
        <f>IF(Table410[winner]=Table211[[#Headers],[SRH]],1,0)</f>
        <v>1</v>
      </c>
      <c r="F56" s="9">
        <f>IF(Table410[winner]=Table211[[#Headers],[RCB]],1,0)</f>
        <v>0</v>
      </c>
      <c r="G56" s="9">
        <f>IF(Table410[winner]=Table211[[#Headers],[RR]],1,0)</f>
        <v>0</v>
      </c>
      <c r="H56" s="9">
        <f>IF(Table410[winner]=Table211[[#Headers],[DC]],1,0)</f>
        <v>0</v>
      </c>
      <c r="I56" s="9">
        <f>IF(Table410[winner]=Table211[[#Headers],[MI]],1,0)</f>
        <v>0</v>
      </c>
      <c r="J56" s="9">
        <f>IF(Table410[winner]=Table211[[#Headers],[CSK]],1,0)</f>
        <v>0</v>
      </c>
      <c r="K56" s="9">
        <f>IF(Table410[winner]=Table211[[#Headers],[KKR]],1,0)</f>
        <v>0</v>
      </c>
      <c r="L56" s="9">
        <f>IF(Table410[winner]=Table211[[#Headers],[KXIP]],1,0)</f>
        <v>0</v>
      </c>
    </row>
    <row r="57" spans="1:12" x14ac:dyDescent="0.3">
      <c r="A57" s="8">
        <v>2014</v>
      </c>
      <c r="B57" s="8" t="s">
        <v>372</v>
      </c>
      <c r="C57" s="8" t="s">
        <v>378</v>
      </c>
      <c r="D57" s="8" t="s">
        <v>372</v>
      </c>
      <c r="E57" s="9">
        <f>IF(Table410[winner]=Table211[[#Headers],[SRH]],1,0)</f>
        <v>0</v>
      </c>
      <c r="F57" s="9">
        <f>IF(Table410[winner]=Table211[[#Headers],[RCB]],1,0)</f>
        <v>0</v>
      </c>
      <c r="G57" s="9">
        <f>IF(Table410[winner]=Table211[[#Headers],[RR]],1,0)</f>
        <v>0</v>
      </c>
      <c r="H57" s="9">
        <f>IF(Table410[winner]=Table211[[#Headers],[DC]],1,0)</f>
        <v>0</v>
      </c>
      <c r="I57" s="9">
        <f>IF(Table410[winner]=Table211[[#Headers],[MI]],1,0)</f>
        <v>0</v>
      </c>
      <c r="J57" s="9">
        <f>IF(Table410[winner]=Table211[[#Headers],[CSK]],1,0)</f>
        <v>0</v>
      </c>
      <c r="K57" s="9">
        <f>IF(Table410[winner]=Table211[[#Headers],[KKR]],1,0)</f>
        <v>1</v>
      </c>
      <c r="L57" s="9">
        <f>IF(Table410[winner]=Table211[[#Headers],[KXIP]],1,0)</f>
        <v>0</v>
      </c>
    </row>
    <row r="58" spans="1:12" x14ac:dyDescent="0.3">
      <c r="A58" s="8">
        <v>2015</v>
      </c>
      <c r="B58" s="8" t="s">
        <v>378</v>
      </c>
      <c r="C58" s="8" t="s">
        <v>371</v>
      </c>
      <c r="D58" s="8" t="s">
        <v>371</v>
      </c>
      <c r="E58" s="9">
        <f>IF(Table410[winner]=Table211[[#Headers],[SRH]],1,0)</f>
        <v>0</v>
      </c>
      <c r="F58" s="9">
        <f>IF(Table410[winner]=Table211[[#Headers],[RCB]],1,0)</f>
        <v>0</v>
      </c>
      <c r="G58" s="9">
        <f>IF(Table410[winner]=Table211[[#Headers],[RR]],1,0)</f>
        <v>0</v>
      </c>
      <c r="H58" s="9">
        <f>IF(Table410[winner]=Table211[[#Headers],[DC]],1,0)</f>
        <v>0</v>
      </c>
      <c r="I58" s="9">
        <f>IF(Table410[winner]=Table211[[#Headers],[MI]],1,0)</f>
        <v>1</v>
      </c>
      <c r="J58" s="9">
        <f>IF(Table410[winner]=Table211[[#Headers],[CSK]],1,0)</f>
        <v>0</v>
      </c>
      <c r="K58" s="9">
        <f>IF(Table410[winner]=Table211[[#Headers],[KKR]],1,0)</f>
        <v>0</v>
      </c>
      <c r="L58" s="9">
        <f>IF(Table410[winner]=Table211[[#Headers],[KXIP]],1,0)</f>
        <v>0</v>
      </c>
    </row>
    <row r="59" spans="1:12" x14ac:dyDescent="0.3">
      <c r="A59" s="8">
        <v>2015</v>
      </c>
      <c r="B59" s="8" t="s">
        <v>373</v>
      </c>
      <c r="C59" s="8" t="s">
        <v>378</v>
      </c>
      <c r="D59" s="8" t="s">
        <v>373</v>
      </c>
      <c r="E59" s="9">
        <f>IF(Table410[winner]=Table211[[#Headers],[SRH]],1,0)</f>
        <v>0</v>
      </c>
      <c r="F59" s="9">
        <f>IF(Table410[winner]=Table211[[#Headers],[RCB]],1,0)</f>
        <v>0</v>
      </c>
      <c r="G59" s="9">
        <f>IF(Table410[winner]=Table211[[#Headers],[RR]],1,0)</f>
        <v>0</v>
      </c>
      <c r="H59" s="9">
        <f>IF(Table410[winner]=Table211[[#Headers],[DC]],1,0)</f>
        <v>0</v>
      </c>
      <c r="I59" s="9">
        <f>IF(Table410[winner]=Table211[[#Headers],[MI]],1,0)</f>
        <v>0</v>
      </c>
      <c r="J59" s="9">
        <f>IF(Table410[winner]=Table211[[#Headers],[CSK]],1,0)</f>
        <v>1</v>
      </c>
      <c r="K59" s="9">
        <f>IF(Table410[winner]=Table211[[#Headers],[KKR]],1,0)</f>
        <v>0</v>
      </c>
      <c r="L59" s="9">
        <f>IF(Table410[winner]=Table211[[#Headers],[KXIP]],1,0)</f>
        <v>0</v>
      </c>
    </row>
    <row r="60" spans="1:12" x14ac:dyDescent="0.3">
      <c r="A60" s="8">
        <v>2015</v>
      </c>
      <c r="B60" s="8" t="s">
        <v>376</v>
      </c>
      <c r="C60" s="8" t="s">
        <v>378</v>
      </c>
      <c r="D60" s="8" t="s">
        <v>378</v>
      </c>
      <c r="E60" s="9">
        <f>IF(Table410[winner]=Table211[[#Headers],[SRH]],1,0)</f>
        <v>1</v>
      </c>
      <c r="F60" s="9">
        <f>IF(Table410[winner]=Table211[[#Headers],[RCB]],1,0)</f>
        <v>0</v>
      </c>
      <c r="G60" s="9">
        <f>IF(Table410[winner]=Table211[[#Headers],[RR]],1,0)</f>
        <v>0</v>
      </c>
      <c r="H60" s="9">
        <f>IF(Table410[winner]=Table211[[#Headers],[DC]],1,0)</f>
        <v>0</v>
      </c>
      <c r="I60" s="9">
        <f>IF(Table410[winner]=Table211[[#Headers],[MI]],1,0)</f>
        <v>0</v>
      </c>
      <c r="J60" s="9">
        <f>IF(Table410[winner]=Table211[[#Headers],[CSK]],1,0)</f>
        <v>0</v>
      </c>
      <c r="K60" s="9">
        <f>IF(Table410[winner]=Table211[[#Headers],[KKR]],1,0)</f>
        <v>0</v>
      </c>
      <c r="L60" s="9">
        <f>IF(Table410[winner]=Table211[[#Headers],[KXIP]],1,0)</f>
        <v>0</v>
      </c>
    </row>
    <row r="61" spans="1:12" x14ac:dyDescent="0.3">
      <c r="A61" s="8">
        <v>2015</v>
      </c>
      <c r="B61" s="8" t="s">
        <v>371</v>
      </c>
      <c r="C61" s="8" t="s">
        <v>378</v>
      </c>
      <c r="D61" s="8" t="s">
        <v>371</v>
      </c>
      <c r="E61" s="9">
        <f>IF(Table410[winner]=Table211[[#Headers],[SRH]],1,0)</f>
        <v>0</v>
      </c>
      <c r="F61" s="9">
        <f>IF(Table410[winner]=Table211[[#Headers],[RCB]],1,0)</f>
        <v>0</v>
      </c>
      <c r="G61" s="9">
        <f>IF(Table410[winner]=Table211[[#Headers],[RR]],1,0)</f>
        <v>0</v>
      </c>
      <c r="H61" s="9">
        <f>IF(Table410[winner]=Table211[[#Headers],[DC]],1,0)</f>
        <v>0</v>
      </c>
      <c r="I61" s="9">
        <f>IF(Table410[winner]=Table211[[#Headers],[MI]],1,0)</f>
        <v>1</v>
      </c>
      <c r="J61" s="9">
        <f>IF(Table410[winner]=Table211[[#Headers],[CSK]],1,0)</f>
        <v>0</v>
      </c>
      <c r="K61" s="9">
        <f>IF(Table410[winner]=Table211[[#Headers],[KKR]],1,0)</f>
        <v>0</v>
      </c>
      <c r="L61" s="9">
        <f>IF(Table410[winner]=Table211[[#Headers],[KXIP]],1,0)</f>
        <v>0</v>
      </c>
    </row>
    <row r="62" spans="1:12" x14ac:dyDescent="0.3">
      <c r="A62" s="8">
        <v>2015</v>
      </c>
      <c r="B62" s="8" t="s">
        <v>377</v>
      </c>
      <c r="C62" s="8" t="s">
        <v>378</v>
      </c>
      <c r="D62" s="8" t="s">
        <v>378</v>
      </c>
      <c r="E62" s="9">
        <f>IF(Table410[winner]=Table211[[#Headers],[SRH]],1,0)</f>
        <v>1</v>
      </c>
      <c r="F62" s="9">
        <f>IF(Table410[winner]=Table211[[#Headers],[RCB]],1,0)</f>
        <v>0</v>
      </c>
      <c r="G62" s="9">
        <f>IF(Table410[winner]=Table211[[#Headers],[RR]],1,0)</f>
        <v>0</v>
      </c>
      <c r="H62" s="9">
        <f>IF(Table410[winner]=Table211[[#Headers],[DC]],1,0)</f>
        <v>0</v>
      </c>
      <c r="I62" s="9">
        <f>IF(Table410[winner]=Table211[[#Headers],[MI]],1,0)</f>
        <v>0</v>
      </c>
      <c r="J62" s="9">
        <f>IF(Table410[winner]=Table211[[#Headers],[CSK]],1,0)</f>
        <v>0</v>
      </c>
      <c r="K62" s="9">
        <f>IF(Table410[winner]=Table211[[#Headers],[KKR]],1,0)</f>
        <v>0</v>
      </c>
      <c r="L62" s="9">
        <f>IF(Table410[winner]=Table211[[#Headers],[KXIP]],1,0)</f>
        <v>0</v>
      </c>
    </row>
    <row r="63" spans="1:12" x14ac:dyDescent="0.3">
      <c r="A63" s="8">
        <v>2015</v>
      </c>
      <c r="B63" s="8" t="s">
        <v>372</v>
      </c>
      <c r="C63" s="8" t="s">
        <v>378</v>
      </c>
      <c r="D63" s="8" t="s">
        <v>372</v>
      </c>
      <c r="E63" s="9">
        <f>IF(Table410[winner]=Table211[[#Headers],[SRH]],1,0)</f>
        <v>0</v>
      </c>
      <c r="F63" s="9">
        <f>IF(Table410[winner]=Table211[[#Headers],[RCB]],1,0)</f>
        <v>0</v>
      </c>
      <c r="G63" s="9">
        <f>IF(Table410[winner]=Table211[[#Headers],[RR]],1,0)</f>
        <v>0</v>
      </c>
      <c r="H63" s="9">
        <f>IF(Table410[winner]=Table211[[#Headers],[DC]],1,0)</f>
        <v>0</v>
      </c>
      <c r="I63" s="9">
        <f>IF(Table410[winner]=Table211[[#Headers],[MI]],1,0)</f>
        <v>0</v>
      </c>
      <c r="J63" s="9">
        <f>IF(Table410[winner]=Table211[[#Headers],[CSK]],1,0)</f>
        <v>0</v>
      </c>
      <c r="K63" s="9">
        <f>IF(Table410[winner]=Table211[[#Headers],[KKR]],1,0)</f>
        <v>1</v>
      </c>
      <c r="L63" s="9">
        <f>IF(Table410[winner]=Table211[[#Headers],[KXIP]],1,0)</f>
        <v>0</v>
      </c>
    </row>
    <row r="64" spans="1:12" x14ac:dyDescent="0.3">
      <c r="A64" s="8">
        <v>2015</v>
      </c>
      <c r="B64" s="8" t="s">
        <v>375</v>
      </c>
      <c r="C64" s="8" t="s">
        <v>378</v>
      </c>
      <c r="D64" s="8" t="s">
        <v>378</v>
      </c>
      <c r="E64" s="9">
        <f>IF(Table410[winner]=Table211[[#Headers],[SRH]],1,0)</f>
        <v>1</v>
      </c>
      <c r="F64" s="9">
        <f>IF(Table410[winner]=Table211[[#Headers],[RCB]],1,0)</f>
        <v>0</v>
      </c>
      <c r="G64" s="9">
        <f>IF(Table410[winner]=Table211[[#Headers],[RR]],1,0)</f>
        <v>0</v>
      </c>
      <c r="H64" s="9">
        <f>IF(Table410[winner]=Table211[[#Headers],[DC]],1,0)</f>
        <v>0</v>
      </c>
      <c r="I64" s="9">
        <f>IF(Table410[winner]=Table211[[#Headers],[MI]],1,0)</f>
        <v>0</v>
      </c>
      <c r="J64" s="9">
        <f>IF(Table410[winner]=Table211[[#Headers],[CSK]],1,0)</f>
        <v>0</v>
      </c>
      <c r="K64" s="9">
        <f>IF(Table410[winner]=Table211[[#Headers],[KKR]],1,0)</f>
        <v>0</v>
      </c>
      <c r="L64" s="9">
        <f>IF(Table410[winner]=Table211[[#Headers],[KXIP]],1,0)</f>
        <v>0</v>
      </c>
    </row>
    <row r="65" spans="1:12" x14ac:dyDescent="0.3">
      <c r="A65" s="8">
        <v>2015</v>
      </c>
      <c r="B65" s="8" t="s">
        <v>374</v>
      </c>
      <c r="C65" s="8" t="s">
        <v>378</v>
      </c>
      <c r="D65" s="8" t="s">
        <v>378</v>
      </c>
      <c r="E65" s="9">
        <f>IF(Table410[winner]=Table211[[#Headers],[SRH]],1,0)</f>
        <v>1</v>
      </c>
      <c r="F65" s="9">
        <f>IF(Table410[winner]=Table211[[#Headers],[RCB]],1,0)</f>
        <v>0</v>
      </c>
      <c r="G65" s="9">
        <f>IF(Table410[winner]=Table211[[#Headers],[RR]],1,0)</f>
        <v>0</v>
      </c>
      <c r="H65" s="9">
        <f>IF(Table410[winner]=Table211[[#Headers],[DC]],1,0)</f>
        <v>0</v>
      </c>
      <c r="I65" s="9">
        <f>IF(Table410[winner]=Table211[[#Headers],[MI]],1,0)</f>
        <v>0</v>
      </c>
      <c r="J65" s="9">
        <f>IF(Table410[winner]=Table211[[#Headers],[CSK]],1,0)</f>
        <v>0</v>
      </c>
      <c r="K65" s="9">
        <f>IF(Table410[winner]=Table211[[#Headers],[KKR]],1,0)</f>
        <v>0</v>
      </c>
      <c r="L65" s="9">
        <f>IF(Table410[winner]=Table211[[#Headers],[KXIP]],1,0)</f>
        <v>0</v>
      </c>
    </row>
    <row r="66" spans="1:12" x14ac:dyDescent="0.3">
      <c r="A66" s="8">
        <v>2016</v>
      </c>
      <c r="B66" s="8" t="s">
        <v>378</v>
      </c>
      <c r="C66" s="8" t="s">
        <v>371</v>
      </c>
      <c r="D66" s="8" t="s">
        <v>378</v>
      </c>
      <c r="E66" s="9">
        <f>IF(Table410[winner]=Table211[[#Headers],[SRH]],1,0)</f>
        <v>1</v>
      </c>
      <c r="F66" s="9">
        <f>IF(Table410[winner]=Table211[[#Headers],[RCB]],1,0)</f>
        <v>0</v>
      </c>
      <c r="G66" s="9">
        <f>IF(Table410[winner]=Table211[[#Headers],[RR]],1,0)</f>
        <v>0</v>
      </c>
      <c r="H66" s="9">
        <f>IF(Table410[winner]=Table211[[#Headers],[DC]],1,0)</f>
        <v>0</v>
      </c>
      <c r="I66" s="9">
        <f>IF(Table410[winner]=Table211[[#Headers],[MI]],1,0)</f>
        <v>0</v>
      </c>
      <c r="J66" s="9">
        <f>IF(Table410[winner]=Table211[[#Headers],[CSK]],1,0)</f>
        <v>0</v>
      </c>
      <c r="K66" s="9">
        <f>IF(Table410[winner]=Table211[[#Headers],[KKR]],1,0)</f>
        <v>0</v>
      </c>
      <c r="L66" s="9">
        <f>IF(Table410[winner]=Table211[[#Headers],[KXIP]],1,0)</f>
        <v>0</v>
      </c>
    </row>
    <row r="67" spans="1:12" x14ac:dyDescent="0.3">
      <c r="A67" s="8">
        <v>2016</v>
      </c>
      <c r="B67" s="8" t="s">
        <v>376</v>
      </c>
      <c r="C67" s="8" t="s">
        <v>378</v>
      </c>
      <c r="D67" s="8" t="s">
        <v>376</v>
      </c>
      <c r="E67" s="9">
        <f>IF(Table410[winner]=Table211[[#Headers],[SRH]],1,0)</f>
        <v>0</v>
      </c>
      <c r="F67" s="9">
        <f>IF(Table410[winner]=Table211[[#Headers],[RCB]],1,0)</f>
        <v>1</v>
      </c>
      <c r="G67" s="9">
        <f>IF(Table410[winner]=Table211[[#Headers],[RR]],1,0)</f>
        <v>0</v>
      </c>
      <c r="H67" s="9">
        <f>IF(Table410[winner]=Table211[[#Headers],[DC]],1,0)</f>
        <v>0</v>
      </c>
      <c r="I67" s="9">
        <f>IF(Table410[winner]=Table211[[#Headers],[MI]],1,0)</f>
        <v>0</v>
      </c>
      <c r="J67" s="9">
        <f>IF(Table410[winner]=Table211[[#Headers],[CSK]],1,0)</f>
        <v>0</v>
      </c>
      <c r="K67" s="9">
        <f>IF(Table410[winner]=Table211[[#Headers],[KKR]],1,0)</f>
        <v>0</v>
      </c>
      <c r="L67" s="9">
        <f>IF(Table410[winner]=Table211[[#Headers],[KXIP]],1,0)</f>
        <v>0</v>
      </c>
    </row>
    <row r="68" spans="1:12" x14ac:dyDescent="0.3">
      <c r="A68" s="8">
        <v>2016</v>
      </c>
      <c r="B68" s="8" t="s">
        <v>371</v>
      </c>
      <c r="C68" s="8" t="s">
        <v>378</v>
      </c>
      <c r="D68" s="8" t="s">
        <v>378</v>
      </c>
      <c r="E68" s="9">
        <f>IF(Table410[winner]=Table211[[#Headers],[SRH]],1,0)</f>
        <v>1</v>
      </c>
      <c r="F68" s="9">
        <f>IF(Table410[winner]=Table211[[#Headers],[RCB]],1,0)</f>
        <v>0</v>
      </c>
      <c r="G68" s="9">
        <f>IF(Table410[winner]=Table211[[#Headers],[RR]],1,0)</f>
        <v>0</v>
      </c>
      <c r="H68" s="9">
        <f>IF(Table410[winner]=Table211[[#Headers],[DC]],1,0)</f>
        <v>0</v>
      </c>
      <c r="I68" s="9">
        <f>IF(Table410[winner]=Table211[[#Headers],[MI]],1,0)</f>
        <v>0</v>
      </c>
      <c r="J68" s="9">
        <f>IF(Table410[winner]=Table211[[#Headers],[CSK]],1,0)</f>
        <v>0</v>
      </c>
      <c r="K68" s="9">
        <f>IF(Table410[winner]=Table211[[#Headers],[KKR]],1,0)</f>
        <v>0</v>
      </c>
      <c r="L68" s="9">
        <f>IF(Table410[winner]=Table211[[#Headers],[KXIP]],1,0)</f>
        <v>0</v>
      </c>
    </row>
    <row r="69" spans="1:12" x14ac:dyDescent="0.3">
      <c r="A69" s="8">
        <v>2016</v>
      </c>
      <c r="B69" s="8" t="s">
        <v>377</v>
      </c>
      <c r="C69" s="8" t="s">
        <v>378</v>
      </c>
      <c r="D69" s="8" t="s">
        <v>378</v>
      </c>
      <c r="E69" s="9">
        <f>IF(Table410[winner]=Table211[[#Headers],[SRH]],1,0)</f>
        <v>1</v>
      </c>
      <c r="F69" s="9">
        <f>IF(Table410[winner]=Table211[[#Headers],[RCB]],1,0)</f>
        <v>0</v>
      </c>
      <c r="G69" s="9">
        <f>IF(Table410[winner]=Table211[[#Headers],[RR]],1,0)</f>
        <v>0</v>
      </c>
      <c r="H69" s="9">
        <f>IF(Table410[winner]=Table211[[#Headers],[DC]],1,0)</f>
        <v>0</v>
      </c>
      <c r="I69" s="9">
        <f>IF(Table410[winner]=Table211[[#Headers],[MI]],1,0)</f>
        <v>0</v>
      </c>
      <c r="J69" s="9">
        <f>IF(Table410[winner]=Table211[[#Headers],[CSK]],1,0)</f>
        <v>0</v>
      </c>
      <c r="K69" s="9">
        <f>IF(Table410[winner]=Table211[[#Headers],[KKR]],1,0)</f>
        <v>0</v>
      </c>
      <c r="L69" s="9">
        <f>IF(Table410[winner]=Table211[[#Headers],[KXIP]],1,0)</f>
        <v>0</v>
      </c>
    </row>
    <row r="70" spans="1:12" x14ac:dyDescent="0.3">
      <c r="A70" s="8">
        <v>2016</v>
      </c>
      <c r="B70" s="8" t="s">
        <v>374</v>
      </c>
      <c r="C70" s="8" t="s">
        <v>378</v>
      </c>
      <c r="D70" s="8" t="s">
        <v>374</v>
      </c>
      <c r="E70" s="9">
        <f>IF(Table410[winner]=Table211[[#Headers],[SRH]],1,0)</f>
        <v>0</v>
      </c>
      <c r="F70" s="9">
        <f>IF(Table410[winner]=Table211[[#Headers],[RCB]],1,0)</f>
        <v>0</v>
      </c>
      <c r="G70" s="9">
        <f>IF(Table410[winner]=Table211[[#Headers],[RR]],1,0)</f>
        <v>0</v>
      </c>
      <c r="H70" s="9">
        <f>IF(Table410[winner]=Table211[[#Headers],[DC]],1,0)</f>
        <v>1</v>
      </c>
      <c r="I70" s="9">
        <f>IF(Table410[winner]=Table211[[#Headers],[MI]],1,0)</f>
        <v>0</v>
      </c>
      <c r="J70" s="9">
        <f>IF(Table410[winner]=Table211[[#Headers],[CSK]],1,0)</f>
        <v>0</v>
      </c>
      <c r="K70" s="9">
        <f>IF(Table410[winner]=Table211[[#Headers],[KKR]],1,0)</f>
        <v>0</v>
      </c>
      <c r="L70" s="9">
        <f>IF(Table410[winner]=Table211[[#Headers],[KXIP]],1,0)</f>
        <v>0</v>
      </c>
    </row>
    <row r="71" spans="1:12" x14ac:dyDescent="0.3">
      <c r="A71" s="8">
        <v>2016</v>
      </c>
      <c r="B71" s="8" t="s">
        <v>372</v>
      </c>
      <c r="C71" s="8" t="s">
        <v>378</v>
      </c>
      <c r="D71" s="8" t="s">
        <v>372</v>
      </c>
      <c r="E71" s="9">
        <f>IF(Table410[winner]=Table211[[#Headers],[SRH]],1,0)</f>
        <v>0</v>
      </c>
      <c r="F71" s="9">
        <f>IF(Table410[winner]=Table211[[#Headers],[RCB]],1,0)</f>
        <v>0</v>
      </c>
      <c r="G71" s="9">
        <f>IF(Table410[winner]=Table211[[#Headers],[RR]],1,0)</f>
        <v>0</v>
      </c>
      <c r="H71" s="9">
        <f>IF(Table410[winner]=Table211[[#Headers],[DC]],1,0)</f>
        <v>0</v>
      </c>
      <c r="I71" s="9">
        <f>IF(Table410[winner]=Table211[[#Headers],[MI]],1,0)</f>
        <v>0</v>
      </c>
      <c r="J71" s="9">
        <f>IF(Table410[winner]=Table211[[#Headers],[CSK]],1,0)</f>
        <v>0</v>
      </c>
      <c r="K71" s="9">
        <f>IF(Table410[winner]=Table211[[#Headers],[KKR]],1,0)</f>
        <v>1</v>
      </c>
      <c r="L71" s="9">
        <f>IF(Table410[winner]=Table211[[#Headers],[KXIP]],1,0)</f>
        <v>0</v>
      </c>
    </row>
    <row r="72" spans="1:12" x14ac:dyDescent="0.3">
      <c r="A72" s="8">
        <v>2016</v>
      </c>
      <c r="B72" s="8" t="s">
        <v>376</v>
      </c>
      <c r="C72" s="8" t="s">
        <v>378</v>
      </c>
      <c r="D72" s="8" t="s">
        <v>378</v>
      </c>
      <c r="E72" s="9">
        <f>IF(Table410[winner]=Table211[[#Headers],[SRH]],1,0)</f>
        <v>1</v>
      </c>
      <c r="F72" s="9">
        <f>IF(Table410[winner]=Table211[[#Headers],[RCB]],1,0)</f>
        <v>0</v>
      </c>
      <c r="G72" s="9">
        <f>IF(Table410[winner]=Table211[[#Headers],[RR]],1,0)</f>
        <v>0</v>
      </c>
      <c r="H72" s="9">
        <f>IF(Table410[winner]=Table211[[#Headers],[DC]],1,0)</f>
        <v>0</v>
      </c>
      <c r="I72" s="9">
        <f>IF(Table410[winner]=Table211[[#Headers],[MI]],1,0)</f>
        <v>0</v>
      </c>
      <c r="J72" s="9">
        <f>IF(Table410[winner]=Table211[[#Headers],[CSK]],1,0)</f>
        <v>0</v>
      </c>
      <c r="K72" s="9">
        <f>IF(Table410[winner]=Table211[[#Headers],[KKR]],1,0)</f>
        <v>0</v>
      </c>
      <c r="L72" s="9">
        <f>IF(Table410[winner]=Table211[[#Headers],[KXIP]],1,0)</f>
        <v>0</v>
      </c>
    </row>
    <row r="73" spans="1:12" x14ac:dyDescent="0.3">
      <c r="A73" s="8">
        <v>2017</v>
      </c>
      <c r="B73" s="8" t="s">
        <v>378</v>
      </c>
      <c r="C73" s="8" t="s">
        <v>371</v>
      </c>
      <c r="D73" s="8" t="s">
        <v>378</v>
      </c>
      <c r="E73" s="9">
        <f>IF(Table410[winner]=Table211[[#Headers],[SRH]],1,0)</f>
        <v>1</v>
      </c>
      <c r="F73" s="9">
        <f>IF(Table410[winner]=Table211[[#Headers],[RCB]],1,0)</f>
        <v>0</v>
      </c>
      <c r="G73" s="9">
        <f>IF(Table410[winner]=Table211[[#Headers],[RR]],1,0)</f>
        <v>0</v>
      </c>
      <c r="H73" s="9">
        <f>IF(Table410[winner]=Table211[[#Headers],[DC]],1,0)</f>
        <v>0</v>
      </c>
      <c r="I73" s="9">
        <f>IF(Table410[winner]=Table211[[#Headers],[MI]],1,0)</f>
        <v>0</v>
      </c>
      <c r="J73" s="9">
        <f>IF(Table410[winner]=Table211[[#Headers],[CSK]],1,0)</f>
        <v>0</v>
      </c>
      <c r="K73" s="9">
        <f>IF(Table410[winner]=Table211[[#Headers],[KKR]],1,0)</f>
        <v>0</v>
      </c>
      <c r="L73" s="9">
        <f>IF(Table410[winner]=Table211[[#Headers],[KXIP]],1,0)</f>
        <v>0</v>
      </c>
    </row>
    <row r="74" spans="1:12" x14ac:dyDescent="0.3">
      <c r="A74" s="8">
        <v>2017</v>
      </c>
      <c r="B74" s="8" t="s">
        <v>371</v>
      </c>
      <c r="C74" s="8" t="s">
        <v>378</v>
      </c>
      <c r="D74" s="8" t="s">
        <v>371</v>
      </c>
      <c r="E74" s="9">
        <f>IF(Table410[winner]=Table211[[#Headers],[SRH]],1,0)</f>
        <v>0</v>
      </c>
      <c r="F74" s="9">
        <f>IF(Table410[winner]=Table211[[#Headers],[RCB]],1,0)</f>
        <v>0</v>
      </c>
      <c r="G74" s="9">
        <f>IF(Table410[winner]=Table211[[#Headers],[RR]],1,0)</f>
        <v>0</v>
      </c>
      <c r="H74" s="9">
        <f>IF(Table410[winner]=Table211[[#Headers],[DC]],1,0)</f>
        <v>0</v>
      </c>
      <c r="I74" s="9">
        <f>IF(Table410[winner]=Table211[[#Headers],[MI]],1,0)</f>
        <v>1</v>
      </c>
      <c r="J74" s="9">
        <f>IF(Table410[winner]=Table211[[#Headers],[CSK]],1,0)</f>
        <v>0</v>
      </c>
      <c r="K74" s="9">
        <f>IF(Table410[winner]=Table211[[#Headers],[KKR]],1,0)</f>
        <v>0</v>
      </c>
      <c r="L74" s="9">
        <f>IF(Table410[winner]=Table211[[#Headers],[KXIP]],1,0)</f>
        <v>0</v>
      </c>
    </row>
    <row r="75" spans="1:12" x14ac:dyDescent="0.3">
      <c r="A75" s="8">
        <v>2017</v>
      </c>
      <c r="B75" s="8" t="s">
        <v>372</v>
      </c>
      <c r="C75" s="8" t="s">
        <v>378</v>
      </c>
      <c r="D75" s="8" t="s">
        <v>372</v>
      </c>
      <c r="E75" s="9">
        <f>IF(Table410[winner]=Table211[[#Headers],[SRH]],1,0)</f>
        <v>0</v>
      </c>
      <c r="F75" s="9">
        <f>IF(Table410[winner]=Table211[[#Headers],[RCB]],1,0)</f>
        <v>0</v>
      </c>
      <c r="G75" s="9">
        <f>IF(Table410[winner]=Table211[[#Headers],[RR]],1,0)</f>
        <v>0</v>
      </c>
      <c r="H75" s="9">
        <f>IF(Table410[winner]=Table211[[#Headers],[DC]],1,0)</f>
        <v>0</v>
      </c>
      <c r="I75" s="9">
        <f>IF(Table410[winner]=Table211[[#Headers],[MI]],1,0)</f>
        <v>0</v>
      </c>
      <c r="J75" s="9">
        <f>IF(Table410[winner]=Table211[[#Headers],[CSK]],1,0)</f>
        <v>0</v>
      </c>
      <c r="K75" s="9">
        <f>IF(Table410[winner]=Table211[[#Headers],[KKR]],1,0)</f>
        <v>1</v>
      </c>
      <c r="L75" s="9">
        <f>IF(Table410[winner]=Table211[[#Headers],[KXIP]],1,0)</f>
        <v>0</v>
      </c>
    </row>
    <row r="76" spans="1:12" x14ac:dyDescent="0.3">
      <c r="A76" s="8">
        <v>2017</v>
      </c>
      <c r="B76" s="8" t="s">
        <v>377</v>
      </c>
      <c r="C76" s="8" t="s">
        <v>378</v>
      </c>
      <c r="D76" s="8" t="s">
        <v>378</v>
      </c>
      <c r="E76" s="9">
        <f>IF(Table410[winner]=Table211[[#Headers],[SRH]],1,0)</f>
        <v>1</v>
      </c>
      <c r="F76" s="9">
        <f>IF(Table410[winner]=Table211[[#Headers],[RCB]],1,0)</f>
        <v>0</v>
      </c>
      <c r="G76" s="9">
        <f>IF(Table410[winner]=Table211[[#Headers],[RR]],1,0)</f>
        <v>0</v>
      </c>
      <c r="H76" s="9">
        <f>IF(Table410[winner]=Table211[[#Headers],[DC]],1,0)</f>
        <v>0</v>
      </c>
      <c r="I76" s="9">
        <f>IF(Table410[winner]=Table211[[#Headers],[MI]],1,0)</f>
        <v>0</v>
      </c>
      <c r="J76" s="9">
        <f>IF(Table410[winner]=Table211[[#Headers],[CSK]],1,0)</f>
        <v>0</v>
      </c>
      <c r="K76" s="9">
        <f>IF(Table410[winner]=Table211[[#Headers],[KKR]],1,0)</f>
        <v>0</v>
      </c>
      <c r="L76" s="9">
        <f>IF(Table410[winner]=Table211[[#Headers],[KXIP]],1,0)</f>
        <v>0</v>
      </c>
    </row>
    <row r="77" spans="1:12" x14ac:dyDescent="0.3">
      <c r="A77" s="8">
        <v>2017</v>
      </c>
      <c r="B77" s="8" t="s">
        <v>374</v>
      </c>
      <c r="C77" s="8" t="s">
        <v>378</v>
      </c>
      <c r="D77" s="8" t="s">
        <v>374</v>
      </c>
      <c r="E77" s="9">
        <f>IF(Table410[winner]=Table211[[#Headers],[SRH]],1,0)</f>
        <v>0</v>
      </c>
      <c r="F77" s="9">
        <f>IF(Table410[winner]=Table211[[#Headers],[RCB]],1,0)</f>
        <v>0</v>
      </c>
      <c r="G77" s="9">
        <f>IF(Table410[winner]=Table211[[#Headers],[RR]],1,0)</f>
        <v>0</v>
      </c>
      <c r="H77" s="9">
        <f>IF(Table410[winner]=Table211[[#Headers],[DC]],1,0)</f>
        <v>1</v>
      </c>
      <c r="I77" s="9">
        <f>IF(Table410[winner]=Table211[[#Headers],[MI]],1,0)</f>
        <v>0</v>
      </c>
      <c r="J77" s="9">
        <f>IF(Table410[winner]=Table211[[#Headers],[CSK]],1,0)</f>
        <v>0</v>
      </c>
      <c r="K77" s="9">
        <f>IF(Table410[winner]=Table211[[#Headers],[KKR]],1,0)</f>
        <v>0</v>
      </c>
      <c r="L77" s="9">
        <f>IF(Table410[winner]=Table211[[#Headers],[KXIP]],1,0)</f>
        <v>0</v>
      </c>
    </row>
    <row r="78" spans="1:12" x14ac:dyDescent="0.3">
      <c r="A78" s="8">
        <v>2018</v>
      </c>
      <c r="B78" s="8" t="s">
        <v>378</v>
      </c>
      <c r="C78" s="8" t="s">
        <v>371</v>
      </c>
      <c r="D78" s="8" t="s">
        <v>378</v>
      </c>
      <c r="E78" s="9">
        <f>IF(Table410[winner]=Table211[[#Headers],[SRH]],1,0)</f>
        <v>1</v>
      </c>
      <c r="F78" s="9">
        <f>IF(Table410[winner]=Table211[[#Headers],[RCB]],1,0)</f>
        <v>0</v>
      </c>
      <c r="G78" s="9">
        <f>IF(Table410[winner]=Table211[[#Headers],[RR]],1,0)</f>
        <v>0</v>
      </c>
      <c r="H78" s="9">
        <f>IF(Table410[winner]=Table211[[#Headers],[DC]],1,0)</f>
        <v>0</v>
      </c>
      <c r="I78" s="9">
        <f>IF(Table410[winner]=Table211[[#Headers],[MI]],1,0)</f>
        <v>0</v>
      </c>
      <c r="J78" s="9">
        <f>IF(Table410[winner]=Table211[[#Headers],[CSK]],1,0)</f>
        <v>0</v>
      </c>
      <c r="K78" s="9">
        <f>IF(Table410[winner]=Table211[[#Headers],[KKR]],1,0)</f>
        <v>0</v>
      </c>
      <c r="L78" s="9">
        <f>IF(Table410[winner]=Table211[[#Headers],[KXIP]],1,0)</f>
        <v>0</v>
      </c>
    </row>
    <row r="79" spans="1:12" x14ac:dyDescent="0.3">
      <c r="A79" s="8">
        <v>2018</v>
      </c>
      <c r="B79" s="8" t="s">
        <v>372</v>
      </c>
      <c r="C79" s="8" t="s">
        <v>378</v>
      </c>
      <c r="D79" s="8" t="s">
        <v>378</v>
      </c>
      <c r="E79" s="9">
        <f>IF(Table410[winner]=Table211[[#Headers],[SRH]],1,0)</f>
        <v>1</v>
      </c>
      <c r="F79" s="9">
        <f>IF(Table410[winner]=Table211[[#Headers],[RCB]],1,0)</f>
        <v>0</v>
      </c>
      <c r="G79" s="9">
        <f>IF(Table410[winner]=Table211[[#Headers],[RR]],1,0)</f>
        <v>0</v>
      </c>
      <c r="H79" s="9">
        <f>IF(Table410[winner]=Table211[[#Headers],[DC]],1,0)</f>
        <v>0</v>
      </c>
      <c r="I79" s="9">
        <f>IF(Table410[winner]=Table211[[#Headers],[MI]],1,0)</f>
        <v>0</v>
      </c>
      <c r="J79" s="9">
        <f>IF(Table410[winner]=Table211[[#Headers],[CSK]],1,0)</f>
        <v>0</v>
      </c>
      <c r="K79" s="9">
        <f>IF(Table410[winner]=Table211[[#Headers],[KKR]],1,0)</f>
        <v>0</v>
      </c>
      <c r="L79" s="9">
        <f>IF(Table410[winner]=Table211[[#Headers],[KXIP]],1,0)</f>
        <v>0</v>
      </c>
    </row>
    <row r="80" spans="1:12" x14ac:dyDescent="0.3">
      <c r="A80" s="8">
        <v>2018</v>
      </c>
      <c r="B80" s="8" t="s">
        <v>377</v>
      </c>
      <c r="C80" s="8" t="s">
        <v>378</v>
      </c>
      <c r="D80" s="8" t="s">
        <v>377</v>
      </c>
      <c r="E80" s="9">
        <f>IF(Table410[winner]=Table211[[#Headers],[SRH]],1,0)</f>
        <v>0</v>
      </c>
      <c r="F80" s="9">
        <f>IF(Table410[winner]=Table211[[#Headers],[RCB]],1,0)</f>
        <v>0</v>
      </c>
      <c r="G80" s="9">
        <f>IF(Table410[winner]=Table211[[#Headers],[RR]],1,0)</f>
        <v>0</v>
      </c>
      <c r="H80" s="9">
        <f>IF(Table410[winner]=Table211[[#Headers],[DC]],1,0)</f>
        <v>0</v>
      </c>
      <c r="I80" s="9">
        <f>IF(Table410[winner]=Table211[[#Headers],[MI]],1,0)</f>
        <v>0</v>
      </c>
      <c r="J80" s="9">
        <f>IF(Table410[winner]=Table211[[#Headers],[CSK]],1,0)</f>
        <v>0</v>
      </c>
      <c r="K80" s="9">
        <f>IF(Table410[winner]=Table211[[#Headers],[KKR]],1,0)</f>
        <v>0</v>
      </c>
      <c r="L80" s="9">
        <f>IF(Table410[winner]=Table211[[#Headers],[KXIP]],1,0)</f>
        <v>1</v>
      </c>
    </row>
    <row r="81" spans="1:12" x14ac:dyDescent="0.3">
      <c r="A81" s="8">
        <v>2018</v>
      </c>
      <c r="B81" s="8" t="s">
        <v>371</v>
      </c>
      <c r="C81" s="8" t="s">
        <v>378</v>
      </c>
      <c r="D81" s="8" t="s">
        <v>378</v>
      </c>
      <c r="E81" s="9">
        <f>IF(Table410[winner]=Table211[[#Headers],[SRH]],1,0)</f>
        <v>1</v>
      </c>
      <c r="F81" s="9">
        <f>IF(Table410[winner]=Table211[[#Headers],[RCB]],1,0)</f>
        <v>0</v>
      </c>
      <c r="G81" s="9">
        <f>IF(Table410[winner]=Table211[[#Headers],[RR]],1,0)</f>
        <v>0</v>
      </c>
      <c r="H81" s="9">
        <f>IF(Table410[winner]=Table211[[#Headers],[DC]],1,0)</f>
        <v>0</v>
      </c>
      <c r="I81" s="9">
        <f>IF(Table410[winner]=Table211[[#Headers],[MI]],1,0)</f>
        <v>0</v>
      </c>
      <c r="J81" s="9">
        <f>IF(Table410[winner]=Table211[[#Headers],[CSK]],1,0)</f>
        <v>0</v>
      </c>
      <c r="K81" s="9">
        <f>IF(Table410[winner]=Table211[[#Headers],[KKR]],1,0)</f>
        <v>0</v>
      </c>
      <c r="L81" s="9">
        <f>IF(Table410[winner]=Table211[[#Headers],[KXIP]],1,0)</f>
        <v>0</v>
      </c>
    </row>
    <row r="82" spans="1:12" x14ac:dyDescent="0.3">
      <c r="A82" s="8">
        <v>2018</v>
      </c>
      <c r="B82" s="8" t="s">
        <v>375</v>
      </c>
      <c r="C82" s="8" t="s">
        <v>378</v>
      </c>
      <c r="D82" s="8" t="s">
        <v>378</v>
      </c>
      <c r="E82" s="9">
        <f>IF(Table410[winner]=Table211[[#Headers],[SRH]],1,0)</f>
        <v>1</v>
      </c>
      <c r="F82" s="9">
        <f>IF(Table410[winner]=Table211[[#Headers],[RCB]],1,0)</f>
        <v>0</v>
      </c>
      <c r="G82" s="9">
        <f>IF(Table410[winner]=Table211[[#Headers],[RR]],1,0)</f>
        <v>0</v>
      </c>
      <c r="H82" s="9">
        <f>IF(Table410[winner]=Table211[[#Headers],[DC]],1,0)</f>
        <v>0</v>
      </c>
      <c r="I82" s="9">
        <f>IF(Table410[winner]=Table211[[#Headers],[MI]],1,0)</f>
        <v>0</v>
      </c>
      <c r="J82" s="9">
        <f>IF(Table410[winner]=Table211[[#Headers],[CSK]],1,0)</f>
        <v>0</v>
      </c>
      <c r="K82" s="9">
        <f>IF(Table410[winner]=Table211[[#Headers],[KKR]],1,0)</f>
        <v>0</v>
      </c>
      <c r="L82" s="9">
        <f>IF(Table410[winner]=Table211[[#Headers],[KXIP]],1,0)</f>
        <v>0</v>
      </c>
    </row>
    <row r="83" spans="1:12" x14ac:dyDescent="0.3">
      <c r="A83" s="8">
        <v>2018</v>
      </c>
      <c r="B83" s="8" t="s">
        <v>374</v>
      </c>
      <c r="C83" s="8" t="s">
        <v>378</v>
      </c>
      <c r="D83" s="8" t="s">
        <v>378</v>
      </c>
      <c r="E83" s="9">
        <f>IF(Table410[winner]=Table211[[#Headers],[SRH]],1,0)</f>
        <v>1</v>
      </c>
      <c r="F83" s="9">
        <f>IF(Table410[winner]=Table211[[#Headers],[RCB]],1,0)</f>
        <v>0</v>
      </c>
      <c r="G83" s="9">
        <f>IF(Table410[winner]=Table211[[#Headers],[RR]],1,0)</f>
        <v>0</v>
      </c>
      <c r="H83" s="9">
        <f>IF(Table410[winner]=Table211[[#Headers],[DC]],1,0)</f>
        <v>0</v>
      </c>
      <c r="I83" s="9">
        <f>IF(Table410[winner]=Table211[[#Headers],[MI]],1,0)</f>
        <v>0</v>
      </c>
      <c r="J83" s="9">
        <f>IF(Table410[winner]=Table211[[#Headers],[CSK]],1,0)</f>
        <v>0</v>
      </c>
      <c r="K83" s="9">
        <f>IF(Table410[winner]=Table211[[#Headers],[KKR]],1,0)</f>
        <v>0</v>
      </c>
      <c r="L83" s="9">
        <f>IF(Table410[winner]=Table211[[#Headers],[KXIP]],1,0)</f>
        <v>0</v>
      </c>
    </row>
    <row r="84" spans="1:12" x14ac:dyDescent="0.3">
      <c r="A84" s="8">
        <v>2018</v>
      </c>
      <c r="B84" s="8" t="s">
        <v>373</v>
      </c>
      <c r="C84" s="8" t="s">
        <v>378</v>
      </c>
      <c r="D84" s="8" t="s">
        <v>373</v>
      </c>
      <c r="E84" s="9">
        <f>IF(Table410[winner]=Table211[[#Headers],[SRH]],1,0)</f>
        <v>0</v>
      </c>
      <c r="F84" s="9">
        <f>IF(Table410[winner]=Table211[[#Headers],[RCB]],1,0)</f>
        <v>0</v>
      </c>
      <c r="G84" s="9">
        <f>IF(Table410[winner]=Table211[[#Headers],[RR]],1,0)</f>
        <v>0</v>
      </c>
      <c r="H84" s="9">
        <f>IF(Table410[winner]=Table211[[#Headers],[DC]],1,0)</f>
        <v>0</v>
      </c>
      <c r="I84" s="9">
        <f>IF(Table410[winner]=Table211[[#Headers],[MI]],1,0)</f>
        <v>0</v>
      </c>
      <c r="J84" s="9">
        <f>IF(Table410[winner]=Table211[[#Headers],[CSK]],1,0)</f>
        <v>1</v>
      </c>
      <c r="K84" s="9">
        <f>IF(Table410[winner]=Table211[[#Headers],[KKR]],1,0)</f>
        <v>0</v>
      </c>
      <c r="L84" s="9">
        <f>IF(Table410[winner]=Table211[[#Headers],[KXIP]],1,0)</f>
        <v>0</v>
      </c>
    </row>
    <row r="85" spans="1:12" x14ac:dyDescent="0.3">
      <c r="A85" s="8">
        <v>2018</v>
      </c>
      <c r="B85" s="8" t="s">
        <v>376</v>
      </c>
      <c r="C85" s="8" t="s">
        <v>378</v>
      </c>
      <c r="D85" s="8" t="s">
        <v>376</v>
      </c>
      <c r="E85" s="9">
        <f>IF(Table410[winner]=Table211[[#Headers],[SRH]],1,0)</f>
        <v>0</v>
      </c>
      <c r="F85" s="9">
        <f>IF(Table410[winner]=Table211[[#Headers],[RCB]],1,0)</f>
        <v>1</v>
      </c>
      <c r="G85" s="9">
        <f>IF(Table410[winner]=Table211[[#Headers],[RR]],1,0)</f>
        <v>0</v>
      </c>
      <c r="H85" s="9">
        <f>IF(Table410[winner]=Table211[[#Headers],[DC]],1,0)</f>
        <v>0</v>
      </c>
      <c r="I85" s="9">
        <f>IF(Table410[winner]=Table211[[#Headers],[MI]],1,0)</f>
        <v>0</v>
      </c>
      <c r="J85" s="9">
        <f>IF(Table410[winner]=Table211[[#Headers],[CSK]],1,0)</f>
        <v>0</v>
      </c>
      <c r="K85" s="9">
        <f>IF(Table410[winner]=Table211[[#Headers],[KKR]],1,0)</f>
        <v>0</v>
      </c>
      <c r="L85" s="9">
        <f>IF(Table410[winner]=Table211[[#Headers],[KXIP]],1,0)</f>
        <v>0</v>
      </c>
    </row>
    <row r="86" spans="1:12" x14ac:dyDescent="0.3">
      <c r="A86" s="8">
        <v>2018</v>
      </c>
      <c r="B86" s="8" t="s">
        <v>372</v>
      </c>
      <c r="C86" s="8" t="s">
        <v>378</v>
      </c>
      <c r="D86" s="8" t="s">
        <v>378</v>
      </c>
      <c r="E86" s="9">
        <f>IF(Table410[winner]=Table211[[#Headers],[SRH]],1,0)</f>
        <v>1</v>
      </c>
      <c r="F86" s="9">
        <f>IF(Table410[winner]=Table211[[#Headers],[RCB]],1,0)</f>
        <v>0</v>
      </c>
      <c r="G86" s="9">
        <f>IF(Table410[winner]=Table211[[#Headers],[RR]],1,0)</f>
        <v>0</v>
      </c>
      <c r="H86" s="9">
        <f>IF(Table410[winner]=Table211[[#Headers],[DC]],1,0)</f>
        <v>0</v>
      </c>
      <c r="I86" s="9">
        <f>IF(Table410[winner]=Table211[[#Headers],[MI]],1,0)</f>
        <v>0</v>
      </c>
      <c r="J86" s="9">
        <f>IF(Table410[winner]=Table211[[#Headers],[CSK]],1,0)</f>
        <v>0</v>
      </c>
      <c r="K86" s="9">
        <f>IF(Table410[winner]=Table211[[#Headers],[KKR]],1,0)</f>
        <v>0</v>
      </c>
      <c r="L86" s="9">
        <f>IF(Table410[winner]=Table211[[#Headers],[KXIP]],1,0)</f>
        <v>0</v>
      </c>
    </row>
    <row r="87" spans="1:12" x14ac:dyDescent="0.3">
      <c r="A87" s="8">
        <v>2018</v>
      </c>
      <c r="B87" s="8" t="s">
        <v>373</v>
      </c>
      <c r="C87" s="8" t="s">
        <v>378</v>
      </c>
      <c r="D87" s="8" t="s">
        <v>373</v>
      </c>
      <c r="E87" s="9">
        <f>IF(Table410[winner]=Table211[[#Headers],[SRH]],1,0)</f>
        <v>0</v>
      </c>
      <c r="F87" s="9">
        <f>IF(Table410[winner]=Table211[[#Headers],[RCB]],1,0)</f>
        <v>0</v>
      </c>
      <c r="G87" s="9">
        <f>IF(Table410[winner]=Table211[[#Headers],[RR]],1,0)</f>
        <v>0</v>
      </c>
      <c r="H87" s="9">
        <f>IF(Table410[winner]=Table211[[#Headers],[DC]],1,0)</f>
        <v>0</v>
      </c>
      <c r="I87" s="9">
        <f>IF(Table410[winner]=Table211[[#Headers],[MI]],1,0)</f>
        <v>0</v>
      </c>
      <c r="J87" s="9">
        <f>IF(Table410[winner]=Table211[[#Headers],[CSK]],1,0)</f>
        <v>1</v>
      </c>
      <c r="K87" s="9">
        <f>IF(Table410[winner]=Table211[[#Headers],[KKR]],1,0)</f>
        <v>0</v>
      </c>
      <c r="L87" s="9">
        <f>IF(Table410[winner]=Table211[[#Headers],[KXIP]],1,0)</f>
        <v>0</v>
      </c>
    </row>
    <row r="88" spans="1:12" x14ac:dyDescent="0.3">
      <c r="A88" s="8">
        <v>2019</v>
      </c>
      <c r="B88" s="8" t="s">
        <v>378</v>
      </c>
      <c r="C88" s="8" t="s">
        <v>371</v>
      </c>
      <c r="D88" s="8" t="s">
        <v>371</v>
      </c>
      <c r="E88" s="9">
        <f>IF(Table410[winner]=Table211[[#Headers],[SRH]],1,0)</f>
        <v>0</v>
      </c>
      <c r="F88" s="9">
        <f>IF(Table410[winner]=Table211[[#Headers],[RCB]],1,0)</f>
        <v>0</v>
      </c>
      <c r="G88" s="9">
        <f>IF(Table410[winner]=Table211[[#Headers],[RR]],1,0)</f>
        <v>0</v>
      </c>
      <c r="H88" s="9">
        <f>IF(Table410[winner]=Table211[[#Headers],[DC]],1,0)</f>
        <v>0</v>
      </c>
      <c r="I88" s="9">
        <f>IF(Table410[winner]=Table211[[#Headers],[MI]],1,0)</f>
        <v>1</v>
      </c>
      <c r="J88" s="9">
        <f>IF(Table410[winner]=Table211[[#Headers],[CSK]],1,0)</f>
        <v>0</v>
      </c>
      <c r="K88" s="9">
        <f>IF(Table410[winner]=Table211[[#Headers],[KKR]],1,0)</f>
        <v>0</v>
      </c>
      <c r="L88" s="9">
        <f>IF(Table410[winner]=Table211[[#Headers],[KXIP]],1,0)</f>
        <v>0</v>
      </c>
    </row>
    <row r="89" spans="1:12" x14ac:dyDescent="0.3">
      <c r="A89" s="8">
        <v>2019</v>
      </c>
      <c r="B89" s="8" t="s">
        <v>372</v>
      </c>
      <c r="C89" s="8" t="s">
        <v>378</v>
      </c>
      <c r="D89" s="8" t="s">
        <v>372</v>
      </c>
      <c r="E89" s="9">
        <f>IF(Table410[winner]=Table211[[#Headers],[SRH]],1,0)</f>
        <v>0</v>
      </c>
      <c r="F89" s="9">
        <f>IF(Table410[winner]=Table211[[#Headers],[RCB]],1,0)</f>
        <v>0</v>
      </c>
      <c r="G89" s="9">
        <f>IF(Table410[winner]=Table211[[#Headers],[RR]],1,0)</f>
        <v>0</v>
      </c>
      <c r="H89" s="9">
        <f>IF(Table410[winner]=Table211[[#Headers],[DC]],1,0)</f>
        <v>0</v>
      </c>
      <c r="I89" s="9">
        <f>IF(Table410[winner]=Table211[[#Headers],[MI]],1,0)</f>
        <v>0</v>
      </c>
      <c r="J89" s="9">
        <f>IF(Table410[winner]=Table211[[#Headers],[CSK]],1,0)</f>
        <v>0</v>
      </c>
      <c r="K89" s="9">
        <f>IF(Table410[winner]=Table211[[#Headers],[KKR]],1,0)</f>
        <v>1</v>
      </c>
      <c r="L89" s="9">
        <f>IF(Table410[winner]=Table211[[#Headers],[KXIP]],1,0)</f>
        <v>0</v>
      </c>
    </row>
    <row r="90" spans="1:12" x14ac:dyDescent="0.3">
      <c r="A90" s="8">
        <v>2019</v>
      </c>
      <c r="B90" s="8" t="s">
        <v>374</v>
      </c>
      <c r="C90" s="8" t="s">
        <v>378</v>
      </c>
      <c r="D90" s="8" t="s">
        <v>378</v>
      </c>
      <c r="E90" s="9">
        <f>IF(Table410[winner]=Table211[[#Headers],[SRH]],1,0)</f>
        <v>1</v>
      </c>
      <c r="F90" s="9">
        <f>IF(Table410[winner]=Table211[[#Headers],[RCB]],1,0)</f>
        <v>0</v>
      </c>
      <c r="G90" s="9">
        <f>IF(Table410[winner]=Table211[[#Headers],[RR]],1,0)</f>
        <v>0</v>
      </c>
      <c r="H90" s="9">
        <f>IF(Table410[winner]=Table211[[#Headers],[DC]],1,0)</f>
        <v>0</v>
      </c>
      <c r="I90" s="9">
        <f>IF(Table410[winner]=Table211[[#Headers],[MI]],1,0)</f>
        <v>0</v>
      </c>
      <c r="J90" s="9">
        <f>IF(Table410[winner]=Table211[[#Headers],[CSK]],1,0)</f>
        <v>0</v>
      </c>
      <c r="K90" s="9">
        <f>IF(Table410[winner]=Table211[[#Headers],[KKR]],1,0)</f>
        <v>0</v>
      </c>
      <c r="L90" s="9">
        <f>IF(Table410[winner]=Table211[[#Headers],[KXIP]],1,0)</f>
        <v>0</v>
      </c>
    </row>
    <row r="91" spans="1:12" x14ac:dyDescent="0.3">
      <c r="A91" s="8">
        <v>2019</v>
      </c>
      <c r="B91" s="8" t="s">
        <v>377</v>
      </c>
      <c r="C91" s="8" t="s">
        <v>378</v>
      </c>
      <c r="D91" s="8" t="s">
        <v>377</v>
      </c>
      <c r="E91" s="9">
        <f>IF(Table410[winner]=Table211[[#Headers],[SRH]],1,0)</f>
        <v>0</v>
      </c>
      <c r="F91" s="9">
        <f>IF(Table410[winner]=Table211[[#Headers],[RCB]],1,0)</f>
        <v>0</v>
      </c>
      <c r="G91" s="9">
        <f>IF(Table410[winner]=Table211[[#Headers],[RR]],1,0)</f>
        <v>0</v>
      </c>
      <c r="H91" s="9">
        <f>IF(Table410[winner]=Table211[[#Headers],[DC]],1,0)</f>
        <v>0</v>
      </c>
      <c r="I91" s="9">
        <f>IF(Table410[winner]=Table211[[#Headers],[MI]],1,0)</f>
        <v>0</v>
      </c>
      <c r="J91" s="9">
        <f>IF(Table410[winner]=Table211[[#Headers],[CSK]],1,0)</f>
        <v>0</v>
      </c>
      <c r="K91" s="9">
        <f>IF(Table410[winner]=Table211[[#Headers],[KKR]],1,0)</f>
        <v>0</v>
      </c>
      <c r="L91" s="9">
        <f>IF(Table410[winner]=Table211[[#Headers],[KXIP]],1,0)</f>
        <v>1</v>
      </c>
    </row>
    <row r="92" spans="1:12" x14ac:dyDescent="0.3">
      <c r="A92" s="8">
        <v>2019</v>
      </c>
      <c r="B92" s="8" t="s">
        <v>373</v>
      </c>
      <c r="C92" s="8" t="s">
        <v>378</v>
      </c>
      <c r="D92" s="8" t="s">
        <v>373</v>
      </c>
      <c r="E92" s="9">
        <f>IF(Table410[winner]=Table211[[#Headers],[SRH]],1,0)</f>
        <v>0</v>
      </c>
      <c r="F92" s="9">
        <f>IF(Table410[winner]=Table211[[#Headers],[RCB]],1,0)</f>
        <v>0</v>
      </c>
      <c r="G92" s="9">
        <f>IF(Table410[winner]=Table211[[#Headers],[RR]],1,0)</f>
        <v>0</v>
      </c>
      <c r="H92" s="9">
        <f>IF(Table410[winner]=Table211[[#Headers],[DC]],1,0)</f>
        <v>0</v>
      </c>
      <c r="I92" s="9">
        <f>IF(Table410[winner]=Table211[[#Headers],[MI]],1,0)</f>
        <v>0</v>
      </c>
      <c r="J92" s="9">
        <f>IF(Table410[winner]=Table211[[#Headers],[CSK]],1,0)</f>
        <v>1</v>
      </c>
      <c r="K92" s="9">
        <f>IF(Table410[winner]=Table211[[#Headers],[KKR]],1,0)</f>
        <v>0</v>
      </c>
      <c r="L92" s="9">
        <f>IF(Table410[winner]=Table211[[#Headers],[KXIP]],1,0)</f>
        <v>0</v>
      </c>
    </row>
    <row r="93" spans="1:12" x14ac:dyDescent="0.3">
      <c r="A93" s="8">
        <v>2019</v>
      </c>
      <c r="B93" s="8" t="s">
        <v>375</v>
      </c>
      <c r="C93" s="8" t="s">
        <v>378</v>
      </c>
      <c r="D93" s="8" t="s">
        <v>375</v>
      </c>
      <c r="E93" s="9">
        <f>IF(Table410[winner]=Table211[[#Headers],[SRH]],1,0)</f>
        <v>0</v>
      </c>
      <c r="F93" s="9">
        <f>IF(Table410[winner]=Table211[[#Headers],[RCB]],1,0)</f>
        <v>0</v>
      </c>
      <c r="G93" s="9">
        <f>IF(Table410[winner]=Table211[[#Headers],[RR]],1,0)</f>
        <v>1</v>
      </c>
      <c r="H93" s="9">
        <f>IF(Table410[winner]=Table211[[#Headers],[DC]],1,0)</f>
        <v>0</v>
      </c>
      <c r="I93" s="9">
        <f>IF(Table410[winner]=Table211[[#Headers],[MI]],1,0)</f>
        <v>0</v>
      </c>
      <c r="J93" s="9">
        <f>IF(Table410[winner]=Table211[[#Headers],[CSK]],1,0)</f>
        <v>0</v>
      </c>
      <c r="K93" s="9">
        <f>IF(Table410[winner]=Table211[[#Headers],[KKR]],1,0)</f>
        <v>0</v>
      </c>
      <c r="L93" s="9">
        <f>IF(Table410[winner]=Table211[[#Headers],[KXIP]],1,0)</f>
        <v>0</v>
      </c>
    </row>
    <row r="94" spans="1:12" x14ac:dyDescent="0.3">
      <c r="A94" s="8">
        <v>2019</v>
      </c>
      <c r="B94" s="8" t="s">
        <v>371</v>
      </c>
      <c r="C94" s="8" t="s">
        <v>378</v>
      </c>
      <c r="D94" s="8" t="s">
        <v>371</v>
      </c>
      <c r="E94" s="9">
        <f>IF(Table410[winner]=Table211[[#Headers],[SRH]],1,0)</f>
        <v>0</v>
      </c>
      <c r="F94" s="9">
        <f>IF(Table410[winner]=Table211[[#Headers],[RCB]],1,0)</f>
        <v>0</v>
      </c>
      <c r="G94" s="9">
        <f>IF(Table410[winner]=Table211[[#Headers],[RR]],1,0)</f>
        <v>0</v>
      </c>
      <c r="H94" s="9">
        <f>IF(Table410[winner]=Table211[[#Headers],[DC]],1,0)</f>
        <v>0</v>
      </c>
      <c r="I94" s="9">
        <f>IF(Table410[winner]=Table211[[#Headers],[MI]],1,0)</f>
        <v>1</v>
      </c>
      <c r="J94" s="9">
        <f>IF(Table410[winner]=Table211[[#Headers],[CSK]],1,0)</f>
        <v>0</v>
      </c>
      <c r="K94" s="9">
        <f>IF(Table410[winner]=Table211[[#Headers],[KKR]],1,0)</f>
        <v>0</v>
      </c>
      <c r="L94" s="9">
        <f>IF(Table410[winner]=Table211[[#Headers],[KXIP]],1,0)</f>
        <v>0</v>
      </c>
    </row>
    <row r="95" spans="1:12" x14ac:dyDescent="0.3">
      <c r="A95" s="8">
        <v>2019</v>
      </c>
      <c r="B95" s="8" t="s">
        <v>376</v>
      </c>
      <c r="C95" s="8" t="s">
        <v>378</v>
      </c>
      <c r="D95" s="8" t="s">
        <v>376</v>
      </c>
      <c r="E95" s="9">
        <f>IF(Table410[winner]=Table211[[#Headers],[SRH]],1,0)</f>
        <v>0</v>
      </c>
      <c r="F95" s="9">
        <f>IF(Table410[winner]=Table211[[#Headers],[RCB]],1,0)</f>
        <v>1</v>
      </c>
      <c r="G95" s="9">
        <f>IF(Table410[winner]=Table211[[#Headers],[RR]],1,0)</f>
        <v>0</v>
      </c>
      <c r="H95" s="9">
        <f>IF(Table410[winner]=Table211[[#Headers],[DC]],1,0)</f>
        <v>0</v>
      </c>
      <c r="I95" s="9">
        <f>IF(Table410[winner]=Table211[[#Headers],[MI]],1,0)</f>
        <v>0</v>
      </c>
      <c r="J95" s="9">
        <f>IF(Table410[winner]=Table211[[#Headers],[CSK]],1,0)</f>
        <v>0</v>
      </c>
      <c r="K95" s="9">
        <f>IF(Table410[winner]=Table211[[#Headers],[KKR]],1,0)</f>
        <v>0</v>
      </c>
      <c r="L95" s="9">
        <f>IF(Table410[winner]=Table211[[#Headers],[KXIP]],1,0)</f>
        <v>0</v>
      </c>
    </row>
    <row r="96" spans="1:12" x14ac:dyDescent="0.3">
      <c r="A96" s="8">
        <v>2019</v>
      </c>
      <c r="B96" s="8" t="s">
        <v>374</v>
      </c>
      <c r="C96" s="8" t="s">
        <v>378</v>
      </c>
      <c r="D96" s="8" t="s">
        <v>374</v>
      </c>
      <c r="E96" s="9">
        <f>IF(Table410[winner]=Table211[[#Headers],[SRH]],1,0)</f>
        <v>0</v>
      </c>
      <c r="F96" s="9">
        <f>IF(Table410[winner]=Table211[[#Headers],[RCB]],1,0)</f>
        <v>0</v>
      </c>
      <c r="G96" s="9">
        <f>IF(Table410[winner]=Table211[[#Headers],[RR]],1,0)</f>
        <v>0</v>
      </c>
      <c r="H96" s="9">
        <f>IF(Table410[winner]=Table211[[#Headers],[DC]],1,0)</f>
        <v>1</v>
      </c>
      <c r="I96" s="9">
        <f>IF(Table410[winner]=Table211[[#Headers],[MI]],1,0)</f>
        <v>0</v>
      </c>
      <c r="J96" s="9">
        <f>IF(Table410[winner]=Table211[[#Headers],[CSK]],1,0)</f>
        <v>0</v>
      </c>
      <c r="K96" s="9">
        <f>IF(Table410[winner]=Table211[[#Headers],[KKR]],1,0)</f>
        <v>0</v>
      </c>
      <c r="L96" s="9">
        <f>IF(Table410[winner]=Table211[[#Headers],[KXIP]],1,0)</f>
        <v>0</v>
      </c>
    </row>
    <row r="97" spans="1:12" x14ac:dyDescent="0.3">
      <c r="A97" s="8">
        <v>2020</v>
      </c>
      <c r="B97" s="8" t="s">
        <v>371</v>
      </c>
      <c r="C97" s="8" t="s">
        <v>378</v>
      </c>
      <c r="D97" s="8" t="s">
        <v>378</v>
      </c>
      <c r="E97" s="9">
        <f>IF(Table410[winner]=Table211[[#Headers],[SRH]],1,0)</f>
        <v>1</v>
      </c>
      <c r="F97" s="9">
        <f>IF(Table410[winner]=Table211[[#Headers],[RCB]],1,0)</f>
        <v>0</v>
      </c>
      <c r="G97" s="9">
        <f>IF(Table410[winner]=Table211[[#Headers],[RR]],1,0)</f>
        <v>0</v>
      </c>
      <c r="H97" s="9">
        <f>IF(Table410[winner]=Table211[[#Headers],[DC]],1,0)</f>
        <v>0</v>
      </c>
      <c r="I97" s="9">
        <f>IF(Table410[winner]=Table211[[#Headers],[MI]],1,0)</f>
        <v>0</v>
      </c>
      <c r="J97" s="9">
        <f>IF(Table410[winner]=Table211[[#Headers],[CSK]],1,0)</f>
        <v>0</v>
      </c>
      <c r="K97" s="9">
        <f>IF(Table410[winner]=Table211[[#Headers],[KKR]],1,0)</f>
        <v>0</v>
      </c>
      <c r="L97" s="9">
        <f>IF(Table410[winner]=Table211[[#Headers],[KXIP]],1,0)</f>
        <v>0</v>
      </c>
    </row>
    <row r="98" spans="1:12" x14ac:dyDescent="0.3">
      <c r="A98" s="8">
        <v>2020</v>
      </c>
      <c r="B98" s="8" t="s">
        <v>377</v>
      </c>
      <c r="C98" s="8" t="s">
        <v>378</v>
      </c>
      <c r="D98" s="8" t="s">
        <v>377</v>
      </c>
      <c r="E98" s="9">
        <f>IF(Table410[winner]=Table211[[#Headers],[SRH]],1,0)</f>
        <v>0</v>
      </c>
      <c r="F98" s="9">
        <f>IF(Table410[winner]=Table211[[#Headers],[RCB]],1,0)</f>
        <v>0</v>
      </c>
      <c r="G98" s="9">
        <f>IF(Table410[winner]=Table211[[#Headers],[RR]],1,0)</f>
        <v>0</v>
      </c>
      <c r="H98" s="9">
        <f>IF(Table410[winner]=Table211[[#Headers],[DC]],1,0)</f>
        <v>0</v>
      </c>
      <c r="I98" s="9">
        <f>IF(Table410[winner]=Table211[[#Headers],[MI]],1,0)</f>
        <v>0</v>
      </c>
      <c r="J98" s="9">
        <f>IF(Table410[winner]=Table211[[#Headers],[CSK]],1,0)</f>
        <v>0</v>
      </c>
      <c r="K98" s="9">
        <f>IF(Table410[winner]=Table211[[#Headers],[KKR]],1,0)</f>
        <v>0</v>
      </c>
      <c r="L98" s="9">
        <f>IF(Table410[winner]=Table211[[#Headers],[KXIP]],1,0)</f>
        <v>1</v>
      </c>
    </row>
    <row r="99" spans="1:12" x14ac:dyDescent="0.3">
      <c r="A99" s="8">
        <v>2020</v>
      </c>
      <c r="B99" s="8" t="s">
        <v>376</v>
      </c>
      <c r="C99" s="8" t="s">
        <v>378</v>
      </c>
      <c r="D99" s="8" t="s">
        <v>378</v>
      </c>
      <c r="E99" s="9">
        <f>IF(Table410[winner]=Table211[[#Headers],[SRH]],1,0)</f>
        <v>1</v>
      </c>
      <c r="F99" s="9">
        <f>IF(Table410[winner]=Table211[[#Headers],[RCB]],1,0)</f>
        <v>0</v>
      </c>
      <c r="G99" s="9">
        <f>IF(Table410[winner]=Table211[[#Headers],[RR]],1,0)</f>
        <v>0</v>
      </c>
      <c r="H99" s="9">
        <f>IF(Table410[winner]=Table211[[#Headers],[DC]],1,0)</f>
        <v>0</v>
      </c>
      <c r="I99" s="9">
        <f>IF(Table410[winner]=Table211[[#Headers],[MI]],1,0)</f>
        <v>0</v>
      </c>
      <c r="J99" s="9">
        <f>IF(Table410[winner]=Table211[[#Headers],[CSK]],1,0)</f>
        <v>0</v>
      </c>
      <c r="K99" s="9">
        <f>IF(Table410[winner]=Table211[[#Headers],[KKR]],1,0)</f>
        <v>0</v>
      </c>
      <c r="L99" s="9">
        <f>IF(Table410[winner]=Table211[[#Headers],[KXIP]],1,0)</f>
        <v>0</v>
      </c>
    </row>
    <row r="100" spans="1:12" x14ac:dyDescent="0.3">
      <c r="A100" s="8">
        <v>2020</v>
      </c>
      <c r="B100" s="8" t="s">
        <v>372</v>
      </c>
      <c r="C100" s="8" t="s">
        <v>378</v>
      </c>
      <c r="D100" s="8" t="s">
        <v>372</v>
      </c>
      <c r="E100" s="9">
        <f>IF(Table410[winner]=Table211[[#Headers],[SRH]],1,0)</f>
        <v>0</v>
      </c>
      <c r="F100" s="9">
        <f>IF(Table410[winner]=Table211[[#Headers],[RCB]],1,0)</f>
        <v>0</v>
      </c>
      <c r="G100" s="9">
        <f>IF(Table410[winner]=Table211[[#Headers],[RR]],1,0)</f>
        <v>0</v>
      </c>
      <c r="H100" s="9">
        <f>IF(Table410[winner]=Table211[[#Headers],[DC]],1,0)</f>
        <v>0</v>
      </c>
      <c r="I100" s="9">
        <f>IF(Table410[winner]=Table211[[#Headers],[MI]],1,0)</f>
        <v>0</v>
      </c>
      <c r="J100" s="9">
        <f>IF(Table410[winner]=Table211[[#Headers],[CSK]],1,0)</f>
        <v>0</v>
      </c>
      <c r="K100" s="9">
        <f>IF(Table410[winner]=Table211[[#Headers],[KKR]],1,0)</f>
        <v>1</v>
      </c>
      <c r="L100" s="9">
        <f>IF(Table410[winner]=Table211[[#Headers],[KXIP]],1,0)</f>
        <v>0</v>
      </c>
    </row>
    <row r="101" spans="1:12" x14ac:dyDescent="0.3">
      <c r="A101" s="8">
        <v>2020</v>
      </c>
      <c r="B101" s="8" t="s">
        <v>375</v>
      </c>
      <c r="C101" s="8" t="s">
        <v>378</v>
      </c>
      <c r="D101" s="8" t="s">
        <v>378</v>
      </c>
      <c r="E101" s="9">
        <f>IF(Table410[winner]=Table211[[#Headers],[SRH]],1,0)</f>
        <v>1</v>
      </c>
      <c r="F101" s="9">
        <f>IF(Table410[winner]=Table211[[#Headers],[RCB]],1,0)</f>
        <v>0</v>
      </c>
      <c r="G101" s="9">
        <f>IF(Table410[winner]=Table211[[#Headers],[RR]],1,0)</f>
        <v>0</v>
      </c>
      <c r="H101" s="9">
        <f>IF(Table410[winner]=Table211[[#Headers],[DC]],1,0)</f>
        <v>0</v>
      </c>
      <c r="I101" s="9">
        <f>IF(Table410[winner]=Table211[[#Headers],[MI]],1,0)</f>
        <v>0</v>
      </c>
      <c r="J101" s="9">
        <f>IF(Table410[winner]=Table211[[#Headers],[CSK]],1,0)</f>
        <v>0</v>
      </c>
      <c r="K101" s="9">
        <f>IF(Table410[winner]=Table211[[#Headers],[KKR]],1,0)</f>
        <v>0</v>
      </c>
      <c r="L101" s="9">
        <f>IF(Table410[winner]=Table211[[#Headers],[KXIP]],1,0)</f>
        <v>0</v>
      </c>
    </row>
    <row r="102" spans="1:12" x14ac:dyDescent="0.3">
      <c r="A102" s="8">
        <v>2020</v>
      </c>
      <c r="B102" s="8" t="s">
        <v>373</v>
      </c>
      <c r="C102" s="8" t="s">
        <v>378</v>
      </c>
      <c r="D102" s="8" t="s">
        <v>373</v>
      </c>
      <c r="E102" s="9">
        <f>IF(Table410[winner]=Table211[[#Headers],[SRH]],1,0)</f>
        <v>0</v>
      </c>
      <c r="F102" s="9">
        <f>IF(Table410[winner]=Table211[[#Headers],[RCB]],1,0)</f>
        <v>0</v>
      </c>
      <c r="G102" s="9">
        <f>IF(Table410[winner]=Table211[[#Headers],[RR]],1,0)</f>
        <v>0</v>
      </c>
      <c r="H102" s="9">
        <f>IF(Table410[winner]=Table211[[#Headers],[DC]],1,0)</f>
        <v>0</v>
      </c>
      <c r="I102" s="9">
        <f>IF(Table410[winner]=Table211[[#Headers],[MI]],1,0)</f>
        <v>0</v>
      </c>
      <c r="J102" s="9">
        <f>IF(Table410[winner]=Table211[[#Headers],[CSK]],1,0)</f>
        <v>1</v>
      </c>
      <c r="K102" s="9">
        <f>IF(Table410[winner]=Table211[[#Headers],[KKR]],1,0)</f>
        <v>0</v>
      </c>
      <c r="L102" s="9">
        <f>IF(Table410[winner]=Table211[[#Headers],[KXIP]],1,0)</f>
        <v>0</v>
      </c>
    </row>
    <row r="103" spans="1:12" x14ac:dyDescent="0.3">
      <c r="A103" s="8">
        <v>2020</v>
      </c>
      <c r="B103" s="8" t="s">
        <v>376</v>
      </c>
      <c r="C103" s="8" t="s">
        <v>378</v>
      </c>
      <c r="D103" s="8" t="s">
        <v>376</v>
      </c>
      <c r="E103" s="9">
        <f>IF(Table410[winner]=Table211[[#Headers],[SRH]],1,0)</f>
        <v>0</v>
      </c>
      <c r="F103" s="9">
        <f>IF(Table410[winner]=Table211[[#Headers],[RCB]],1,0)</f>
        <v>1</v>
      </c>
      <c r="G103" s="9">
        <f>IF(Table410[winner]=Table211[[#Headers],[RR]],1,0)</f>
        <v>0</v>
      </c>
      <c r="H103" s="9">
        <f>IF(Table410[winner]=Table211[[#Headers],[DC]],1,0)</f>
        <v>0</v>
      </c>
      <c r="I103" s="9">
        <f>IF(Table410[winner]=Table211[[#Headers],[MI]],1,0)</f>
        <v>0</v>
      </c>
      <c r="J103" s="9">
        <f>IF(Table410[winner]=Table211[[#Headers],[CSK]],1,0)</f>
        <v>0</v>
      </c>
      <c r="K103" s="9">
        <f>IF(Table410[winner]=Table211[[#Headers],[KKR]],1,0)</f>
        <v>0</v>
      </c>
      <c r="L103" s="9">
        <f>IF(Table410[winner]=Table211[[#Headers],[KXIP]],1,0)</f>
        <v>0</v>
      </c>
    </row>
    <row r="104" spans="1:12" x14ac:dyDescent="0.3">
      <c r="A104" s="8">
        <v>2020</v>
      </c>
      <c r="B104" s="8" t="s">
        <v>371</v>
      </c>
      <c r="C104" s="8" t="s">
        <v>378</v>
      </c>
      <c r="D104" s="8" t="s">
        <v>371</v>
      </c>
      <c r="E104" s="9">
        <f>IF(Table410[winner]=Table211[[#Headers],[SRH]],1,0)</f>
        <v>0</v>
      </c>
      <c r="F104" s="9">
        <f>IF(Table410[winner]=Table211[[#Headers],[RCB]],1,0)</f>
        <v>0</v>
      </c>
      <c r="G104" s="9">
        <f>IF(Table410[winner]=Table211[[#Headers],[RR]],1,0)</f>
        <v>0</v>
      </c>
      <c r="H104" s="9">
        <f>IF(Table410[winner]=Table211[[#Headers],[DC]],1,0)</f>
        <v>0</v>
      </c>
      <c r="I104" s="9">
        <f>IF(Table410[winner]=Table211[[#Headers],[MI]],1,0)</f>
        <v>1</v>
      </c>
      <c r="J104" s="9">
        <f>IF(Table410[winner]=Table211[[#Headers],[CSK]],1,0)</f>
        <v>0</v>
      </c>
      <c r="K104" s="9">
        <f>IF(Table410[winner]=Table211[[#Headers],[KKR]],1,0)</f>
        <v>0</v>
      </c>
      <c r="L104" s="9">
        <f>IF(Table410[winner]=Table211[[#Headers],[KXIP]],1,0)</f>
        <v>0</v>
      </c>
    </row>
    <row r="105" spans="1:12" x14ac:dyDescent="0.3">
      <c r="A105" s="8">
        <v>2020</v>
      </c>
      <c r="B105" s="8" t="s">
        <v>376</v>
      </c>
      <c r="C105" s="8" t="s">
        <v>378</v>
      </c>
      <c r="D105" s="8" t="s">
        <v>378</v>
      </c>
      <c r="E105" s="9">
        <f>IF(Table410[winner]=Table211[[#Headers],[SRH]],1,0)</f>
        <v>1</v>
      </c>
      <c r="F105" s="9">
        <f>IF(Table410[winner]=Table211[[#Headers],[RCB]],1,0)</f>
        <v>0</v>
      </c>
      <c r="G105" s="9">
        <f>IF(Table410[winner]=Table211[[#Headers],[RR]],1,0)</f>
        <v>0</v>
      </c>
      <c r="H105" s="9">
        <f>IF(Table410[winner]=Table211[[#Headers],[DC]],1,0)</f>
        <v>0</v>
      </c>
      <c r="I105" s="9">
        <f>IF(Table410[winner]=Table211[[#Headers],[MI]],1,0)</f>
        <v>0</v>
      </c>
      <c r="J105" s="9">
        <f>IF(Table410[winner]=Table211[[#Headers],[CSK]],1,0)</f>
        <v>0</v>
      </c>
      <c r="K105" s="9">
        <f>IF(Table410[winner]=Table211[[#Headers],[KKR]],1,0)</f>
        <v>0</v>
      </c>
      <c r="L105" s="9">
        <f>IF(Table410[winner]=Table211[[#Headers],[KXIP]],1,0)</f>
        <v>0</v>
      </c>
    </row>
    <row r="106" spans="1:12" x14ac:dyDescent="0.3">
      <c r="A106" s="8">
        <v>2020</v>
      </c>
      <c r="B106" s="8" t="s">
        <v>374</v>
      </c>
      <c r="C106" s="8" t="s">
        <v>378</v>
      </c>
      <c r="D106" s="8" t="s">
        <v>374</v>
      </c>
      <c r="E106" s="9">
        <f>IF(Table410[winner]=Table211[[#Headers],[SRH]],1,0)</f>
        <v>0</v>
      </c>
      <c r="F106" s="9">
        <f>IF(Table410[winner]=Table211[[#Headers],[RCB]],1,0)</f>
        <v>0</v>
      </c>
      <c r="G106" s="9">
        <f>IF(Table410[winner]=Table211[[#Headers],[RR]],1,0)</f>
        <v>0</v>
      </c>
      <c r="H106" s="9">
        <f>IF(Table410[winner]=Table211[[#Headers],[DC]],1,0)</f>
        <v>1</v>
      </c>
      <c r="I106" s="9">
        <f>IF(Table410[winner]=Table211[[#Headers],[MI]],1,0)</f>
        <v>0</v>
      </c>
      <c r="J106" s="9">
        <f>IF(Table410[winner]=Table211[[#Headers],[CSK]],1,0)</f>
        <v>0</v>
      </c>
      <c r="K106" s="9">
        <f>IF(Table410[winner]=Table211[[#Headers],[KKR]],1,0)</f>
        <v>0</v>
      </c>
      <c r="L106" s="9">
        <f>IF(Table410[winner]=Table211[[#Headers],[KXIP]],1,0)</f>
        <v>0</v>
      </c>
    </row>
    <row r="107" spans="1:12" x14ac:dyDescent="0.3">
      <c r="A107" s="8">
        <v>2021</v>
      </c>
      <c r="B107" s="8" t="s">
        <v>372</v>
      </c>
      <c r="C107" s="8" t="s">
        <v>378</v>
      </c>
      <c r="D107" s="8" t="s">
        <v>372</v>
      </c>
      <c r="E107" s="9">
        <f>IF(Table410[winner]=Table211[[#Headers],[SRH]],1,0)</f>
        <v>0</v>
      </c>
      <c r="F107" s="9">
        <f>IF(Table410[winner]=Table211[[#Headers],[RCB]],1,0)</f>
        <v>0</v>
      </c>
      <c r="G107" s="9">
        <f>IF(Table410[winner]=Table211[[#Headers],[RR]],1,0)</f>
        <v>0</v>
      </c>
      <c r="H107" s="9">
        <f>IF(Table410[winner]=Table211[[#Headers],[DC]],1,0)</f>
        <v>0</v>
      </c>
      <c r="I107" s="9">
        <f>IF(Table410[winner]=Table211[[#Headers],[MI]],1,0)</f>
        <v>0</v>
      </c>
      <c r="J107" s="9">
        <f>IF(Table410[winner]=Table211[[#Headers],[CSK]],1,0)</f>
        <v>0</v>
      </c>
      <c r="K107" s="9">
        <f>IF(Table410[winner]=Table211[[#Headers],[KKR]],1,0)</f>
        <v>1</v>
      </c>
      <c r="L107" s="9">
        <f>IF(Table410[winner]=Table211[[#Headers],[KXIP]],1,0)</f>
        <v>0</v>
      </c>
    </row>
    <row r="108" spans="1:12" x14ac:dyDescent="0.3">
      <c r="A108" s="8">
        <v>2021</v>
      </c>
      <c r="B108" s="8" t="s">
        <v>376</v>
      </c>
      <c r="C108" s="8" t="s">
        <v>378</v>
      </c>
      <c r="D108" s="8" t="s">
        <v>376</v>
      </c>
      <c r="E108" s="9">
        <f>IF(Table410[winner]=Table211[[#Headers],[SRH]],1,0)</f>
        <v>0</v>
      </c>
      <c r="F108" s="9">
        <f>IF(Table410[winner]=Table211[[#Headers],[RCB]],1,0)</f>
        <v>1</v>
      </c>
      <c r="G108" s="9">
        <f>IF(Table410[winner]=Table211[[#Headers],[RR]],1,0)</f>
        <v>0</v>
      </c>
      <c r="H108" s="9">
        <f>IF(Table410[winner]=Table211[[#Headers],[DC]],1,0)</f>
        <v>0</v>
      </c>
      <c r="I108" s="9">
        <f>IF(Table410[winner]=Table211[[#Headers],[MI]],1,0)</f>
        <v>0</v>
      </c>
      <c r="J108" s="9">
        <f>IF(Table410[winner]=Table211[[#Headers],[CSK]],1,0)</f>
        <v>0</v>
      </c>
      <c r="K108" s="9">
        <f>IF(Table410[winner]=Table211[[#Headers],[KKR]],1,0)</f>
        <v>0</v>
      </c>
      <c r="L108" s="9">
        <f>IF(Table410[winner]=Table211[[#Headers],[KXIP]],1,0)</f>
        <v>0</v>
      </c>
    </row>
    <row r="109" spans="1:12" x14ac:dyDescent="0.3">
      <c r="A109" s="8">
        <v>2021</v>
      </c>
      <c r="B109" s="8" t="s">
        <v>371</v>
      </c>
      <c r="C109" s="8" t="s">
        <v>378</v>
      </c>
      <c r="D109" s="8" t="s">
        <v>371</v>
      </c>
      <c r="E109" s="9">
        <f>IF(Table410[winner]=Table211[[#Headers],[SRH]],1,0)</f>
        <v>0</v>
      </c>
      <c r="F109" s="9">
        <f>IF(Table410[winner]=Table211[[#Headers],[RCB]],1,0)</f>
        <v>0</v>
      </c>
      <c r="G109" s="9">
        <f>IF(Table410[winner]=Table211[[#Headers],[RR]],1,0)</f>
        <v>0</v>
      </c>
      <c r="H109" s="9">
        <f>IF(Table410[winner]=Table211[[#Headers],[DC]],1,0)</f>
        <v>0</v>
      </c>
      <c r="I109" s="9">
        <f>IF(Table410[winner]=Table211[[#Headers],[MI]],1,0)</f>
        <v>1</v>
      </c>
      <c r="J109" s="9">
        <f>IF(Table410[winner]=Table211[[#Headers],[CSK]],1,0)</f>
        <v>0</v>
      </c>
      <c r="K109" s="9">
        <f>IF(Table410[winner]=Table211[[#Headers],[KKR]],1,0)</f>
        <v>0</v>
      </c>
      <c r="L109" s="9">
        <f>IF(Table410[winner]=Table211[[#Headers],[KXIP]],1,0)</f>
        <v>0</v>
      </c>
    </row>
    <row r="110" spans="1:12" x14ac:dyDescent="0.3">
      <c r="A110" s="8">
        <v>2021</v>
      </c>
      <c r="B110" s="8" t="s">
        <v>377</v>
      </c>
      <c r="C110" s="8" t="s">
        <v>378</v>
      </c>
      <c r="D110" s="8" t="s">
        <v>378</v>
      </c>
      <c r="E110" s="9">
        <f>IF(Table410[winner]=Table211[[#Headers],[SRH]],1,0)</f>
        <v>1</v>
      </c>
      <c r="F110" s="9">
        <f>IF(Table410[winner]=Table211[[#Headers],[RCB]],1,0)</f>
        <v>0</v>
      </c>
      <c r="G110" s="9">
        <f>IF(Table410[winner]=Table211[[#Headers],[RR]],1,0)</f>
        <v>0</v>
      </c>
      <c r="H110" s="9">
        <f>IF(Table410[winner]=Table211[[#Headers],[DC]],1,0)</f>
        <v>0</v>
      </c>
      <c r="I110" s="9">
        <f>IF(Table410[winner]=Table211[[#Headers],[MI]],1,0)</f>
        <v>0</v>
      </c>
      <c r="J110" s="9">
        <f>IF(Table410[winner]=Table211[[#Headers],[CSK]],1,0)</f>
        <v>0</v>
      </c>
      <c r="K110" s="9">
        <f>IF(Table410[winner]=Table211[[#Headers],[KKR]],1,0)</f>
        <v>0</v>
      </c>
      <c r="L110" s="9">
        <f>IF(Table410[winner]=Table211[[#Headers],[KXIP]],1,0)</f>
        <v>0</v>
      </c>
    </row>
    <row r="111" spans="1:12" x14ac:dyDescent="0.3">
      <c r="A111" s="8">
        <v>2021</v>
      </c>
      <c r="B111" s="8" t="s">
        <v>374</v>
      </c>
      <c r="C111" s="8" t="s">
        <v>378</v>
      </c>
      <c r="D111" s="8" t="s">
        <v>374</v>
      </c>
      <c r="E111" s="9">
        <f>IF(Table410[winner]=Table211[[#Headers],[SRH]],1,0)</f>
        <v>0</v>
      </c>
      <c r="F111" s="9">
        <f>IF(Table410[winner]=Table211[[#Headers],[RCB]],1,0)</f>
        <v>0</v>
      </c>
      <c r="G111" s="9">
        <f>IF(Table410[winner]=Table211[[#Headers],[RR]],1,0)</f>
        <v>0</v>
      </c>
      <c r="H111" s="9">
        <f>IF(Table410[winner]=Table211[[#Headers],[DC]],1,0)</f>
        <v>1</v>
      </c>
      <c r="I111" s="9">
        <f>IF(Table410[winner]=Table211[[#Headers],[MI]],1,0)</f>
        <v>0</v>
      </c>
      <c r="J111" s="9">
        <f>IF(Table410[winner]=Table211[[#Headers],[CSK]],1,0)</f>
        <v>0</v>
      </c>
      <c r="K111" s="9">
        <f>IF(Table410[winner]=Table211[[#Headers],[KKR]],1,0)</f>
        <v>0</v>
      </c>
      <c r="L111" s="9">
        <f>IF(Table410[winner]=Table211[[#Headers],[KXIP]],1,0)</f>
        <v>0</v>
      </c>
    </row>
    <row r="112" spans="1:12" x14ac:dyDescent="0.3">
      <c r="A112" s="8"/>
      <c r="B112" s="8"/>
      <c r="C112" s="8"/>
      <c r="D112" s="8"/>
      <c r="E112" s="12">
        <f>SUM(Table410[SRH])</f>
        <v>44</v>
      </c>
      <c r="F112" s="12">
        <f>SUM(Table410[RCB])</f>
        <v>11</v>
      </c>
      <c r="G112" s="12">
        <f>SUM(Table410[RR])</f>
        <v>6</v>
      </c>
      <c r="H112" s="12">
        <f>SUM(Table410[DC])</f>
        <v>7</v>
      </c>
      <c r="I112" s="12">
        <f>SUM(Table410[MI])</f>
        <v>15</v>
      </c>
      <c r="J112" s="12">
        <f>SUM(Table410[CSK])</f>
        <v>10</v>
      </c>
      <c r="K112" s="12">
        <f>SUM(Table410[KKR])</f>
        <v>11</v>
      </c>
      <c r="L112" s="12">
        <f>SUM(Table410[KXIP])</f>
        <v>6</v>
      </c>
    </row>
    <row r="113" spans="1:12" x14ac:dyDescent="0.3">
      <c r="A113" s="9"/>
      <c r="B113" s="9"/>
      <c r="C113" s="9"/>
      <c r="D113" s="9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3">
      <c r="B114" s="27" t="s">
        <v>395</v>
      </c>
      <c r="C114" s="27"/>
      <c r="E114">
        <f>Table410[[#Totals],[SRH]]/COUNT(Table410[SRH])</f>
        <v>0.4</v>
      </c>
      <c r="F114">
        <f>Table410[[#Totals],[RCB]]/(COUNTIF(Table410[team1],"RCB")+COUNTIF(Table410[team2], "RCB"))</f>
        <v>0.61111111111111116</v>
      </c>
      <c r="G114">
        <f>Table410[[#Totals],[RR]]/(COUNTIF(Table410[team1],"RR")+COUNTIF(Table410[team2], "RR"))</f>
        <v>0.6</v>
      </c>
      <c r="H114">
        <f>Table410[[#Totals],[DC]]/(COUNTIF(Table410[team1],"DC")+COUNTIF(Table410[team2], "DC"))</f>
        <v>0.46666666666666667</v>
      </c>
      <c r="I114">
        <f>Table410[[#Totals],[MI]]/(COUNTIF(Table410[team1],"MI")+COUNTIF(Table410[team2], "MI"))</f>
        <v>0.55555555555555558</v>
      </c>
      <c r="J114">
        <f>Table410[[#Totals],[CSK]]/(COUNTIF(Table410[team1],"CSK")+COUNTIF(Table410[team2], "CSK"))</f>
        <v>0.7142857142857143</v>
      </c>
      <c r="K114">
        <f>Table410[[#Totals],[KKR]]/(COUNTIF(Table410[team1],"KKR")+COUNTIF(Table410[team2], "KKR"))</f>
        <v>0.84615384615384615</v>
      </c>
      <c r="L114">
        <f>Table410[[#Totals],[KXIP]]/(COUNTIF(Table410[team1],"KXIP")+COUNTIF(Table410[team2], "KXIP"))</f>
        <v>0.46153846153846156</v>
      </c>
    </row>
  </sheetData>
  <mergeCells count="1">
    <mergeCell ref="B114:C114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V186"/>
  <sheetViews>
    <sheetView zoomScaleNormal="100" workbookViewId="0">
      <selection activeCell="A3" sqref="A3"/>
    </sheetView>
  </sheetViews>
  <sheetFormatPr defaultRowHeight="14.4" x14ac:dyDescent="0.3"/>
  <cols>
    <col min="3" max="3" width="12.5546875" customWidth="1"/>
    <col min="14" max="14" width="42.5546875" bestFit="1" customWidth="1"/>
    <col min="15" max="16" width="12.33203125" bestFit="1" customWidth="1"/>
    <col min="17" max="17" width="12.44140625" bestFit="1" customWidth="1"/>
    <col min="18" max="19" width="11.6640625" bestFit="1" customWidth="1"/>
    <col min="20" max="20" width="8.5546875" bestFit="1" customWidth="1"/>
    <col min="21" max="21" width="9.5546875" bestFit="1" customWidth="1"/>
    <col min="22" max="22" width="13.21875" bestFit="1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11" t="s">
        <v>377</v>
      </c>
      <c r="F1" s="11" t="s">
        <v>376</v>
      </c>
      <c r="G1" s="11" t="s">
        <v>378</v>
      </c>
      <c r="H1" s="11" t="s">
        <v>374</v>
      </c>
      <c r="I1" s="11" t="s">
        <v>375</v>
      </c>
      <c r="J1" s="11" t="s">
        <v>373</v>
      </c>
      <c r="K1" s="11" t="s">
        <v>372</v>
      </c>
      <c r="L1" s="11" t="s">
        <v>371</v>
      </c>
    </row>
    <row r="2" spans="1:22" x14ac:dyDescent="0.3">
      <c r="A2">
        <v>2008</v>
      </c>
      <c r="B2" t="s">
        <v>377</v>
      </c>
      <c r="C2" t="s">
        <v>373</v>
      </c>
      <c r="D2" t="s">
        <v>373</v>
      </c>
      <c r="E2" s="9">
        <f>IF(Table25[winner]=Table25[[#Headers],[KXIP]],1,0)</f>
        <v>0</v>
      </c>
      <c r="F2" s="9">
        <f>IF(Table25[winner]=Table25[[#Headers],[RCB]],1,0)</f>
        <v>0</v>
      </c>
      <c r="G2" s="9">
        <f>IF(Table25[winner]=Table25[[#Headers],[SRH]],1,0)</f>
        <v>0</v>
      </c>
      <c r="H2" s="9">
        <f>IF(Table25[winner]=Table25[[#Headers],[DC]],1,0)</f>
        <v>0</v>
      </c>
      <c r="I2" s="9">
        <f>IF(Table25[winner]=Table25[[#Headers],[RR]],1,0)</f>
        <v>0</v>
      </c>
      <c r="J2" s="9">
        <f>IF(Table25[winner]=Table25[[#Headers],[CSK]],1,0)</f>
        <v>1</v>
      </c>
      <c r="K2" s="9">
        <f>IF(Table25[winner]=Table25[[#Headers],[KKR]],1,0)</f>
        <v>0</v>
      </c>
      <c r="L2" s="9">
        <f>IF(Table25[winner]=Table25[[#Headers],[MI]],1,0)</f>
        <v>0</v>
      </c>
      <c r="N2" s="19" t="s">
        <v>377</v>
      </c>
      <c r="O2" t="s">
        <v>398</v>
      </c>
      <c r="Q2" t="s">
        <v>404</v>
      </c>
      <c r="R2" t="s">
        <v>425</v>
      </c>
      <c r="S2" t="s">
        <v>426</v>
      </c>
      <c r="T2" t="s">
        <v>401</v>
      </c>
      <c r="U2" t="s">
        <v>400</v>
      </c>
      <c r="V2" t="s">
        <v>399</v>
      </c>
    </row>
    <row r="3" spans="1:22" x14ac:dyDescent="0.3">
      <c r="A3">
        <v>2008</v>
      </c>
      <c r="B3" t="s">
        <v>377</v>
      </c>
      <c r="C3" t="s">
        <v>371</v>
      </c>
      <c r="D3" t="s">
        <v>377</v>
      </c>
      <c r="E3" s="9">
        <f>IF(Table25[winner]=Table25[[#Headers],[KXIP]],1,0)</f>
        <v>1</v>
      </c>
      <c r="F3" s="9">
        <f>IF(Table25[winner]=Table25[[#Headers],[RCB]],1,0)</f>
        <v>0</v>
      </c>
      <c r="G3" s="9">
        <f>IF(Table25[winner]=Table25[[#Headers],[SRH]],1,0)</f>
        <v>0</v>
      </c>
      <c r="H3" s="9">
        <f>IF(Table25[winner]=Table25[[#Headers],[DC]],1,0)</f>
        <v>0</v>
      </c>
      <c r="I3" s="9">
        <f>IF(Table25[winner]=Table25[[#Headers],[RR]],1,0)</f>
        <v>0</v>
      </c>
      <c r="J3" s="9">
        <f>IF(Table25[winner]=Table25[[#Headers],[CSK]],1,0)</f>
        <v>0</v>
      </c>
      <c r="K3" s="9">
        <f>IF(Table25[winner]=Table25[[#Headers],[KKR]],1,0)</f>
        <v>0</v>
      </c>
      <c r="L3" s="9">
        <f>IF(Table25[winner]=Table25[[#Headers],[MI]],1,0)</f>
        <v>0</v>
      </c>
      <c r="N3" s="24" t="s">
        <v>397</v>
      </c>
      <c r="O3">
        <f>E185</f>
        <v>0.45303867403314918</v>
      </c>
      <c r="Q3" s="24" t="s">
        <v>376</v>
      </c>
      <c r="R3" s="31">
        <f>1-O9</f>
        <v>0.53846153846153844</v>
      </c>
      <c r="S3" s="31">
        <f>1-R3</f>
        <v>0.46153846153846156</v>
      </c>
      <c r="T3" s="31">
        <f>R3^2</f>
        <v>0.28994082840236685</v>
      </c>
      <c r="U3" s="31">
        <f t="shared" ref="T3:U9" si="0">S3^2</f>
        <v>0.21301775147928997</v>
      </c>
      <c r="V3" s="31">
        <f t="shared" ref="V3:V8" si="1">R3*S3*2</f>
        <v>0.49704142011834318</v>
      </c>
    </row>
    <row r="4" spans="1:22" x14ac:dyDescent="0.3">
      <c r="A4">
        <v>2008</v>
      </c>
      <c r="B4" t="s">
        <v>377</v>
      </c>
      <c r="C4" t="s">
        <v>374</v>
      </c>
      <c r="D4" t="s">
        <v>377</v>
      </c>
      <c r="E4" s="9">
        <f>IF(Table25[winner]=Table25[[#Headers],[KXIP]],1,0)</f>
        <v>1</v>
      </c>
      <c r="F4" s="9">
        <f>IF(Table25[winner]=Table25[[#Headers],[RCB]],1,0)</f>
        <v>0</v>
      </c>
      <c r="G4" s="9">
        <f>IF(Table25[winner]=Table25[[#Headers],[SRH]],1,0)</f>
        <v>0</v>
      </c>
      <c r="H4" s="9">
        <f>IF(Table25[winner]=Table25[[#Headers],[DC]],1,0)</f>
        <v>0</v>
      </c>
      <c r="I4" s="9">
        <f>IF(Table25[winner]=Table25[[#Headers],[RR]],1,0)</f>
        <v>0</v>
      </c>
      <c r="J4" s="9">
        <f>IF(Table25[winner]=Table25[[#Headers],[CSK]],1,0)</f>
        <v>0</v>
      </c>
      <c r="K4" s="9">
        <f>IF(Table25[winner]=Table25[[#Headers],[KKR]],1,0)</f>
        <v>0</v>
      </c>
      <c r="L4" s="9">
        <f>IF(Table25[winner]=Table25[[#Headers],[MI]],1,0)</f>
        <v>0</v>
      </c>
      <c r="N4" s="28" t="s">
        <v>414</v>
      </c>
      <c r="O4">
        <f>K185</f>
        <v>0.6785714285714286</v>
      </c>
      <c r="Q4" s="24" t="s">
        <v>375</v>
      </c>
      <c r="R4" s="31">
        <f>1-O6</f>
        <v>0.45454545454545459</v>
      </c>
      <c r="S4" s="31">
        <f>1-R4</f>
        <v>0.54545454545454541</v>
      </c>
      <c r="T4" s="31">
        <f>R4^2</f>
        <v>0.20661157024793392</v>
      </c>
      <c r="U4" s="31">
        <f t="shared" si="0"/>
        <v>0.29752066115702475</v>
      </c>
      <c r="V4" s="31">
        <f t="shared" si="1"/>
        <v>0.49586776859504134</v>
      </c>
    </row>
    <row r="5" spans="1:22" x14ac:dyDescent="0.3">
      <c r="A5">
        <v>2008</v>
      </c>
      <c r="B5" t="s">
        <v>377</v>
      </c>
      <c r="C5" t="s">
        <v>372</v>
      </c>
      <c r="D5" t="s">
        <v>377</v>
      </c>
      <c r="E5" s="9">
        <f>IF(Table25[winner]=Table25[[#Headers],[KXIP]],1,0)</f>
        <v>1</v>
      </c>
      <c r="F5" s="9">
        <f>IF(Table25[winner]=Table25[[#Headers],[RCB]],1,0)</f>
        <v>0</v>
      </c>
      <c r="G5" s="9">
        <f>IF(Table25[winner]=Table25[[#Headers],[SRH]],1,0)</f>
        <v>0</v>
      </c>
      <c r="H5" s="9">
        <f>IF(Table25[winner]=Table25[[#Headers],[DC]],1,0)</f>
        <v>0</v>
      </c>
      <c r="I5" s="9">
        <f>IF(Table25[winner]=Table25[[#Headers],[RR]],1,0)</f>
        <v>0</v>
      </c>
      <c r="J5" s="9">
        <f>IF(Table25[winner]=Table25[[#Headers],[CSK]],1,0)</f>
        <v>0</v>
      </c>
      <c r="K5" s="9">
        <f>IF(Table25[winner]=Table25[[#Headers],[KKR]],1,0)</f>
        <v>0</v>
      </c>
      <c r="L5" s="9">
        <f>IF(Table25[winner]=Table25[[#Headers],[MI]],1,0)</f>
        <v>0</v>
      </c>
      <c r="N5" s="28" t="s">
        <v>412</v>
      </c>
      <c r="O5">
        <f>H185</f>
        <v>0.44444444444444442</v>
      </c>
      <c r="Q5" s="24" t="s">
        <v>374</v>
      </c>
      <c r="R5" s="31">
        <f>1-Table2[[#This Row],[Probability]]</f>
        <v>0.55555555555555558</v>
      </c>
      <c r="S5" s="31">
        <f t="shared" ref="S5:S9" si="2">1-R5</f>
        <v>0.44444444444444442</v>
      </c>
      <c r="T5" s="31">
        <f t="shared" si="0"/>
        <v>0.30864197530864201</v>
      </c>
      <c r="U5" s="31">
        <f t="shared" si="0"/>
        <v>0.19753086419753085</v>
      </c>
      <c r="V5" s="31">
        <f t="shared" si="1"/>
        <v>0.49382716049382713</v>
      </c>
    </row>
    <row r="6" spans="1:22" x14ac:dyDescent="0.3">
      <c r="A6">
        <v>2008</v>
      </c>
      <c r="B6" t="s">
        <v>377</v>
      </c>
      <c r="C6" t="s">
        <v>376</v>
      </c>
      <c r="D6" t="s">
        <v>377</v>
      </c>
      <c r="E6" s="9">
        <f>IF(Table25[winner]=Table25[[#Headers],[KXIP]],1,0)</f>
        <v>1</v>
      </c>
      <c r="F6" s="9">
        <f>IF(Table25[winner]=Table25[[#Headers],[RCB]],1,0)</f>
        <v>0</v>
      </c>
      <c r="G6" s="9">
        <f>IF(Table25[winner]=Table25[[#Headers],[SRH]],1,0)</f>
        <v>0</v>
      </c>
      <c r="H6" s="9">
        <f>IF(Table25[winner]=Table25[[#Headers],[DC]],1,0)</f>
        <v>0</v>
      </c>
      <c r="I6" s="9">
        <f>IF(Table25[winner]=Table25[[#Headers],[RR]],1,0)</f>
        <v>0</v>
      </c>
      <c r="J6" s="9">
        <f>IF(Table25[winner]=Table25[[#Headers],[CSK]],1,0)</f>
        <v>0</v>
      </c>
      <c r="K6" s="9">
        <f>IF(Table25[winner]=Table25[[#Headers],[KKR]],1,0)</f>
        <v>0</v>
      </c>
      <c r="L6" s="9">
        <f>IF(Table25[winner]=Table25[[#Headers],[MI]],1,0)</f>
        <v>0</v>
      </c>
      <c r="N6" s="28" t="s">
        <v>413</v>
      </c>
      <c r="O6">
        <f>I185</f>
        <v>0.54545454545454541</v>
      </c>
      <c r="Q6" s="24" t="s">
        <v>371</v>
      </c>
      <c r="R6" s="31">
        <f>1-O8</f>
        <v>0.48148148148148151</v>
      </c>
      <c r="S6" s="31">
        <f t="shared" si="2"/>
        <v>0.51851851851851849</v>
      </c>
      <c r="T6" s="31">
        <f t="shared" si="0"/>
        <v>0.23182441700960221</v>
      </c>
      <c r="U6" s="31">
        <f t="shared" si="0"/>
        <v>0.26886145404663919</v>
      </c>
      <c r="V6" s="31">
        <f t="shared" si="1"/>
        <v>0.4993141289437586</v>
      </c>
    </row>
    <row r="7" spans="1:22" x14ac:dyDescent="0.3">
      <c r="A7">
        <v>2008</v>
      </c>
      <c r="B7" t="s">
        <v>377</v>
      </c>
      <c r="C7" t="s">
        <v>375</v>
      </c>
      <c r="D7" t="s">
        <v>377</v>
      </c>
      <c r="E7" s="9">
        <f>IF(Table25[winner]=Table25[[#Headers],[KXIP]],1,0)</f>
        <v>1</v>
      </c>
      <c r="F7" s="9">
        <f>IF(Table25[winner]=Table25[[#Headers],[RCB]],1,0)</f>
        <v>0</v>
      </c>
      <c r="G7" s="9">
        <f>IF(Table25[winner]=Table25[[#Headers],[SRH]],1,0)</f>
        <v>0</v>
      </c>
      <c r="H7" s="9">
        <f>IF(Table25[winner]=Table25[[#Headers],[DC]],1,0)</f>
        <v>0</v>
      </c>
      <c r="I7" s="9">
        <f>IF(Table25[winner]=Table25[[#Headers],[RR]],1,0)</f>
        <v>0</v>
      </c>
      <c r="J7" s="9">
        <f>IF(Table25[winner]=Table25[[#Headers],[CSK]],1,0)</f>
        <v>0</v>
      </c>
      <c r="K7" s="9">
        <f>IF(Table25[winner]=Table25[[#Headers],[KKR]],1,0)</f>
        <v>0</v>
      </c>
      <c r="L7" s="9">
        <f>IF(Table25[winner]=Table25[[#Headers],[MI]],1,0)</f>
        <v>0</v>
      </c>
      <c r="N7" s="28" t="s">
        <v>416</v>
      </c>
      <c r="O7">
        <f>J185</f>
        <v>0.625</v>
      </c>
      <c r="Q7" s="24" t="s">
        <v>373</v>
      </c>
      <c r="R7" s="31">
        <f>1-Table2[[#This Row],[Probability]]</f>
        <v>0.375</v>
      </c>
      <c r="S7" s="31">
        <f t="shared" si="2"/>
        <v>0.625</v>
      </c>
      <c r="T7" s="31">
        <f t="shared" si="0"/>
        <v>0.140625</v>
      </c>
      <c r="U7" s="31">
        <f>S7^2</f>
        <v>0.390625</v>
      </c>
      <c r="V7" s="31">
        <f t="shared" si="1"/>
        <v>0.46875</v>
      </c>
    </row>
    <row r="8" spans="1:22" x14ac:dyDescent="0.3">
      <c r="A8">
        <v>2008</v>
      </c>
      <c r="B8" t="s">
        <v>377</v>
      </c>
      <c r="C8" t="s">
        <v>378</v>
      </c>
      <c r="D8" t="s">
        <v>377</v>
      </c>
      <c r="E8" s="9">
        <f>IF(Table25[winner]=Table25[[#Headers],[KXIP]],1,0)</f>
        <v>1</v>
      </c>
      <c r="F8" s="9">
        <f>IF(Table25[winner]=Table25[[#Headers],[RCB]],1,0)</f>
        <v>0</v>
      </c>
      <c r="G8" s="9">
        <f>IF(Table25[winner]=Table25[[#Headers],[SRH]],1,0)</f>
        <v>0</v>
      </c>
      <c r="H8" s="9">
        <f>IF(Table25[winner]=Table25[[#Headers],[DC]],1,0)</f>
        <v>0</v>
      </c>
      <c r="I8" s="9">
        <f>IF(Table25[winner]=Table25[[#Headers],[RR]],1,0)</f>
        <v>0</v>
      </c>
      <c r="J8" s="9">
        <f>IF(Table25[winner]=Table25[[#Headers],[CSK]],1,0)</f>
        <v>0</v>
      </c>
      <c r="K8" s="9">
        <f>IF(Table25[winner]=Table25[[#Headers],[KKR]],1,0)</f>
        <v>0</v>
      </c>
      <c r="L8" s="9">
        <f>IF(Table25[winner]=Table25[[#Headers],[MI]],1,0)</f>
        <v>0</v>
      </c>
      <c r="N8" s="28" t="s">
        <v>409</v>
      </c>
      <c r="O8">
        <f>L185</f>
        <v>0.51851851851851849</v>
      </c>
      <c r="Q8" s="24" t="s">
        <v>372</v>
      </c>
      <c r="R8" s="31">
        <f>1-O4</f>
        <v>0.3214285714285714</v>
      </c>
      <c r="S8" s="31">
        <f>1-R8</f>
        <v>0.6785714285714286</v>
      </c>
      <c r="T8" s="31">
        <f t="shared" si="0"/>
        <v>0.10331632653061222</v>
      </c>
      <c r="U8" s="31">
        <f t="shared" si="0"/>
        <v>0.46045918367346944</v>
      </c>
      <c r="V8" s="31">
        <f t="shared" si="1"/>
        <v>0.43622448979591832</v>
      </c>
    </row>
    <row r="9" spans="1:22" x14ac:dyDescent="0.3">
      <c r="A9">
        <v>2008</v>
      </c>
      <c r="B9" t="s">
        <v>375</v>
      </c>
      <c r="C9" t="s">
        <v>377</v>
      </c>
      <c r="D9" t="s">
        <v>375</v>
      </c>
      <c r="E9" s="9">
        <f>IF(Table25[winner]=Table25[[#Headers],[KXIP]],1,0)</f>
        <v>0</v>
      </c>
      <c r="F9" s="9">
        <f>IF(Table25[winner]=Table25[[#Headers],[RCB]],1,0)</f>
        <v>0</v>
      </c>
      <c r="G9" s="9">
        <f>IF(Table25[winner]=Table25[[#Headers],[SRH]],1,0)</f>
        <v>0</v>
      </c>
      <c r="H9" s="9">
        <f>IF(Table25[winner]=Table25[[#Headers],[DC]],1,0)</f>
        <v>0</v>
      </c>
      <c r="I9" s="9">
        <f>IF(Table25[winner]=Table25[[#Headers],[RR]],1,0)</f>
        <v>1</v>
      </c>
      <c r="J9" s="9">
        <f>IF(Table25[winner]=Table25[[#Headers],[CSK]],1,0)</f>
        <v>0</v>
      </c>
      <c r="K9" s="9">
        <f>IF(Table25[winner]=Table25[[#Headers],[KKR]],1,0)</f>
        <v>0</v>
      </c>
      <c r="L9" s="9">
        <f>IF(Table25[winner]=Table25[[#Headers],[MI]],1,0)</f>
        <v>0</v>
      </c>
      <c r="N9" s="28" t="s">
        <v>410</v>
      </c>
      <c r="O9">
        <f>F185</f>
        <v>0.46153846153846156</v>
      </c>
      <c r="Q9" s="24" t="s">
        <v>378</v>
      </c>
      <c r="R9" s="31">
        <f>1-O10</f>
        <v>0.44444444444444442</v>
      </c>
      <c r="S9" s="31">
        <f t="shared" si="2"/>
        <v>0.55555555555555558</v>
      </c>
      <c r="T9" s="31">
        <f t="shared" si="0"/>
        <v>0.19753086419753085</v>
      </c>
      <c r="U9" s="31">
        <f t="shared" si="0"/>
        <v>0.30864197530864201</v>
      </c>
      <c r="V9" s="31">
        <f>R9*S9*2</f>
        <v>0.49382716049382713</v>
      </c>
    </row>
    <row r="10" spans="1:22" x14ac:dyDescent="0.3">
      <c r="A10">
        <v>2008</v>
      </c>
      <c r="B10" t="s">
        <v>378</v>
      </c>
      <c r="C10" t="s">
        <v>377</v>
      </c>
      <c r="D10" t="s">
        <v>377</v>
      </c>
      <c r="E10" s="9">
        <f>IF(Table25[winner]=Table25[[#Headers],[KXIP]],1,0)</f>
        <v>1</v>
      </c>
      <c r="F10" s="9">
        <f>IF(Table25[winner]=Table25[[#Headers],[RCB]],1,0)</f>
        <v>0</v>
      </c>
      <c r="G10" s="9">
        <f>IF(Table25[winner]=Table25[[#Headers],[SRH]],1,0)</f>
        <v>0</v>
      </c>
      <c r="H10" s="9">
        <f>IF(Table25[winner]=Table25[[#Headers],[DC]],1,0)</f>
        <v>0</v>
      </c>
      <c r="I10" s="9">
        <f>IF(Table25[winner]=Table25[[#Headers],[RR]],1,0)</f>
        <v>0</v>
      </c>
      <c r="J10" s="9">
        <f>IF(Table25[winner]=Table25[[#Headers],[CSK]],1,0)</f>
        <v>0</v>
      </c>
      <c r="K10" s="9">
        <f>IF(Table25[winner]=Table25[[#Headers],[KKR]],1,0)</f>
        <v>0</v>
      </c>
      <c r="L10" s="9">
        <f>IF(Table25[winner]=Table25[[#Headers],[MI]],1,0)</f>
        <v>0</v>
      </c>
      <c r="N10" s="29" t="s">
        <v>411</v>
      </c>
      <c r="O10">
        <f>G185</f>
        <v>0.55555555555555558</v>
      </c>
    </row>
    <row r="11" spans="1:22" x14ac:dyDescent="0.3">
      <c r="A11">
        <v>2008</v>
      </c>
      <c r="B11" t="s">
        <v>376</v>
      </c>
      <c r="C11" t="s">
        <v>377</v>
      </c>
      <c r="D11" t="s">
        <v>377</v>
      </c>
      <c r="E11" s="9">
        <f>IF(Table25[winner]=Table25[[#Headers],[KXIP]],1,0)</f>
        <v>1</v>
      </c>
      <c r="F11" s="9">
        <f>IF(Table25[winner]=Table25[[#Headers],[RCB]],1,0)</f>
        <v>0</v>
      </c>
      <c r="G11" s="9">
        <f>IF(Table25[winner]=Table25[[#Headers],[SRH]],1,0)</f>
        <v>0</v>
      </c>
      <c r="H11" s="9">
        <f>IF(Table25[winner]=Table25[[#Headers],[DC]],1,0)</f>
        <v>0</v>
      </c>
      <c r="I11" s="9">
        <f>IF(Table25[winner]=Table25[[#Headers],[RR]],1,0)</f>
        <v>0</v>
      </c>
      <c r="J11" s="9">
        <f>IF(Table25[winner]=Table25[[#Headers],[CSK]],1,0)</f>
        <v>0</v>
      </c>
      <c r="K11" s="9">
        <f>IF(Table25[winner]=Table25[[#Headers],[KKR]],1,0)</f>
        <v>0</v>
      </c>
      <c r="L11" s="9">
        <f>IF(Table25[winner]=Table25[[#Headers],[MI]],1,0)</f>
        <v>0</v>
      </c>
    </row>
    <row r="12" spans="1:22" x14ac:dyDescent="0.3">
      <c r="A12">
        <v>2008</v>
      </c>
      <c r="B12" t="s">
        <v>373</v>
      </c>
      <c r="C12" t="s">
        <v>377</v>
      </c>
      <c r="D12" t="s">
        <v>373</v>
      </c>
      <c r="E12" s="9">
        <f>IF(Table25[winner]=Table25[[#Headers],[KXIP]],1,0)</f>
        <v>0</v>
      </c>
      <c r="F12" s="9">
        <f>IF(Table25[winner]=Table25[[#Headers],[RCB]],1,0)</f>
        <v>0</v>
      </c>
      <c r="G12" s="9">
        <f>IF(Table25[winner]=Table25[[#Headers],[SRH]],1,0)</f>
        <v>0</v>
      </c>
      <c r="H12" s="9">
        <f>IF(Table25[winner]=Table25[[#Headers],[DC]],1,0)</f>
        <v>0</v>
      </c>
      <c r="I12" s="9">
        <f>IF(Table25[winner]=Table25[[#Headers],[RR]],1,0)</f>
        <v>0</v>
      </c>
      <c r="J12" s="9">
        <f>IF(Table25[winner]=Table25[[#Headers],[CSK]],1,0)</f>
        <v>1</v>
      </c>
      <c r="K12" s="9">
        <f>IF(Table25[winner]=Table25[[#Headers],[KKR]],1,0)</f>
        <v>0</v>
      </c>
      <c r="L12" s="9">
        <f>IF(Table25[winner]=Table25[[#Headers],[MI]],1,0)</f>
        <v>0</v>
      </c>
    </row>
    <row r="13" spans="1:22" x14ac:dyDescent="0.3">
      <c r="A13">
        <v>2008</v>
      </c>
      <c r="B13" t="s">
        <v>374</v>
      </c>
      <c r="C13" t="s">
        <v>377</v>
      </c>
      <c r="D13" t="s">
        <v>377</v>
      </c>
      <c r="E13" s="9">
        <f>IF(Table25[winner]=Table25[[#Headers],[KXIP]],1,0)</f>
        <v>1</v>
      </c>
      <c r="F13" s="9">
        <f>IF(Table25[winner]=Table25[[#Headers],[RCB]],1,0)</f>
        <v>0</v>
      </c>
      <c r="G13" s="9">
        <f>IF(Table25[winner]=Table25[[#Headers],[SRH]],1,0)</f>
        <v>0</v>
      </c>
      <c r="H13" s="9">
        <f>IF(Table25[winner]=Table25[[#Headers],[DC]],1,0)</f>
        <v>0</v>
      </c>
      <c r="I13" s="9">
        <f>IF(Table25[winner]=Table25[[#Headers],[RR]],1,0)</f>
        <v>0</v>
      </c>
      <c r="J13" s="9">
        <f>IF(Table25[winner]=Table25[[#Headers],[CSK]],1,0)</f>
        <v>0</v>
      </c>
      <c r="K13" s="9">
        <f>IF(Table25[winner]=Table25[[#Headers],[KKR]],1,0)</f>
        <v>0</v>
      </c>
      <c r="L13" s="9">
        <f>IF(Table25[winner]=Table25[[#Headers],[MI]],1,0)</f>
        <v>0</v>
      </c>
    </row>
    <row r="14" spans="1:22" x14ac:dyDescent="0.3">
      <c r="A14">
        <v>2008</v>
      </c>
      <c r="B14" t="s">
        <v>371</v>
      </c>
      <c r="C14" t="s">
        <v>377</v>
      </c>
      <c r="D14" t="s">
        <v>377</v>
      </c>
      <c r="E14" s="9">
        <f>IF(Table25[winner]=Table25[[#Headers],[KXIP]],1,0)</f>
        <v>1</v>
      </c>
      <c r="F14" s="9">
        <f>IF(Table25[winner]=Table25[[#Headers],[RCB]],1,0)</f>
        <v>0</v>
      </c>
      <c r="G14" s="9">
        <f>IF(Table25[winner]=Table25[[#Headers],[SRH]],1,0)</f>
        <v>0</v>
      </c>
      <c r="H14" s="9">
        <f>IF(Table25[winner]=Table25[[#Headers],[DC]],1,0)</f>
        <v>0</v>
      </c>
      <c r="I14" s="9">
        <f>IF(Table25[winner]=Table25[[#Headers],[RR]],1,0)</f>
        <v>0</v>
      </c>
      <c r="J14" s="9">
        <f>IF(Table25[winner]=Table25[[#Headers],[CSK]],1,0)</f>
        <v>0</v>
      </c>
      <c r="K14" s="9">
        <f>IF(Table25[winner]=Table25[[#Headers],[KKR]],1,0)</f>
        <v>0</v>
      </c>
      <c r="L14" s="9">
        <f>IF(Table25[winner]=Table25[[#Headers],[MI]],1,0)</f>
        <v>0</v>
      </c>
    </row>
    <row r="15" spans="1:22" x14ac:dyDescent="0.3">
      <c r="A15">
        <v>2008</v>
      </c>
      <c r="B15" t="s">
        <v>372</v>
      </c>
      <c r="C15" t="s">
        <v>377</v>
      </c>
      <c r="D15" t="s">
        <v>372</v>
      </c>
      <c r="E15" s="9">
        <f>IF(Table25[winner]=Table25[[#Headers],[KXIP]],1,0)</f>
        <v>0</v>
      </c>
      <c r="F15" s="9">
        <f>IF(Table25[winner]=Table25[[#Headers],[RCB]],1,0)</f>
        <v>0</v>
      </c>
      <c r="G15" s="9">
        <f>IF(Table25[winner]=Table25[[#Headers],[SRH]],1,0)</f>
        <v>0</v>
      </c>
      <c r="H15" s="9">
        <f>IF(Table25[winner]=Table25[[#Headers],[DC]],1,0)</f>
        <v>0</v>
      </c>
      <c r="I15" s="9">
        <f>IF(Table25[winner]=Table25[[#Headers],[RR]],1,0)</f>
        <v>0</v>
      </c>
      <c r="J15" s="9">
        <f>IF(Table25[winner]=Table25[[#Headers],[CSK]],1,0)</f>
        <v>0</v>
      </c>
      <c r="K15" s="9">
        <f>IF(Table25[winner]=Table25[[#Headers],[KKR]],1,0)</f>
        <v>1</v>
      </c>
      <c r="L15" s="9">
        <f>IF(Table25[winner]=Table25[[#Headers],[MI]],1,0)</f>
        <v>0</v>
      </c>
    </row>
    <row r="16" spans="1:22" x14ac:dyDescent="0.3">
      <c r="A16">
        <v>2008</v>
      </c>
      <c r="B16" t="s">
        <v>373</v>
      </c>
      <c r="C16" t="s">
        <v>377</v>
      </c>
      <c r="D16" t="s">
        <v>373</v>
      </c>
      <c r="E16" s="9">
        <f>IF(Table25[winner]=Table25[[#Headers],[KXIP]],1,0)</f>
        <v>0</v>
      </c>
      <c r="F16" s="9">
        <f>IF(Table25[winner]=Table25[[#Headers],[RCB]],1,0)</f>
        <v>0</v>
      </c>
      <c r="G16" s="9">
        <f>IF(Table25[winner]=Table25[[#Headers],[SRH]],1,0)</f>
        <v>0</v>
      </c>
      <c r="H16" s="9">
        <f>IF(Table25[winner]=Table25[[#Headers],[DC]],1,0)</f>
        <v>0</v>
      </c>
      <c r="I16" s="9">
        <f>IF(Table25[winner]=Table25[[#Headers],[RR]],1,0)</f>
        <v>0</v>
      </c>
      <c r="J16" s="9">
        <f>IF(Table25[winner]=Table25[[#Headers],[CSK]],1,0)</f>
        <v>1</v>
      </c>
      <c r="K16" s="9">
        <f>IF(Table25[winner]=Table25[[#Headers],[KKR]],1,0)</f>
        <v>0</v>
      </c>
      <c r="L16" s="9">
        <f>IF(Table25[winner]=Table25[[#Headers],[MI]],1,0)</f>
        <v>0</v>
      </c>
    </row>
    <row r="17" spans="1:12" x14ac:dyDescent="0.3">
      <c r="A17">
        <v>2009</v>
      </c>
      <c r="B17" t="s">
        <v>377</v>
      </c>
      <c r="C17" t="s">
        <v>372</v>
      </c>
      <c r="D17" t="s">
        <v>372</v>
      </c>
      <c r="E17" s="9">
        <f>IF(Table25[winner]=Table25[[#Headers],[KXIP]],1,0)</f>
        <v>0</v>
      </c>
      <c r="F17" s="9">
        <f>IF(Table25[winner]=Table25[[#Headers],[RCB]],1,0)</f>
        <v>0</v>
      </c>
      <c r="G17" s="9">
        <f>IF(Table25[winner]=Table25[[#Headers],[SRH]],1,0)</f>
        <v>0</v>
      </c>
      <c r="H17" s="9">
        <f>IF(Table25[winner]=Table25[[#Headers],[DC]],1,0)</f>
        <v>0</v>
      </c>
      <c r="I17" s="9">
        <f>IF(Table25[winner]=Table25[[#Headers],[RR]],1,0)</f>
        <v>0</v>
      </c>
      <c r="J17" s="9">
        <f>IF(Table25[winner]=Table25[[#Headers],[CSK]],1,0)</f>
        <v>0</v>
      </c>
      <c r="K17" s="9">
        <f>IF(Table25[winner]=Table25[[#Headers],[KKR]],1,0)</f>
        <v>1</v>
      </c>
      <c r="L17" s="9">
        <f>IF(Table25[winner]=Table25[[#Headers],[MI]],1,0)</f>
        <v>0</v>
      </c>
    </row>
    <row r="18" spans="1:12" x14ac:dyDescent="0.3">
      <c r="A18">
        <v>2009</v>
      </c>
      <c r="B18" t="s">
        <v>377</v>
      </c>
      <c r="C18" t="s">
        <v>375</v>
      </c>
      <c r="D18" t="s">
        <v>377</v>
      </c>
      <c r="E18" s="9">
        <f>IF(Table25[winner]=Table25[[#Headers],[KXIP]],1,0)</f>
        <v>1</v>
      </c>
      <c r="F18" s="9">
        <f>IF(Table25[winner]=Table25[[#Headers],[RCB]],1,0)</f>
        <v>0</v>
      </c>
      <c r="G18" s="9">
        <f>IF(Table25[winner]=Table25[[#Headers],[SRH]],1,0)</f>
        <v>0</v>
      </c>
      <c r="H18" s="9">
        <f>IF(Table25[winner]=Table25[[#Headers],[DC]],1,0)</f>
        <v>0</v>
      </c>
      <c r="I18" s="9">
        <f>IF(Table25[winner]=Table25[[#Headers],[RR]],1,0)</f>
        <v>0</v>
      </c>
      <c r="J18" s="9">
        <f>IF(Table25[winner]=Table25[[#Headers],[CSK]],1,0)</f>
        <v>0</v>
      </c>
      <c r="K18" s="9">
        <f>IF(Table25[winner]=Table25[[#Headers],[KKR]],1,0)</f>
        <v>0</v>
      </c>
      <c r="L18" s="9">
        <f>IF(Table25[winner]=Table25[[#Headers],[MI]],1,0)</f>
        <v>0</v>
      </c>
    </row>
    <row r="19" spans="1:12" x14ac:dyDescent="0.3">
      <c r="A19">
        <v>2009</v>
      </c>
      <c r="B19" t="s">
        <v>377</v>
      </c>
      <c r="C19" t="s">
        <v>371</v>
      </c>
      <c r="D19" t="s">
        <v>377</v>
      </c>
      <c r="E19" s="9">
        <f>IF(Table25[winner]=Table25[[#Headers],[KXIP]],1,0)</f>
        <v>1</v>
      </c>
      <c r="F19" s="9">
        <f>IF(Table25[winner]=Table25[[#Headers],[RCB]],1,0)</f>
        <v>0</v>
      </c>
      <c r="G19" s="9">
        <f>IF(Table25[winner]=Table25[[#Headers],[SRH]],1,0)</f>
        <v>0</v>
      </c>
      <c r="H19" s="9">
        <f>IF(Table25[winner]=Table25[[#Headers],[DC]],1,0)</f>
        <v>0</v>
      </c>
      <c r="I19" s="9">
        <f>IF(Table25[winner]=Table25[[#Headers],[RR]],1,0)</f>
        <v>0</v>
      </c>
      <c r="J19" s="9">
        <f>IF(Table25[winner]=Table25[[#Headers],[CSK]],1,0)</f>
        <v>0</v>
      </c>
      <c r="K19" s="9">
        <f>IF(Table25[winner]=Table25[[#Headers],[KKR]],1,0)</f>
        <v>0</v>
      </c>
      <c r="L19" s="9">
        <f>IF(Table25[winner]=Table25[[#Headers],[MI]],1,0)</f>
        <v>0</v>
      </c>
    </row>
    <row r="20" spans="1:12" x14ac:dyDescent="0.3">
      <c r="A20">
        <v>2009</v>
      </c>
      <c r="B20" t="s">
        <v>377</v>
      </c>
      <c r="C20" t="s">
        <v>372</v>
      </c>
      <c r="D20" t="s">
        <v>377</v>
      </c>
      <c r="E20" s="9">
        <f>IF(Table25[winner]=Table25[[#Headers],[KXIP]],1,0)</f>
        <v>1</v>
      </c>
      <c r="F20" s="9">
        <f>IF(Table25[winner]=Table25[[#Headers],[RCB]],1,0)</f>
        <v>0</v>
      </c>
      <c r="G20" s="9">
        <f>IF(Table25[winner]=Table25[[#Headers],[SRH]],1,0)</f>
        <v>0</v>
      </c>
      <c r="H20" s="9">
        <f>IF(Table25[winner]=Table25[[#Headers],[DC]],1,0)</f>
        <v>0</v>
      </c>
      <c r="I20" s="9">
        <f>IF(Table25[winner]=Table25[[#Headers],[RR]],1,0)</f>
        <v>0</v>
      </c>
      <c r="J20" s="9">
        <f>IF(Table25[winner]=Table25[[#Headers],[CSK]],1,0)</f>
        <v>0</v>
      </c>
      <c r="K20" s="9">
        <f>IF(Table25[winner]=Table25[[#Headers],[KKR]],1,0)</f>
        <v>0</v>
      </c>
      <c r="L20" s="9">
        <f>IF(Table25[winner]=Table25[[#Headers],[MI]],1,0)</f>
        <v>0</v>
      </c>
    </row>
    <row r="21" spans="1:12" x14ac:dyDescent="0.3">
      <c r="A21">
        <v>2009</v>
      </c>
      <c r="B21" t="s">
        <v>377</v>
      </c>
      <c r="C21" t="s">
        <v>375</v>
      </c>
      <c r="D21" t="s">
        <v>375</v>
      </c>
      <c r="E21" s="9">
        <f>IF(Table25[winner]=Table25[[#Headers],[KXIP]],1,0)</f>
        <v>0</v>
      </c>
      <c r="F21" s="9">
        <f>IF(Table25[winner]=Table25[[#Headers],[RCB]],1,0)</f>
        <v>0</v>
      </c>
      <c r="G21" s="9">
        <f>IF(Table25[winner]=Table25[[#Headers],[SRH]],1,0)</f>
        <v>0</v>
      </c>
      <c r="H21" s="9">
        <f>IF(Table25[winner]=Table25[[#Headers],[DC]],1,0)</f>
        <v>0</v>
      </c>
      <c r="I21" s="9">
        <f>IF(Table25[winner]=Table25[[#Headers],[RR]],1,0)</f>
        <v>1</v>
      </c>
      <c r="J21" s="9">
        <f>IF(Table25[winner]=Table25[[#Headers],[CSK]],1,0)</f>
        <v>0</v>
      </c>
      <c r="K21" s="9">
        <f>IF(Table25[winner]=Table25[[#Headers],[KKR]],1,0)</f>
        <v>0</v>
      </c>
      <c r="L21" s="9">
        <f>IF(Table25[winner]=Table25[[#Headers],[MI]],1,0)</f>
        <v>0</v>
      </c>
    </row>
    <row r="22" spans="1:12" x14ac:dyDescent="0.3">
      <c r="A22">
        <v>2009</v>
      </c>
      <c r="B22" t="s">
        <v>377</v>
      </c>
      <c r="C22" t="s">
        <v>371</v>
      </c>
      <c r="D22" t="s">
        <v>371</v>
      </c>
      <c r="E22" s="9">
        <f>IF(Table25[winner]=Table25[[#Headers],[KXIP]],1,0)</f>
        <v>0</v>
      </c>
      <c r="F22" s="9">
        <f>IF(Table25[winner]=Table25[[#Headers],[RCB]],1,0)</f>
        <v>0</v>
      </c>
      <c r="G22" s="9">
        <f>IF(Table25[winner]=Table25[[#Headers],[SRH]],1,0)</f>
        <v>0</v>
      </c>
      <c r="H22" s="9">
        <f>IF(Table25[winner]=Table25[[#Headers],[DC]],1,0)</f>
        <v>0</v>
      </c>
      <c r="I22" s="9">
        <f>IF(Table25[winner]=Table25[[#Headers],[RR]],1,0)</f>
        <v>0</v>
      </c>
      <c r="J22" s="9">
        <f>IF(Table25[winner]=Table25[[#Headers],[CSK]],1,0)</f>
        <v>0</v>
      </c>
      <c r="K22" s="9">
        <f>IF(Table25[winner]=Table25[[#Headers],[KKR]],1,0)</f>
        <v>0</v>
      </c>
      <c r="L22" s="9">
        <f>IF(Table25[winner]=Table25[[#Headers],[MI]],1,0)</f>
        <v>1</v>
      </c>
    </row>
    <row r="23" spans="1:12" x14ac:dyDescent="0.3">
      <c r="A23">
        <v>2009</v>
      </c>
      <c r="B23" t="s">
        <v>374</v>
      </c>
      <c r="C23" t="s">
        <v>377</v>
      </c>
      <c r="D23" t="s">
        <v>374</v>
      </c>
      <c r="E23" s="9">
        <f>IF(Table25[winner]=Table25[[#Headers],[KXIP]],1,0)</f>
        <v>0</v>
      </c>
      <c r="F23" s="9">
        <f>IF(Table25[winner]=Table25[[#Headers],[RCB]],1,0)</f>
        <v>0</v>
      </c>
      <c r="G23" s="9">
        <f>IF(Table25[winner]=Table25[[#Headers],[SRH]],1,0)</f>
        <v>0</v>
      </c>
      <c r="H23" s="9">
        <f>IF(Table25[winner]=Table25[[#Headers],[DC]],1,0)</f>
        <v>1</v>
      </c>
      <c r="I23" s="9">
        <f>IF(Table25[winner]=Table25[[#Headers],[RR]],1,0)</f>
        <v>0</v>
      </c>
      <c r="J23" s="9">
        <f>IF(Table25[winner]=Table25[[#Headers],[CSK]],1,0)</f>
        <v>0</v>
      </c>
      <c r="K23" s="9">
        <f>IF(Table25[winner]=Table25[[#Headers],[KKR]],1,0)</f>
        <v>0</v>
      </c>
      <c r="L23" s="9">
        <f>IF(Table25[winner]=Table25[[#Headers],[MI]],1,0)</f>
        <v>0</v>
      </c>
    </row>
    <row r="24" spans="1:12" x14ac:dyDescent="0.3">
      <c r="A24">
        <v>2009</v>
      </c>
      <c r="B24" t="s">
        <v>376</v>
      </c>
      <c r="C24" t="s">
        <v>377</v>
      </c>
      <c r="D24" t="s">
        <v>377</v>
      </c>
      <c r="E24" s="9">
        <f>IF(Table25[winner]=Table25[[#Headers],[KXIP]],1,0)</f>
        <v>1</v>
      </c>
      <c r="F24" s="9">
        <f>IF(Table25[winner]=Table25[[#Headers],[RCB]],1,0)</f>
        <v>0</v>
      </c>
      <c r="G24" s="9">
        <f>IF(Table25[winner]=Table25[[#Headers],[SRH]],1,0)</f>
        <v>0</v>
      </c>
      <c r="H24" s="9">
        <f>IF(Table25[winner]=Table25[[#Headers],[DC]],1,0)</f>
        <v>0</v>
      </c>
      <c r="I24" s="9">
        <f>IF(Table25[winner]=Table25[[#Headers],[RR]],1,0)</f>
        <v>0</v>
      </c>
      <c r="J24" s="9">
        <f>IF(Table25[winner]=Table25[[#Headers],[CSK]],1,0)</f>
        <v>0</v>
      </c>
      <c r="K24" s="9">
        <f>IF(Table25[winner]=Table25[[#Headers],[KKR]],1,0)</f>
        <v>0</v>
      </c>
      <c r="L24" s="9">
        <f>IF(Table25[winner]=Table25[[#Headers],[MI]],1,0)</f>
        <v>0</v>
      </c>
    </row>
    <row r="25" spans="1:12" x14ac:dyDescent="0.3">
      <c r="A25">
        <v>2009</v>
      </c>
      <c r="B25" t="s">
        <v>376</v>
      </c>
      <c r="C25" t="s">
        <v>377</v>
      </c>
      <c r="D25" t="s">
        <v>376</v>
      </c>
      <c r="E25" s="9">
        <f>IF(Table25[winner]=Table25[[#Headers],[KXIP]],1,0)</f>
        <v>0</v>
      </c>
      <c r="F25" s="9">
        <f>IF(Table25[winner]=Table25[[#Headers],[RCB]],1,0)</f>
        <v>1</v>
      </c>
      <c r="G25" s="9">
        <f>IF(Table25[winner]=Table25[[#Headers],[SRH]],1,0)</f>
        <v>0</v>
      </c>
      <c r="H25" s="9">
        <f>IF(Table25[winner]=Table25[[#Headers],[DC]],1,0)</f>
        <v>0</v>
      </c>
      <c r="I25" s="9">
        <f>IF(Table25[winner]=Table25[[#Headers],[RR]],1,0)</f>
        <v>0</v>
      </c>
      <c r="J25" s="9">
        <f>IF(Table25[winner]=Table25[[#Headers],[CSK]],1,0)</f>
        <v>0</v>
      </c>
      <c r="K25" s="9">
        <f>IF(Table25[winner]=Table25[[#Headers],[KKR]],1,0)</f>
        <v>0</v>
      </c>
      <c r="L25" s="9">
        <f>IF(Table25[winner]=Table25[[#Headers],[MI]],1,0)</f>
        <v>0</v>
      </c>
    </row>
    <row r="26" spans="1:12" x14ac:dyDescent="0.3">
      <c r="A26">
        <v>2009</v>
      </c>
      <c r="B26" t="s">
        <v>373</v>
      </c>
      <c r="C26" t="s">
        <v>377</v>
      </c>
      <c r="D26" t="s">
        <v>373</v>
      </c>
      <c r="E26" s="9">
        <f>IF(Table25[winner]=Table25[[#Headers],[KXIP]],1,0)</f>
        <v>0</v>
      </c>
      <c r="F26" s="9">
        <f>IF(Table25[winner]=Table25[[#Headers],[RCB]],1,0)</f>
        <v>0</v>
      </c>
      <c r="G26" s="9">
        <f>IF(Table25[winner]=Table25[[#Headers],[SRH]],1,0)</f>
        <v>0</v>
      </c>
      <c r="H26" s="9">
        <f>IF(Table25[winner]=Table25[[#Headers],[DC]],1,0)</f>
        <v>0</v>
      </c>
      <c r="I26" s="9">
        <f>IF(Table25[winner]=Table25[[#Headers],[RR]],1,0)</f>
        <v>0</v>
      </c>
      <c r="J26" s="9">
        <f>IF(Table25[winner]=Table25[[#Headers],[CSK]],1,0)</f>
        <v>1</v>
      </c>
      <c r="K26" s="9">
        <f>IF(Table25[winner]=Table25[[#Headers],[KKR]],1,0)</f>
        <v>0</v>
      </c>
      <c r="L26" s="9">
        <f>IF(Table25[winner]=Table25[[#Headers],[MI]],1,0)</f>
        <v>0</v>
      </c>
    </row>
    <row r="27" spans="1:12" x14ac:dyDescent="0.3">
      <c r="A27">
        <v>2009</v>
      </c>
      <c r="B27" t="s">
        <v>378</v>
      </c>
      <c r="C27" t="s">
        <v>377</v>
      </c>
      <c r="D27" t="s">
        <v>377</v>
      </c>
      <c r="E27" s="9">
        <f>IF(Table25[winner]=Table25[[#Headers],[KXIP]],1,0)</f>
        <v>1</v>
      </c>
      <c r="F27" s="9">
        <f>IF(Table25[winner]=Table25[[#Headers],[RCB]],1,0)</f>
        <v>0</v>
      </c>
      <c r="G27" s="9">
        <f>IF(Table25[winner]=Table25[[#Headers],[SRH]],1,0)</f>
        <v>0</v>
      </c>
      <c r="H27" s="9">
        <f>IF(Table25[winner]=Table25[[#Headers],[DC]],1,0)</f>
        <v>0</v>
      </c>
      <c r="I27" s="9">
        <f>IF(Table25[winner]=Table25[[#Headers],[RR]],1,0)</f>
        <v>0</v>
      </c>
      <c r="J27" s="9">
        <f>IF(Table25[winner]=Table25[[#Headers],[CSK]],1,0)</f>
        <v>0</v>
      </c>
      <c r="K27" s="9">
        <f>IF(Table25[winner]=Table25[[#Headers],[KKR]],1,0)</f>
        <v>0</v>
      </c>
      <c r="L27" s="9">
        <f>IF(Table25[winner]=Table25[[#Headers],[MI]],1,0)</f>
        <v>0</v>
      </c>
    </row>
    <row r="28" spans="1:12" x14ac:dyDescent="0.3">
      <c r="A28">
        <v>2009</v>
      </c>
      <c r="B28" t="s">
        <v>374</v>
      </c>
      <c r="C28" t="s">
        <v>377</v>
      </c>
      <c r="D28" t="s">
        <v>377</v>
      </c>
      <c r="E28" s="9">
        <f>IF(Table25[winner]=Table25[[#Headers],[KXIP]],1,0)</f>
        <v>1</v>
      </c>
      <c r="F28" s="9">
        <f>IF(Table25[winner]=Table25[[#Headers],[RCB]],1,0)</f>
        <v>0</v>
      </c>
      <c r="G28" s="9">
        <f>IF(Table25[winner]=Table25[[#Headers],[SRH]],1,0)</f>
        <v>0</v>
      </c>
      <c r="H28" s="9">
        <f>IF(Table25[winner]=Table25[[#Headers],[DC]],1,0)</f>
        <v>0</v>
      </c>
      <c r="I28" s="9">
        <f>IF(Table25[winner]=Table25[[#Headers],[RR]],1,0)</f>
        <v>0</v>
      </c>
      <c r="J28" s="9">
        <f>IF(Table25[winner]=Table25[[#Headers],[CSK]],1,0)</f>
        <v>0</v>
      </c>
      <c r="K28" s="9">
        <f>IF(Table25[winner]=Table25[[#Headers],[KKR]],1,0)</f>
        <v>0</v>
      </c>
      <c r="L28" s="9">
        <f>IF(Table25[winner]=Table25[[#Headers],[MI]],1,0)</f>
        <v>0</v>
      </c>
    </row>
    <row r="29" spans="1:12" x14ac:dyDescent="0.3">
      <c r="A29">
        <v>2009</v>
      </c>
      <c r="B29" t="s">
        <v>378</v>
      </c>
      <c r="C29" t="s">
        <v>377</v>
      </c>
      <c r="D29" t="s">
        <v>377</v>
      </c>
      <c r="E29" s="9">
        <f>IF(Table25[winner]=Table25[[#Headers],[KXIP]],1,0)</f>
        <v>1</v>
      </c>
      <c r="F29" s="9">
        <f>IF(Table25[winner]=Table25[[#Headers],[RCB]],1,0)</f>
        <v>0</v>
      </c>
      <c r="G29" s="9">
        <f>IF(Table25[winner]=Table25[[#Headers],[SRH]],1,0)</f>
        <v>0</v>
      </c>
      <c r="H29" s="9">
        <f>IF(Table25[winner]=Table25[[#Headers],[DC]],1,0)</f>
        <v>0</v>
      </c>
      <c r="I29" s="9">
        <f>IF(Table25[winner]=Table25[[#Headers],[RR]],1,0)</f>
        <v>0</v>
      </c>
      <c r="J29" s="9">
        <f>IF(Table25[winner]=Table25[[#Headers],[CSK]],1,0)</f>
        <v>0</v>
      </c>
      <c r="K29" s="9">
        <f>IF(Table25[winner]=Table25[[#Headers],[KKR]],1,0)</f>
        <v>0</v>
      </c>
      <c r="L29" s="9">
        <f>IF(Table25[winner]=Table25[[#Headers],[MI]],1,0)</f>
        <v>0</v>
      </c>
    </row>
    <row r="30" spans="1:12" x14ac:dyDescent="0.3">
      <c r="A30">
        <v>2009</v>
      </c>
      <c r="B30" t="s">
        <v>373</v>
      </c>
      <c r="C30" t="s">
        <v>377</v>
      </c>
      <c r="D30" t="s">
        <v>373</v>
      </c>
      <c r="E30" s="9">
        <f>IF(Table25[winner]=Table25[[#Headers],[KXIP]],1,0)</f>
        <v>0</v>
      </c>
      <c r="F30" s="9">
        <f>IF(Table25[winner]=Table25[[#Headers],[RCB]],1,0)</f>
        <v>0</v>
      </c>
      <c r="G30" s="9">
        <f>IF(Table25[winner]=Table25[[#Headers],[SRH]],1,0)</f>
        <v>0</v>
      </c>
      <c r="H30" s="9">
        <f>IF(Table25[winner]=Table25[[#Headers],[DC]],1,0)</f>
        <v>0</v>
      </c>
      <c r="I30" s="9">
        <f>IF(Table25[winner]=Table25[[#Headers],[RR]],1,0)</f>
        <v>0</v>
      </c>
      <c r="J30" s="9">
        <f>IF(Table25[winner]=Table25[[#Headers],[CSK]],1,0)</f>
        <v>1</v>
      </c>
      <c r="K30" s="9">
        <f>IF(Table25[winner]=Table25[[#Headers],[KKR]],1,0)</f>
        <v>0</v>
      </c>
      <c r="L30" s="9">
        <f>IF(Table25[winner]=Table25[[#Headers],[MI]],1,0)</f>
        <v>0</v>
      </c>
    </row>
    <row r="31" spans="1:12" x14ac:dyDescent="0.3">
      <c r="A31">
        <v>2010</v>
      </c>
      <c r="B31" t="s">
        <v>377</v>
      </c>
      <c r="C31" t="s">
        <v>374</v>
      </c>
      <c r="D31" t="s">
        <v>374</v>
      </c>
      <c r="E31" s="9">
        <f>IF(Table25[winner]=Table25[[#Headers],[KXIP]],1,0)</f>
        <v>0</v>
      </c>
      <c r="F31" s="9">
        <f>IF(Table25[winner]=Table25[[#Headers],[RCB]],1,0)</f>
        <v>0</v>
      </c>
      <c r="G31" s="9">
        <f>IF(Table25[winner]=Table25[[#Headers],[SRH]],1,0)</f>
        <v>0</v>
      </c>
      <c r="H31" s="9">
        <f>IF(Table25[winner]=Table25[[#Headers],[DC]],1,0)</f>
        <v>1</v>
      </c>
      <c r="I31" s="9">
        <f>IF(Table25[winner]=Table25[[#Headers],[RR]],1,0)</f>
        <v>0</v>
      </c>
      <c r="J31" s="9">
        <f>IF(Table25[winner]=Table25[[#Headers],[CSK]],1,0)</f>
        <v>0</v>
      </c>
      <c r="K31" s="9">
        <f>IF(Table25[winner]=Table25[[#Headers],[KKR]],1,0)</f>
        <v>0</v>
      </c>
      <c r="L31" s="9">
        <f>IF(Table25[winner]=Table25[[#Headers],[MI]],1,0)</f>
        <v>0</v>
      </c>
    </row>
    <row r="32" spans="1:12" x14ac:dyDescent="0.3">
      <c r="A32">
        <v>2010</v>
      </c>
      <c r="B32" t="s">
        <v>377</v>
      </c>
      <c r="C32" t="s">
        <v>375</v>
      </c>
      <c r="D32" t="s">
        <v>375</v>
      </c>
      <c r="E32" s="9">
        <f>IF(Table25[winner]=Table25[[#Headers],[KXIP]],1,0)</f>
        <v>0</v>
      </c>
      <c r="F32" s="9">
        <f>IF(Table25[winner]=Table25[[#Headers],[RCB]],1,0)</f>
        <v>0</v>
      </c>
      <c r="G32" s="9">
        <f>IF(Table25[winner]=Table25[[#Headers],[SRH]],1,0)</f>
        <v>0</v>
      </c>
      <c r="H32" s="9">
        <f>IF(Table25[winner]=Table25[[#Headers],[DC]],1,0)</f>
        <v>0</v>
      </c>
      <c r="I32" s="9">
        <f>IF(Table25[winner]=Table25[[#Headers],[RR]],1,0)</f>
        <v>1</v>
      </c>
      <c r="J32" s="9">
        <f>IF(Table25[winner]=Table25[[#Headers],[CSK]],1,0)</f>
        <v>0</v>
      </c>
      <c r="K32" s="9">
        <f>IF(Table25[winner]=Table25[[#Headers],[KKR]],1,0)</f>
        <v>0</v>
      </c>
      <c r="L32" s="9">
        <f>IF(Table25[winner]=Table25[[#Headers],[MI]],1,0)</f>
        <v>0</v>
      </c>
    </row>
    <row r="33" spans="1:12" x14ac:dyDescent="0.3">
      <c r="A33">
        <v>2010</v>
      </c>
      <c r="B33" t="s">
        <v>377</v>
      </c>
      <c r="C33" t="s">
        <v>372</v>
      </c>
      <c r="D33" t="s">
        <v>372</v>
      </c>
      <c r="E33" s="9">
        <f>IF(Table25[winner]=Table25[[#Headers],[KXIP]],1,0)</f>
        <v>0</v>
      </c>
      <c r="F33" s="9">
        <f>IF(Table25[winner]=Table25[[#Headers],[RCB]],1,0)</f>
        <v>0</v>
      </c>
      <c r="G33" s="9">
        <f>IF(Table25[winner]=Table25[[#Headers],[SRH]],1,0)</f>
        <v>0</v>
      </c>
      <c r="H33" s="9">
        <f>IF(Table25[winner]=Table25[[#Headers],[DC]],1,0)</f>
        <v>0</v>
      </c>
      <c r="I33" s="9">
        <f>IF(Table25[winner]=Table25[[#Headers],[RR]],1,0)</f>
        <v>0</v>
      </c>
      <c r="J33" s="9">
        <f>IF(Table25[winner]=Table25[[#Headers],[CSK]],1,0)</f>
        <v>0</v>
      </c>
      <c r="K33" s="9">
        <f>IF(Table25[winner]=Table25[[#Headers],[KKR]],1,0)</f>
        <v>1</v>
      </c>
      <c r="L33" s="9">
        <f>IF(Table25[winner]=Table25[[#Headers],[MI]],1,0)</f>
        <v>0</v>
      </c>
    </row>
    <row r="34" spans="1:12" x14ac:dyDescent="0.3">
      <c r="A34">
        <v>2010</v>
      </c>
      <c r="B34" t="s">
        <v>377</v>
      </c>
      <c r="C34" t="s">
        <v>376</v>
      </c>
      <c r="D34" t="s">
        <v>376</v>
      </c>
      <c r="E34" s="9">
        <f>IF(Table25[winner]=Table25[[#Headers],[KXIP]],1,0)</f>
        <v>0</v>
      </c>
      <c r="F34" s="9">
        <f>IF(Table25[winner]=Table25[[#Headers],[RCB]],1,0)</f>
        <v>1</v>
      </c>
      <c r="G34" s="9">
        <f>IF(Table25[winner]=Table25[[#Headers],[SRH]],1,0)</f>
        <v>0</v>
      </c>
      <c r="H34" s="9">
        <f>IF(Table25[winner]=Table25[[#Headers],[DC]],1,0)</f>
        <v>0</v>
      </c>
      <c r="I34" s="9">
        <f>IF(Table25[winner]=Table25[[#Headers],[RR]],1,0)</f>
        <v>0</v>
      </c>
      <c r="J34" s="9">
        <f>IF(Table25[winner]=Table25[[#Headers],[CSK]],1,0)</f>
        <v>0</v>
      </c>
      <c r="K34" s="9">
        <f>IF(Table25[winner]=Table25[[#Headers],[KKR]],1,0)</f>
        <v>0</v>
      </c>
      <c r="L34" s="9">
        <f>IF(Table25[winner]=Table25[[#Headers],[MI]],1,0)</f>
        <v>0</v>
      </c>
    </row>
    <row r="35" spans="1:12" x14ac:dyDescent="0.3">
      <c r="A35">
        <v>2010</v>
      </c>
      <c r="B35" t="s">
        <v>377</v>
      </c>
      <c r="C35" t="s">
        <v>371</v>
      </c>
      <c r="D35" t="s">
        <v>377</v>
      </c>
      <c r="E35" s="9">
        <f>IF(Table25[winner]=Table25[[#Headers],[KXIP]],1,0)</f>
        <v>1</v>
      </c>
      <c r="F35" s="9">
        <f>IF(Table25[winner]=Table25[[#Headers],[RCB]],1,0)</f>
        <v>0</v>
      </c>
      <c r="G35" s="9">
        <f>IF(Table25[winner]=Table25[[#Headers],[SRH]],1,0)</f>
        <v>0</v>
      </c>
      <c r="H35" s="9">
        <f>IF(Table25[winner]=Table25[[#Headers],[DC]],1,0)</f>
        <v>0</v>
      </c>
      <c r="I35" s="9">
        <f>IF(Table25[winner]=Table25[[#Headers],[RR]],1,0)</f>
        <v>0</v>
      </c>
      <c r="J35" s="9">
        <f>IF(Table25[winner]=Table25[[#Headers],[CSK]],1,0)</f>
        <v>0</v>
      </c>
      <c r="K35" s="9">
        <f>IF(Table25[winner]=Table25[[#Headers],[KKR]],1,0)</f>
        <v>0</v>
      </c>
      <c r="L35" s="9">
        <f>IF(Table25[winner]=Table25[[#Headers],[MI]],1,0)</f>
        <v>0</v>
      </c>
    </row>
    <row r="36" spans="1:12" x14ac:dyDescent="0.3">
      <c r="A36">
        <v>2010</v>
      </c>
      <c r="B36" t="s">
        <v>377</v>
      </c>
      <c r="C36" t="s">
        <v>378</v>
      </c>
      <c r="D36" t="s">
        <v>378</v>
      </c>
      <c r="E36" s="9">
        <f>IF(Table25[winner]=Table25[[#Headers],[KXIP]],1,0)</f>
        <v>0</v>
      </c>
      <c r="F36" s="9">
        <f>IF(Table25[winner]=Table25[[#Headers],[RCB]],1,0)</f>
        <v>0</v>
      </c>
      <c r="G36" s="9">
        <f>IF(Table25[winner]=Table25[[#Headers],[SRH]],1,0)</f>
        <v>1</v>
      </c>
      <c r="H36" s="9">
        <f>IF(Table25[winner]=Table25[[#Headers],[DC]],1,0)</f>
        <v>0</v>
      </c>
      <c r="I36" s="9">
        <f>IF(Table25[winner]=Table25[[#Headers],[RR]],1,0)</f>
        <v>0</v>
      </c>
      <c r="J36" s="9">
        <f>IF(Table25[winner]=Table25[[#Headers],[CSK]],1,0)</f>
        <v>0</v>
      </c>
      <c r="K36" s="9">
        <f>IF(Table25[winner]=Table25[[#Headers],[KKR]],1,0)</f>
        <v>0</v>
      </c>
      <c r="L36" s="9">
        <f>IF(Table25[winner]=Table25[[#Headers],[MI]],1,0)</f>
        <v>0</v>
      </c>
    </row>
    <row r="37" spans="1:12" x14ac:dyDescent="0.3">
      <c r="A37">
        <v>2010</v>
      </c>
      <c r="B37" t="s">
        <v>377</v>
      </c>
      <c r="C37" t="s">
        <v>373</v>
      </c>
      <c r="D37" t="s">
        <v>373</v>
      </c>
      <c r="E37" s="9">
        <f>IF(Table25[winner]=Table25[[#Headers],[KXIP]],1,0)</f>
        <v>0</v>
      </c>
      <c r="F37" s="9">
        <f>IF(Table25[winner]=Table25[[#Headers],[RCB]],1,0)</f>
        <v>0</v>
      </c>
      <c r="G37" s="9">
        <f>IF(Table25[winner]=Table25[[#Headers],[SRH]],1,0)</f>
        <v>0</v>
      </c>
      <c r="H37" s="9">
        <f>IF(Table25[winner]=Table25[[#Headers],[DC]],1,0)</f>
        <v>0</v>
      </c>
      <c r="I37" s="9">
        <f>IF(Table25[winner]=Table25[[#Headers],[RR]],1,0)</f>
        <v>0</v>
      </c>
      <c r="J37" s="9">
        <f>IF(Table25[winner]=Table25[[#Headers],[CSK]],1,0)</f>
        <v>1</v>
      </c>
      <c r="K37" s="9">
        <f>IF(Table25[winner]=Table25[[#Headers],[KKR]],1,0)</f>
        <v>0</v>
      </c>
      <c r="L37" s="9">
        <f>IF(Table25[winner]=Table25[[#Headers],[MI]],1,0)</f>
        <v>0</v>
      </c>
    </row>
    <row r="38" spans="1:12" x14ac:dyDescent="0.3">
      <c r="A38">
        <v>2010</v>
      </c>
      <c r="B38" t="s">
        <v>376</v>
      </c>
      <c r="C38" t="s">
        <v>377</v>
      </c>
      <c r="D38" t="s">
        <v>376</v>
      </c>
      <c r="E38" s="9">
        <f>IF(Table25[winner]=Table25[[#Headers],[KXIP]],1,0)</f>
        <v>0</v>
      </c>
      <c r="F38" s="9">
        <f>IF(Table25[winner]=Table25[[#Headers],[RCB]],1,0)</f>
        <v>1</v>
      </c>
      <c r="G38" s="9">
        <f>IF(Table25[winner]=Table25[[#Headers],[SRH]],1,0)</f>
        <v>0</v>
      </c>
      <c r="H38" s="9">
        <f>IF(Table25[winner]=Table25[[#Headers],[DC]],1,0)</f>
        <v>0</v>
      </c>
      <c r="I38" s="9">
        <f>IF(Table25[winner]=Table25[[#Headers],[RR]],1,0)</f>
        <v>0</v>
      </c>
      <c r="J38" s="9">
        <f>IF(Table25[winner]=Table25[[#Headers],[CSK]],1,0)</f>
        <v>0</v>
      </c>
      <c r="K38" s="9">
        <f>IF(Table25[winner]=Table25[[#Headers],[KKR]],1,0)</f>
        <v>0</v>
      </c>
      <c r="L38" s="9">
        <f>IF(Table25[winner]=Table25[[#Headers],[MI]],1,0)</f>
        <v>0</v>
      </c>
    </row>
    <row r="39" spans="1:12" x14ac:dyDescent="0.3">
      <c r="A39">
        <v>2010</v>
      </c>
      <c r="B39" t="s">
        <v>378</v>
      </c>
      <c r="C39" t="s">
        <v>377</v>
      </c>
      <c r="D39" t="s">
        <v>378</v>
      </c>
      <c r="E39" s="9">
        <f>IF(Table25[winner]=Table25[[#Headers],[KXIP]],1,0)</f>
        <v>0</v>
      </c>
      <c r="F39" s="9">
        <f>IF(Table25[winner]=Table25[[#Headers],[RCB]],1,0)</f>
        <v>0</v>
      </c>
      <c r="G39" s="9">
        <f>IF(Table25[winner]=Table25[[#Headers],[SRH]],1,0)</f>
        <v>1</v>
      </c>
      <c r="H39" s="9">
        <f>IF(Table25[winner]=Table25[[#Headers],[DC]],1,0)</f>
        <v>0</v>
      </c>
      <c r="I39" s="9">
        <f>IF(Table25[winner]=Table25[[#Headers],[RR]],1,0)</f>
        <v>0</v>
      </c>
      <c r="J39" s="9">
        <f>IF(Table25[winner]=Table25[[#Headers],[CSK]],1,0)</f>
        <v>0</v>
      </c>
      <c r="K39" s="9">
        <f>IF(Table25[winner]=Table25[[#Headers],[KKR]],1,0)</f>
        <v>0</v>
      </c>
      <c r="L39" s="9">
        <f>IF(Table25[winner]=Table25[[#Headers],[MI]],1,0)</f>
        <v>0</v>
      </c>
    </row>
    <row r="40" spans="1:12" x14ac:dyDescent="0.3">
      <c r="A40">
        <v>2010</v>
      </c>
      <c r="B40" t="s">
        <v>373</v>
      </c>
      <c r="C40" t="s">
        <v>377</v>
      </c>
      <c r="D40" t="s">
        <v>377</v>
      </c>
      <c r="E40" s="9">
        <f>IF(Table25[winner]=Table25[[#Headers],[KXIP]],1,0)</f>
        <v>1</v>
      </c>
      <c r="F40" s="9">
        <f>IF(Table25[winner]=Table25[[#Headers],[RCB]],1,0)</f>
        <v>0</v>
      </c>
      <c r="G40" s="9">
        <f>IF(Table25[winner]=Table25[[#Headers],[SRH]],1,0)</f>
        <v>0</v>
      </c>
      <c r="H40" s="9">
        <f>IF(Table25[winner]=Table25[[#Headers],[DC]],1,0)</f>
        <v>0</v>
      </c>
      <c r="I40" s="9">
        <f>IF(Table25[winner]=Table25[[#Headers],[RR]],1,0)</f>
        <v>0</v>
      </c>
      <c r="J40" s="9">
        <f>IF(Table25[winner]=Table25[[#Headers],[CSK]],1,0)</f>
        <v>0</v>
      </c>
      <c r="K40" s="9">
        <f>IF(Table25[winner]=Table25[[#Headers],[KKR]],1,0)</f>
        <v>0</v>
      </c>
      <c r="L40" s="9">
        <f>IF(Table25[winner]=Table25[[#Headers],[MI]],1,0)</f>
        <v>0</v>
      </c>
    </row>
    <row r="41" spans="1:12" x14ac:dyDescent="0.3">
      <c r="A41">
        <v>2010</v>
      </c>
      <c r="B41" t="s">
        <v>371</v>
      </c>
      <c r="C41" t="s">
        <v>377</v>
      </c>
      <c r="D41" t="s">
        <v>371</v>
      </c>
      <c r="E41" s="9">
        <f>IF(Table25[winner]=Table25[[#Headers],[KXIP]],1,0)</f>
        <v>0</v>
      </c>
      <c r="F41" s="9">
        <f>IF(Table25[winner]=Table25[[#Headers],[RCB]],1,0)</f>
        <v>0</v>
      </c>
      <c r="G41" s="9">
        <f>IF(Table25[winner]=Table25[[#Headers],[SRH]],1,0)</f>
        <v>0</v>
      </c>
      <c r="H41" s="9">
        <f>IF(Table25[winner]=Table25[[#Headers],[DC]],1,0)</f>
        <v>0</v>
      </c>
      <c r="I41" s="9">
        <f>IF(Table25[winner]=Table25[[#Headers],[RR]],1,0)</f>
        <v>0</v>
      </c>
      <c r="J41" s="9">
        <f>IF(Table25[winner]=Table25[[#Headers],[CSK]],1,0)</f>
        <v>0</v>
      </c>
      <c r="K41" s="9">
        <f>IF(Table25[winner]=Table25[[#Headers],[KKR]],1,0)</f>
        <v>0</v>
      </c>
      <c r="L41" s="9">
        <f>IF(Table25[winner]=Table25[[#Headers],[MI]],1,0)</f>
        <v>1</v>
      </c>
    </row>
    <row r="42" spans="1:12" x14ac:dyDescent="0.3">
      <c r="A42">
        <v>2010</v>
      </c>
      <c r="B42" t="s">
        <v>372</v>
      </c>
      <c r="C42" t="s">
        <v>377</v>
      </c>
      <c r="D42" t="s">
        <v>377</v>
      </c>
      <c r="E42" s="9">
        <f>IF(Table25[winner]=Table25[[#Headers],[KXIP]],1,0)</f>
        <v>1</v>
      </c>
      <c r="F42" s="9">
        <f>IF(Table25[winner]=Table25[[#Headers],[RCB]],1,0)</f>
        <v>0</v>
      </c>
      <c r="G42" s="9">
        <f>IF(Table25[winner]=Table25[[#Headers],[SRH]],1,0)</f>
        <v>0</v>
      </c>
      <c r="H42" s="9">
        <f>IF(Table25[winner]=Table25[[#Headers],[DC]],1,0)</f>
        <v>0</v>
      </c>
      <c r="I42" s="9">
        <f>IF(Table25[winner]=Table25[[#Headers],[RR]],1,0)</f>
        <v>0</v>
      </c>
      <c r="J42" s="9">
        <f>IF(Table25[winner]=Table25[[#Headers],[CSK]],1,0)</f>
        <v>0</v>
      </c>
      <c r="K42" s="9">
        <f>IF(Table25[winner]=Table25[[#Headers],[KKR]],1,0)</f>
        <v>0</v>
      </c>
      <c r="L42" s="9">
        <f>IF(Table25[winner]=Table25[[#Headers],[MI]],1,0)</f>
        <v>0</v>
      </c>
    </row>
    <row r="43" spans="1:12" x14ac:dyDescent="0.3">
      <c r="A43">
        <v>2010</v>
      </c>
      <c r="B43" t="s">
        <v>375</v>
      </c>
      <c r="C43" t="s">
        <v>377</v>
      </c>
      <c r="D43" t="s">
        <v>375</v>
      </c>
      <c r="E43" s="9">
        <f>IF(Table25[winner]=Table25[[#Headers],[KXIP]],1,0)</f>
        <v>0</v>
      </c>
      <c r="F43" s="9">
        <f>IF(Table25[winner]=Table25[[#Headers],[RCB]],1,0)</f>
        <v>0</v>
      </c>
      <c r="G43" s="9">
        <f>IF(Table25[winner]=Table25[[#Headers],[SRH]],1,0)</f>
        <v>0</v>
      </c>
      <c r="H43" s="9">
        <f>IF(Table25[winner]=Table25[[#Headers],[DC]],1,0)</f>
        <v>0</v>
      </c>
      <c r="I43" s="9">
        <f>IF(Table25[winner]=Table25[[#Headers],[RR]],1,0)</f>
        <v>1</v>
      </c>
      <c r="J43" s="9">
        <f>IF(Table25[winner]=Table25[[#Headers],[CSK]],1,0)</f>
        <v>0</v>
      </c>
      <c r="K43" s="9">
        <f>IF(Table25[winner]=Table25[[#Headers],[KKR]],1,0)</f>
        <v>0</v>
      </c>
      <c r="L43" s="9">
        <f>IF(Table25[winner]=Table25[[#Headers],[MI]],1,0)</f>
        <v>0</v>
      </c>
    </row>
    <row r="44" spans="1:12" x14ac:dyDescent="0.3">
      <c r="A44">
        <v>2010</v>
      </c>
      <c r="B44" t="s">
        <v>374</v>
      </c>
      <c r="C44" t="s">
        <v>377</v>
      </c>
      <c r="D44" t="s">
        <v>377</v>
      </c>
      <c r="E44" s="9">
        <f>IF(Table25[winner]=Table25[[#Headers],[KXIP]],1,0)</f>
        <v>1</v>
      </c>
      <c r="F44" s="9">
        <f>IF(Table25[winner]=Table25[[#Headers],[RCB]],1,0)</f>
        <v>0</v>
      </c>
      <c r="G44" s="9">
        <f>IF(Table25[winner]=Table25[[#Headers],[SRH]],1,0)</f>
        <v>0</v>
      </c>
      <c r="H44" s="9">
        <f>IF(Table25[winner]=Table25[[#Headers],[DC]],1,0)</f>
        <v>0</v>
      </c>
      <c r="I44" s="9">
        <f>IF(Table25[winner]=Table25[[#Headers],[RR]],1,0)</f>
        <v>0</v>
      </c>
      <c r="J44" s="9">
        <f>IF(Table25[winner]=Table25[[#Headers],[CSK]],1,0)</f>
        <v>0</v>
      </c>
      <c r="K44" s="9">
        <f>IF(Table25[winner]=Table25[[#Headers],[KKR]],1,0)</f>
        <v>0</v>
      </c>
      <c r="L44" s="9">
        <f>IF(Table25[winner]=Table25[[#Headers],[MI]],1,0)</f>
        <v>0</v>
      </c>
    </row>
    <row r="45" spans="1:12" x14ac:dyDescent="0.3">
      <c r="A45">
        <v>2011</v>
      </c>
      <c r="B45" t="s">
        <v>377</v>
      </c>
      <c r="C45" t="s">
        <v>373</v>
      </c>
      <c r="D45" t="s">
        <v>377</v>
      </c>
      <c r="E45" s="9">
        <f>IF(Table25[winner]=Table25[[#Headers],[KXIP]],1,0)</f>
        <v>1</v>
      </c>
      <c r="F45" s="9">
        <f>IF(Table25[winner]=Table25[[#Headers],[RCB]],1,0)</f>
        <v>0</v>
      </c>
      <c r="G45" s="9">
        <f>IF(Table25[winner]=Table25[[#Headers],[SRH]],1,0)</f>
        <v>0</v>
      </c>
      <c r="H45" s="9">
        <f>IF(Table25[winner]=Table25[[#Headers],[DC]],1,0)</f>
        <v>0</v>
      </c>
      <c r="I45" s="9">
        <f>IF(Table25[winner]=Table25[[#Headers],[RR]],1,0)</f>
        <v>0</v>
      </c>
      <c r="J45" s="9">
        <f>IF(Table25[winner]=Table25[[#Headers],[CSK]],1,0)</f>
        <v>0</v>
      </c>
      <c r="K45" s="9">
        <f>IF(Table25[winner]=Table25[[#Headers],[KKR]],1,0)</f>
        <v>0</v>
      </c>
      <c r="L45" s="9">
        <f>IF(Table25[winner]=Table25[[#Headers],[MI]],1,0)</f>
        <v>0</v>
      </c>
    </row>
    <row r="46" spans="1:12" x14ac:dyDescent="0.3">
      <c r="A46">
        <v>2011</v>
      </c>
      <c r="B46" t="s">
        <v>377</v>
      </c>
      <c r="C46" t="s">
        <v>375</v>
      </c>
      <c r="D46" t="s">
        <v>377</v>
      </c>
      <c r="E46" s="9">
        <f>IF(Table25[winner]=Table25[[#Headers],[KXIP]],1,0)</f>
        <v>1</v>
      </c>
      <c r="F46" s="9">
        <f>IF(Table25[winner]=Table25[[#Headers],[RCB]],1,0)</f>
        <v>0</v>
      </c>
      <c r="G46" s="9">
        <f>IF(Table25[winner]=Table25[[#Headers],[SRH]],1,0)</f>
        <v>0</v>
      </c>
      <c r="H46" s="9">
        <f>IF(Table25[winner]=Table25[[#Headers],[DC]],1,0)</f>
        <v>0</v>
      </c>
      <c r="I46" s="9">
        <f>IF(Table25[winner]=Table25[[#Headers],[RR]],1,0)</f>
        <v>0</v>
      </c>
      <c r="J46" s="9">
        <f>IF(Table25[winner]=Table25[[#Headers],[CSK]],1,0)</f>
        <v>0</v>
      </c>
      <c r="K46" s="9">
        <f>IF(Table25[winner]=Table25[[#Headers],[KKR]],1,0)</f>
        <v>0</v>
      </c>
      <c r="L46" s="9">
        <f>IF(Table25[winner]=Table25[[#Headers],[MI]],1,0)</f>
        <v>0</v>
      </c>
    </row>
    <row r="47" spans="1:12" x14ac:dyDescent="0.3">
      <c r="A47">
        <v>2011</v>
      </c>
      <c r="B47" t="s">
        <v>377</v>
      </c>
      <c r="C47" t="s">
        <v>371</v>
      </c>
      <c r="D47" t="s">
        <v>377</v>
      </c>
      <c r="E47" s="9">
        <f>IF(Table25[winner]=Table25[[#Headers],[KXIP]],1,0)</f>
        <v>1</v>
      </c>
      <c r="F47" s="9">
        <f>IF(Table25[winner]=Table25[[#Headers],[RCB]],1,0)</f>
        <v>0</v>
      </c>
      <c r="G47" s="9">
        <f>IF(Table25[winner]=Table25[[#Headers],[SRH]],1,0)</f>
        <v>0</v>
      </c>
      <c r="H47" s="9">
        <f>IF(Table25[winner]=Table25[[#Headers],[DC]],1,0)</f>
        <v>0</v>
      </c>
      <c r="I47" s="9">
        <f>IF(Table25[winner]=Table25[[#Headers],[RR]],1,0)</f>
        <v>0</v>
      </c>
      <c r="J47" s="9">
        <f>IF(Table25[winner]=Table25[[#Headers],[CSK]],1,0)</f>
        <v>0</v>
      </c>
      <c r="K47" s="9">
        <f>IF(Table25[winner]=Table25[[#Headers],[KKR]],1,0)</f>
        <v>0</v>
      </c>
      <c r="L47" s="9">
        <f>IF(Table25[winner]=Table25[[#Headers],[MI]],1,0)</f>
        <v>0</v>
      </c>
    </row>
    <row r="48" spans="1:12" x14ac:dyDescent="0.3">
      <c r="A48">
        <v>2011</v>
      </c>
      <c r="B48" t="s">
        <v>377</v>
      </c>
      <c r="C48" t="s">
        <v>374</v>
      </c>
      <c r="D48" t="s">
        <v>377</v>
      </c>
      <c r="E48" s="9">
        <f>IF(Table25[winner]=Table25[[#Headers],[KXIP]],1,0)</f>
        <v>1</v>
      </c>
      <c r="F48" s="9">
        <f>IF(Table25[winner]=Table25[[#Headers],[RCB]],1,0)</f>
        <v>0</v>
      </c>
      <c r="G48" s="9">
        <f>IF(Table25[winner]=Table25[[#Headers],[SRH]],1,0)</f>
        <v>0</v>
      </c>
      <c r="H48" s="9">
        <f>IF(Table25[winner]=Table25[[#Headers],[DC]],1,0)</f>
        <v>0</v>
      </c>
      <c r="I48" s="9">
        <f>IF(Table25[winner]=Table25[[#Headers],[RR]],1,0)</f>
        <v>0</v>
      </c>
      <c r="J48" s="9">
        <f>IF(Table25[winner]=Table25[[#Headers],[CSK]],1,0)</f>
        <v>0</v>
      </c>
      <c r="K48" s="9">
        <f>IF(Table25[winner]=Table25[[#Headers],[KKR]],1,0)</f>
        <v>0</v>
      </c>
      <c r="L48" s="9">
        <f>IF(Table25[winner]=Table25[[#Headers],[MI]],1,0)</f>
        <v>0</v>
      </c>
    </row>
    <row r="49" spans="1:12" x14ac:dyDescent="0.3">
      <c r="A49">
        <v>2011</v>
      </c>
      <c r="B49" t="s">
        <v>377</v>
      </c>
      <c r="C49" t="s">
        <v>376</v>
      </c>
      <c r="D49" t="s">
        <v>377</v>
      </c>
      <c r="E49" s="9">
        <f>IF(Table25[winner]=Table25[[#Headers],[KXIP]],1,0)</f>
        <v>1</v>
      </c>
      <c r="F49" s="9">
        <f>IF(Table25[winner]=Table25[[#Headers],[RCB]],1,0)</f>
        <v>0</v>
      </c>
      <c r="G49" s="9">
        <f>IF(Table25[winner]=Table25[[#Headers],[SRH]],1,0)</f>
        <v>0</v>
      </c>
      <c r="H49" s="9">
        <f>IF(Table25[winner]=Table25[[#Headers],[DC]],1,0)</f>
        <v>0</v>
      </c>
      <c r="I49" s="9">
        <f>IF(Table25[winner]=Table25[[#Headers],[RR]],1,0)</f>
        <v>0</v>
      </c>
      <c r="J49" s="9">
        <f>IF(Table25[winner]=Table25[[#Headers],[CSK]],1,0)</f>
        <v>0</v>
      </c>
      <c r="K49" s="9">
        <f>IF(Table25[winner]=Table25[[#Headers],[KKR]],1,0)</f>
        <v>0</v>
      </c>
      <c r="L49" s="9">
        <f>IF(Table25[winner]=Table25[[#Headers],[MI]],1,0)</f>
        <v>0</v>
      </c>
    </row>
    <row r="50" spans="1:12" x14ac:dyDescent="0.3">
      <c r="A50">
        <v>2011</v>
      </c>
      <c r="B50" t="s">
        <v>377</v>
      </c>
      <c r="C50" t="s">
        <v>378</v>
      </c>
      <c r="D50" t="s">
        <v>378</v>
      </c>
      <c r="E50" s="9">
        <f>IF(Table25[winner]=Table25[[#Headers],[KXIP]],1,0)</f>
        <v>0</v>
      </c>
      <c r="F50" s="9">
        <f>IF(Table25[winner]=Table25[[#Headers],[RCB]],1,0)</f>
        <v>0</v>
      </c>
      <c r="G50" s="9">
        <f>IF(Table25[winner]=Table25[[#Headers],[SRH]],1,0)</f>
        <v>1</v>
      </c>
      <c r="H50" s="9">
        <f>IF(Table25[winner]=Table25[[#Headers],[DC]],1,0)</f>
        <v>0</v>
      </c>
      <c r="I50" s="9">
        <f>IF(Table25[winner]=Table25[[#Headers],[RR]],1,0)</f>
        <v>0</v>
      </c>
      <c r="J50" s="9">
        <f>IF(Table25[winner]=Table25[[#Headers],[CSK]],1,0)</f>
        <v>0</v>
      </c>
      <c r="K50" s="9">
        <f>IF(Table25[winner]=Table25[[#Headers],[KKR]],1,0)</f>
        <v>0</v>
      </c>
      <c r="L50" s="9">
        <f>IF(Table25[winner]=Table25[[#Headers],[MI]],1,0)</f>
        <v>0</v>
      </c>
    </row>
    <row r="51" spans="1:12" x14ac:dyDescent="0.3">
      <c r="A51">
        <v>2011</v>
      </c>
      <c r="B51" t="s">
        <v>378</v>
      </c>
      <c r="C51" t="s">
        <v>377</v>
      </c>
      <c r="D51" t="s">
        <v>377</v>
      </c>
      <c r="E51" s="9">
        <f>IF(Table25[winner]=Table25[[#Headers],[KXIP]],1,0)</f>
        <v>1</v>
      </c>
      <c r="F51" s="9">
        <f>IF(Table25[winner]=Table25[[#Headers],[RCB]],1,0)</f>
        <v>0</v>
      </c>
      <c r="G51" s="9">
        <f>IF(Table25[winner]=Table25[[#Headers],[SRH]],1,0)</f>
        <v>0</v>
      </c>
      <c r="H51" s="9">
        <f>IF(Table25[winner]=Table25[[#Headers],[DC]],1,0)</f>
        <v>0</v>
      </c>
      <c r="I51" s="9">
        <f>IF(Table25[winner]=Table25[[#Headers],[RR]],1,0)</f>
        <v>0</v>
      </c>
      <c r="J51" s="9">
        <f>IF(Table25[winner]=Table25[[#Headers],[CSK]],1,0)</f>
        <v>0</v>
      </c>
      <c r="K51" s="9">
        <f>IF(Table25[winner]=Table25[[#Headers],[KKR]],1,0)</f>
        <v>0</v>
      </c>
      <c r="L51" s="9">
        <f>IF(Table25[winner]=Table25[[#Headers],[MI]],1,0)</f>
        <v>0</v>
      </c>
    </row>
    <row r="52" spans="1:12" x14ac:dyDescent="0.3">
      <c r="A52">
        <v>2011</v>
      </c>
      <c r="B52" t="s">
        <v>374</v>
      </c>
      <c r="C52" t="s">
        <v>377</v>
      </c>
      <c r="D52" t="s">
        <v>374</v>
      </c>
      <c r="E52" s="9">
        <f>IF(Table25[winner]=Table25[[#Headers],[KXIP]],1,0)</f>
        <v>0</v>
      </c>
      <c r="F52" s="9">
        <f>IF(Table25[winner]=Table25[[#Headers],[RCB]],1,0)</f>
        <v>0</v>
      </c>
      <c r="G52" s="9">
        <f>IF(Table25[winner]=Table25[[#Headers],[SRH]],1,0)</f>
        <v>0</v>
      </c>
      <c r="H52" s="9">
        <f>IF(Table25[winner]=Table25[[#Headers],[DC]],1,0)</f>
        <v>1</v>
      </c>
      <c r="I52" s="9">
        <f>IF(Table25[winner]=Table25[[#Headers],[RR]],1,0)</f>
        <v>0</v>
      </c>
      <c r="J52" s="9">
        <f>IF(Table25[winner]=Table25[[#Headers],[CSK]],1,0)</f>
        <v>0</v>
      </c>
      <c r="K52" s="9">
        <f>IF(Table25[winner]=Table25[[#Headers],[KKR]],1,0)</f>
        <v>0</v>
      </c>
      <c r="L52" s="9">
        <f>IF(Table25[winner]=Table25[[#Headers],[MI]],1,0)</f>
        <v>0</v>
      </c>
    </row>
    <row r="53" spans="1:12" x14ac:dyDescent="0.3">
      <c r="A53">
        <v>2011</v>
      </c>
      <c r="B53" t="s">
        <v>372</v>
      </c>
      <c r="C53" t="s">
        <v>377</v>
      </c>
      <c r="D53" t="s">
        <v>372</v>
      </c>
      <c r="E53" s="9">
        <f>IF(Table25[winner]=Table25[[#Headers],[KXIP]],1,0)</f>
        <v>0</v>
      </c>
      <c r="F53" s="9">
        <f>IF(Table25[winner]=Table25[[#Headers],[RCB]],1,0)</f>
        <v>0</v>
      </c>
      <c r="G53" s="9">
        <f>IF(Table25[winner]=Table25[[#Headers],[SRH]],1,0)</f>
        <v>0</v>
      </c>
      <c r="H53" s="9">
        <f>IF(Table25[winner]=Table25[[#Headers],[DC]],1,0)</f>
        <v>0</v>
      </c>
      <c r="I53" s="9">
        <f>IF(Table25[winner]=Table25[[#Headers],[RR]],1,0)</f>
        <v>0</v>
      </c>
      <c r="J53" s="9">
        <f>IF(Table25[winner]=Table25[[#Headers],[CSK]],1,0)</f>
        <v>0</v>
      </c>
      <c r="K53" s="9">
        <f>IF(Table25[winner]=Table25[[#Headers],[KKR]],1,0)</f>
        <v>1</v>
      </c>
      <c r="L53" s="9">
        <f>IF(Table25[winner]=Table25[[#Headers],[MI]],1,0)</f>
        <v>0</v>
      </c>
    </row>
    <row r="54" spans="1:12" x14ac:dyDescent="0.3">
      <c r="A54">
        <v>2011</v>
      </c>
      <c r="B54" t="s">
        <v>371</v>
      </c>
      <c r="C54" t="s">
        <v>377</v>
      </c>
      <c r="D54" t="s">
        <v>371</v>
      </c>
      <c r="E54" s="9">
        <f>IF(Table25[winner]=Table25[[#Headers],[KXIP]],1,0)</f>
        <v>0</v>
      </c>
      <c r="F54" s="9">
        <f>IF(Table25[winner]=Table25[[#Headers],[RCB]],1,0)</f>
        <v>0</v>
      </c>
      <c r="G54" s="9">
        <f>IF(Table25[winner]=Table25[[#Headers],[SRH]],1,0)</f>
        <v>0</v>
      </c>
      <c r="H54" s="9">
        <f>IF(Table25[winner]=Table25[[#Headers],[DC]],1,0)</f>
        <v>0</v>
      </c>
      <c r="I54" s="9">
        <f>IF(Table25[winner]=Table25[[#Headers],[RR]],1,0)</f>
        <v>0</v>
      </c>
      <c r="J54" s="9">
        <f>IF(Table25[winner]=Table25[[#Headers],[CSK]],1,0)</f>
        <v>0</v>
      </c>
      <c r="K54" s="9">
        <f>IF(Table25[winner]=Table25[[#Headers],[KKR]],1,0)</f>
        <v>0</v>
      </c>
      <c r="L54" s="9">
        <f>IF(Table25[winner]=Table25[[#Headers],[MI]],1,0)</f>
        <v>1</v>
      </c>
    </row>
    <row r="55" spans="1:12" x14ac:dyDescent="0.3">
      <c r="A55">
        <v>2011</v>
      </c>
      <c r="B55" t="s">
        <v>376</v>
      </c>
      <c r="C55" t="s">
        <v>377</v>
      </c>
      <c r="D55" t="s">
        <v>376</v>
      </c>
      <c r="E55" s="9">
        <f>IF(Table25[winner]=Table25[[#Headers],[KXIP]],1,0)</f>
        <v>0</v>
      </c>
      <c r="F55" s="9">
        <f>IF(Table25[winner]=Table25[[#Headers],[RCB]],1,0)</f>
        <v>1</v>
      </c>
      <c r="G55" s="9">
        <f>IF(Table25[winner]=Table25[[#Headers],[SRH]],1,0)</f>
        <v>0</v>
      </c>
      <c r="H55" s="9">
        <f>IF(Table25[winner]=Table25[[#Headers],[DC]],1,0)</f>
        <v>0</v>
      </c>
      <c r="I55" s="9">
        <f>IF(Table25[winner]=Table25[[#Headers],[RR]],1,0)</f>
        <v>0</v>
      </c>
      <c r="J55" s="9">
        <f>IF(Table25[winner]=Table25[[#Headers],[CSK]],1,0)</f>
        <v>0</v>
      </c>
      <c r="K55" s="9">
        <f>IF(Table25[winner]=Table25[[#Headers],[KKR]],1,0)</f>
        <v>0</v>
      </c>
      <c r="L55" s="9">
        <f>IF(Table25[winner]=Table25[[#Headers],[MI]],1,0)</f>
        <v>0</v>
      </c>
    </row>
    <row r="56" spans="1:12" x14ac:dyDescent="0.3">
      <c r="A56">
        <v>2012</v>
      </c>
      <c r="B56" t="s">
        <v>377</v>
      </c>
      <c r="C56" t="s">
        <v>372</v>
      </c>
      <c r="D56" t="s">
        <v>372</v>
      </c>
      <c r="E56" s="9">
        <f>IF(Table25[winner]=Table25[[#Headers],[KXIP]],1,0)</f>
        <v>0</v>
      </c>
      <c r="F56" s="9">
        <f>IF(Table25[winner]=Table25[[#Headers],[RCB]],1,0)</f>
        <v>0</v>
      </c>
      <c r="G56" s="9">
        <f>IF(Table25[winner]=Table25[[#Headers],[SRH]],1,0)</f>
        <v>0</v>
      </c>
      <c r="H56" s="9">
        <f>IF(Table25[winner]=Table25[[#Headers],[DC]],1,0)</f>
        <v>0</v>
      </c>
      <c r="I56" s="9">
        <f>IF(Table25[winner]=Table25[[#Headers],[RR]],1,0)</f>
        <v>0</v>
      </c>
      <c r="J56" s="9">
        <f>IF(Table25[winner]=Table25[[#Headers],[CSK]],1,0)</f>
        <v>0</v>
      </c>
      <c r="K56" s="9">
        <f>IF(Table25[winner]=Table25[[#Headers],[KKR]],1,0)</f>
        <v>1</v>
      </c>
      <c r="L56" s="9">
        <f>IF(Table25[winner]=Table25[[#Headers],[MI]],1,0)</f>
        <v>0</v>
      </c>
    </row>
    <row r="57" spans="1:12" x14ac:dyDescent="0.3">
      <c r="A57">
        <v>2012</v>
      </c>
      <c r="B57" t="s">
        <v>377</v>
      </c>
      <c r="C57" t="s">
        <v>376</v>
      </c>
      <c r="D57" t="s">
        <v>376</v>
      </c>
      <c r="E57" s="9">
        <f>IF(Table25[winner]=Table25[[#Headers],[KXIP]],1,0)</f>
        <v>0</v>
      </c>
      <c r="F57" s="9">
        <f>IF(Table25[winner]=Table25[[#Headers],[RCB]],1,0)</f>
        <v>1</v>
      </c>
      <c r="G57" s="9">
        <f>IF(Table25[winner]=Table25[[#Headers],[SRH]],1,0)</f>
        <v>0</v>
      </c>
      <c r="H57" s="9">
        <f>IF(Table25[winner]=Table25[[#Headers],[DC]],1,0)</f>
        <v>0</v>
      </c>
      <c r="I57" s="9">
        <f>IF(Table25[winner]=Table25[[#Headers],[RR]],1,0)</f>
        <v>0</v>
      </c>
      <c r="J57" s="9">
        <f>IF(Table25[winner]=Table25[[#Headers],[CSK]],1,0)</f>
        <v>0</v>
      </c>
      <c r="K57" s="9">
        <f>IF(Table25[winner]=Table25[[#Headers],[KKR]],1,0)</f>
        <v>0</v>
      </c>
      <c r="L57" s="9">
        <f>IF(Table25[winner]=Table25[[#Headers],[MI]],1,0)</f>
        <v>0</v>
      </c>
    </row>
    <row r="58" spans="1:12" x14ac:dyDescent="0.3">
      <c r="A58">
        <v>2012</v>
      </c>
      <c r="B58" t="s">
        <v>377</v>
      </c>
      <c r="C58" t="s">
        <v>371</v>
      </c>
      <c r="D58" t="s">
        <v>371</v>
      </c>
      <c r="E58" s="9">
        <f>IF(Table25[winner]=Table25[[#Headers],[KXIP]],1,0)</f>
        <v>0</v>
      </c>
      <c r="F58" s="9">
        <f>IF(Table25[winner]=Table25[[#Headers],[RCB]],1,0)</f>
        <v>0</v>
      </c>
      <c r="G58" s="9">
        <f>IF(Table25[winner]=Table25[[#Headers],[SRH]],1,0)</f>
        <v>0</v>
      </c>
      <c r="H58" s="9">
        <f>IF(Table25[winner]=Table25[[#Headers],[DC]],1,0)</f>
        <v>0</v>
      </c>
      <c r="I58" s="9">
        <f>IF(Table25[winner]=Table25[[#Headers],[RR]],1,0)</f>
        <v>0</v>
      </c>
      <c r="J58" s="9">
        <f>IF(Table25[winner]=Table25[[#Headers],[CSK]],1,0)</f>
        <v>0</v>
      </c>
      <c r="K58" s="9">
        <f>IF(Table25[winner]=Table25[[#Headers],[KKR]],1,0)</f>
        <v>0</v>
      </c>
      <c r="L58" s="9">
        <f>IF(Table25[winner]=Table25[[#Headers],[MI]],1,0)</f>
        <v>1</v>
      </c>
    </row>
    <row r="59" spans="1:12" x14ac:dyDescent="0.3">
      <c r="A59">
        <v>2012</v>
      </c>
      <c r="B59" t="s">
        <v>377</v>
      </c>
      <c r="C59" t="s">
        <v>375</v>
      </c>
      <c r="D59" t="s">
        <v>375</v>
      </c>
      <c r="E59" s="9">
        <f>IF(Table25[winner]=Table25[[#Headers],[KXIP]],1,0)</f>
        <v>0</v>
      </c>
      <c r="F59" s="9">
        <f>IF(Table25[winner]=Table25[[#Headers],[RCB]],1,0)</f>
        <v>0</v>
      </c>
      <c r="G59" s="9">
        <f>IF(Table25[winner]=Table25[[#Headers],[SRH]],1,0)</f>
        <v>0</v>
      </c>
      <c r="H59" s="9">
        <f>IF(Table25[winner]=Table25[[#Headers],[DC]],1,0)</f>
        <v>0</v>
      </c>
      <c r="I59" s="9">
        <f>IF(Table25[winner]=Table25[[#Headers],[RR]],1,0)</f>
        <v>1</v>
      </c>
      <c r="J59" s="9">
        <f>IF(Table25[winner]=Table25[[#Headers],[CSK]],1,0)</f>
        <v>0</v>
      </c>
      <c r="K59" s="9">
        <f>IF(Table25[winner]=Table25[[#Headers],[KKR]],1,0)</f>
        <v>0</v>
      </c>
      <c r="L59" s="9">
        <f>IF(Table25[winner]=Table25[[#Headers],[MI]],1,0)</f>
        <v>0</v>
      </c>
    </row>
    <row r="60" spans="1:12" x14ac:dyDescent="0.3">
      <c r="A60">
        <v>2012</v>
      </c>
      <c r="B60" t="s">
        <v>377</v>
      </c>
      <c r="C60" t="s">
        <v>378</v>
      </c>
      <c r="D60" t="s">
        <v>377</v>
      </c>
      <c r="E60" s="9">
        <f>IF(Table25[winner]=Table25[[#Headers],[KXIP]],1,0)</f>
        <v>1</v>
      </c>
      <c r="F60" s="9">
        <f>IF(Table25[winner]=Table25[[#Headers],[RCB]],1,0)</f>
        <v>0</v>
      </c>
      <c r="G60" s="9">
        <f>IF(Table25[winner]=Table25[[#Headers],[SRH]],1,0)</f>
        <v>0</v>
      </c>
      <c r="H60" s="9">
        <f>IF(Table25[winner]=Table25[[#Headers],[DC]],1,0)</f>
        <v>0</v>
      </c>
      <c r="I60" s="9">
        <f>IF(Table25[winner]=Table25[[#Headers],[RR]],1,0)</f>
        <v>0</v>
      </c>
      <c r="J60" s="9">
        <f>IF(Table25[winner]=Table25[[#Headers],[CSK]],1,0)</f>
        <v>0</v>
      </c>
      <c r="K60" s="9">
        <f>IF(Table25[winner]=Table25[[#Headers],[KKR]],1,0)</f>
        <v>0</v>
      </c>
      <c r="L60" s="9">
        <f>IF(Table25[winner]=Table25[[#Headers],[MI]],1,0)</f>
        <v>0</v>
      </c>
    </row>
    <row r="61" spans="1:12" x14ac:dyDescent="0.3">
      <c r="A61">
        <v>2012</v>
      </c>
      <c r="B61" t="s">
        <v>377</v>
      </c>
      <c r="C61" t="s">
        <v>373</v>
      </c>
      <c r="D61" t="s">
        <v>377</v>
      </c>
      <c r="E61" s="9">
        <f>IF(Table25[winner]=Table25[[#Headers],[KXIP]],1,0)</f>
        <v>1</v>
      </c>
      <c r="F61" s="9">
        <f>IF(Table25[winner]=Table25[[#Headers],[RCB]],1,0)</f>
        <v>0</v>
      </c>
      <c r="G61" s="9">
        <f>IF(Table25[winner]=Table25[[#Headers],[SRH]],1,0)</f>
        <v>0</v>
      </c>
      <c r="H61" s="9">
        <f>IF(Table25[winner]=Table25[[#Headers],[DC]],1,0)</f>
        <v>0</v>
      </c>
      <c r="I61" s="9">
        <f>IF(Table25[winner]=Table25[[#Headers],[RR]],1,0)</f>
        <v>0</v>
      </c>
      <c r="J61" s="9">
        <f>IF(Table25[winner]=Table25[[#Headers],[CSK]],1,0)</f>
        <v>0</v>
      </c>
      <c r="K61" s="9">
        <f>IF(Table25[winner]=Table25[[#Headers],[KKR]],1,0)</f>
        <v>0</v>
      </c>
      <c r="L61" s="9">
        <f>IF(Table25[winner]=Table25[[#Headers],[MI]],1,0)</f>
        <v>0</v>
      </c>
    </row>
    <row r="62" spans="1:12" x14ac:dyDescent="0.3">
      <c r="A62">
        <v>2012</v>
      </c>
      <c r="B62" t="s">
        <v>377</v>
      </c>
      <c r="C62" t="s">
        <v>374</v>
      </c>
      <c r="D62" t="s">
        <v>374</v>
      </c>
      <c r="E62" s="9">
        <f>IF(Table25[winner]=Table25[[#Headers],[KXIP]],1,0)</f>
        <v>0</v>
      </c>
      <c r="F62" s="9">
        <f>IF(Table25[winner]=Table25[[#Headers],[RCB]],1,0)</f>
        <v>0</v>
      </c>
      <c r="G62" s="9">
        <f>IF(Table25[winner]=Table25[[#Headers],[SRH]],1,0)</f>
        <v>0</v>
      </c>
      <c r="H62" s="9">
        <f>IF(Table25[winner]=Table25[[#Headers],[DC]],1,0)</f>
        <v>1</v>
      </c>
      <c r="I62" s="9">
        <f>IF(Table25[winner]=Table25[[#Headers],[RR]],1,0)</f>
        <v>0</v>
      </c>
      <c r="J62" s="9">
        <f>IF(Table25[winner]=Table25[[#Headers],[CSK]],1,0)</f>
        <v>0</v>
      </c>
      <c r="K62" s="9">
        <f>IF(Table25[winner]=Table25[[#Headers],[KKR]],1,0)</f>
        <v>0</v>
      </c>
      <c r="L62" s="9">
        <f>IF(Table25[winner]=Table25[[#Headers],[MI]],1,0)</f>
        <v>0</v>
      </c>
    </row>
    <row r="63" spans="1:12" x14ac:dyDescent="0.3">
      <c r="A63">
        <v>2012</v>
      </c>
      <c r="B63" t="s">
        <v>375</v>
      </c>
      <c r="C63" t="s">
        <v>377</v>
      </c>
      <c r="D63" t="s">
        <v>375</v>
      </c>
      <c r="E63" s="9">
        <f>IF(Table25[winner]=Table25[[#Headers],[KXIP]],1,0)</f>
        <v>0</v>
      </c>
      <c r="F63" s="9">
        <f>IF(Table25[winner]=Table25[[#Headers],[RCB]],1,0)</f>
        <v>0</v>
      </c>
      <c r="G63" s="9">
        <f>IF(Table25[winner]=Table25[[#Headers],[SRH]],1,0)</f>
        <v>0</v>
      </c>
      <c r="H63" s="9">
        <f>IF(Table25[winner]=Table25[[#Headers],[DC]],1,0)</f>
        <v>0</v>
      </c>
      <c r="I63" s="9">
        <f>IF(Table25[winner]=Table25[[#Headers],[RR]],1,0)</f>
        <v>1</v>
      </c>
      <c r="J63" s="9">
        <f>IF(Table25[winner]=Table25[[#Headers],[CSK]],1,0)</f>
        <v>0</v>
      </c>
      <c r="K63" s="9">
        <f>IF(Table25[winner]=Table25[[#Headers],[KKR]],1,0)</f>
        <v>0</v>
      </c>
      <c r="L63" s="9">
        <f>IF(Table25[winner]=Table25[[#Headers],[MI]],1,0)</f>
        <v>0</v>
      </c>
    </row>
    <row r="64" spans="1:12" x14ac:dyDescent="0.3">
      <c r="A64">
        <v>2012</v>
      </c>
      <c r="B64" t="s">
        <v>372</v>
      </c>
      <c r="C64" t="s">
        <v>377</v>
      </c>
      <c r="D64" t="s">
        <v>377</v>
      </c>
      <c r="E64" s="9">
        <f>IF(Table25[winner]=Table25[[#Headers],[KXIP]],1,0)</f>
        <v>1</v>
      </c>
      <c r="F64" s="9">
        <f>IF(Table25[winner]=Table25[[#Headers],[RCB]],1,0)</f>
        <v>0</v>
      </c>
      <c r="G64" s="9">
        <f>IF(Table25[winner]=Table25[[#Headers],[SRH]],1,0)</f>
        <v>0</v>
      </c>
      <c r="H64" s="9">
        <f>IF(Table25[winner]=Table25[[#Headers],[DC]],1,0)</f>
        <v>0</v>
      </c>
      <c r="I64" s="9">
        <f>IF(Table25[winner]=Table25[[#Headers],[RR]],1,0)</f>
        <v>0</v>
      </c>
      <c r="J64" s="9">
        <f>IF(Table25[winner]=Table25[[#Headers],[CSK]],1,0)</f>
        <v>0</v>
      </c>
      <c r="K64" s="9">
        <f>IF(Table25[winner]=Table25[[#Headers],[KKR]],1,0)</f>
        <v>0</v>
      </c>
      <c r="L64" s="9">
        <f>IF(Table25[winner]=Table25[[#Headers],[MI]],1,0)</f>
        <v>0</v>
      </c>
    </row>
    <row r="65" spans="1:12" x14ac:dyDescent="0.3">
      <c r="A65">
        <v>2012</v>
      </c>
      <c r="B65" t="s">
        <v>371</v>
      </c>
      <c r="C65" t="s">
        <v>377</v>
      </c>
      <c r="D65" t="s">
        <v>377</v>
      </c>
      <c r="E65" s="9">
        <f>IF(Table25[winner]=Table25[[#Headers],[KXIP]],1,0)</f>
        <v>1</v>
      </c>
      <c r="F65" s="9">
        <f>IF(Table25[winner]=Table25[[#Headers],[RCB]],1,0)</f>
        <v>0</v>
      </c>
      <c r="G65" s="9">
        <f>IF(Table25[winner]=Table25[[#Headers],[SRH]],1,0)</f>
        <v>0</v>
      </c>
      <c r="H65" s="9">
        <f>IF(Table25[winner]=Table25[[#Headers],[DC]],1,0)</f>
        <v>0</v>
      </c>
      <c r="I65" s="9">
        <f>IF(Table25[winner]=Table25[[#Headers],[RR]],1,0)</f>
        <v>0</v>
      </c>
      <c r="J65" s="9">
        <f>IF(Table25[winner]=Table25[[#Headers],[CSK]],1,0)</f>
        <v>0</v>
      </c>
      <c r="K65" s="9">
        <f>IF(Table25[winner]=Table25[[#Headers],[KKR]],1,0)</f>
        <v>0</v>
      </c>
      <c r="L65" s="9">
        <f>IF(Table25[winner]=Table25[[#Headers],[MI]],1,0)</f>
        <v>0</v>
      </c>
    </row>
    <row r="66" spans="1:12" x14ac:dyDescent="0.3">
      <c r="A66">
        <v>2012</v>
      </c>
      <c r="B66" t="s">
        <v>373</v>
      </c>
      <c r="C66" t="s">
        <v>377</v>
      </c>
      <c r="D66" t="s">
        <v>377</v>
      </c>
      <c r="E66" s="9">
        <f>IF(Table25[winner]=Table25[[#Headers],[KXIP]],1,0)</f>
        <v>1</v>
      </c>
      <c r="F66" s="9">
        <f>IF(Table25[winner]=Table25[[#Headers],[RCB]],1,0)</f>
        <v>0</v>
      </c>
      <c r="G66" s="9">
        <f>IF(Table25[winner]=Table25[[#Headers],[SRH]],1,0)</f>
        <v>0</v>
      </c>
      <c r="H66" s="9">
        <f>IF(Table25[winner]=Table25[[#Headers],[DC]],1,0)</f>
        <v>0</v>
      </c>
      <c r="I66" s="9">
        <f>IF(Table25[winner]=Table25[[#Headers],[RR]],1,0)</f>
        <v>0</v>
      </c>
      <c r="J66" s="9">
        <f>IF(Table25[winner]=Table25[[#Headers],[CSK]],1,0)</f>
        <v>0</v>
      </c>
      <c r="K66" s="9">
        <f>IF(Table25[winner]=Table25[[#Headers],[KKR]],1,0)</f>
        <v>0</v>
      </c>
      <c r="L66" s="9">
        <f>IF(Table25[winner]=Table25[[#Headers],[MI]],1,0)</f>
        <v>0</v>
      </c>
    </row>
    <row r="67" spans="1:12" x14ac:dyDescent="0.3">
      <c r="A67">
        <v>2012</v>
      </c>
      <c r="B67" t="s">
        <v>376</v>
      </c>
      <c r="C67" t="s">
        <v>377</v>
      </c>
      <c r="D67" t="s">
        <v>377</v>
      </c>
      <c r="E67" s="9">
        <f>IF(Table25[winner]=Table25[[#Headers],[KXIP]],1,0)</f>
        <v>1</v>
      </c>
      <c r="F67" s="9">
        <f>IF(Table25[winner]=Table25[[#Headers],[RCB]],1,0)</f>
        <v>0</v>
      </c>
      <c r="G67" s="9">
        <f>IF(Table25[winner]=Table25[[#Headers],[SRH]],1,0)</f>
        <v>0</v>
      </c>
      <c r="H67" s="9">
        <f>IF(Table25[winner]=Table25[[#Headers],[DC]],1,0)</f>
        <v>0</v>
      </c>
      <c r="I67" s="9">
        <f>IF(Table25[winner]=Table25[[#Headers],[RR]],1,0)</f>
        <v>0</v>
      </c>
      <c r="J67" s="9">
        <f>IF(Table25[winner]=Table25[[#Headers],[CSK]],1,0)</f>
        <v>0</v>
      </c>
      <c r="K67" s="9">
        <f>IF(Table25[winner]=Table25[[#Headers],[KKR]],1,0)</f>
        <v>0</v>
      </c>
      <c r="L67" s="9">
        <f>IF(Table25[winner]=Table25[[#Headers],[MI]],1,0)</f>
        <v>0</v>
      </c>
    </row>
    <row r="68" spans="1:12" x14ac:dyDescent="0.3">
      <c r="A68">
        <v>2012</v>
      </c>
      <c r="B68" t="s">
        <v>378</v>
      </c>
      <c r="C68" t="s">
        <v>377</v>
      </c>
      <c r="D68" t="s">
        <v>377</v>
      </c>
      <c r="E68" s="9">
        <f>IF(Table25[winner]=Table25[[#Headers],[KXIP]],1,0)</f>
        <v>1</v>
      </c>
      <c r="F68" s="9">
        <f>IF(Table25[winner]=Table25[[#Headers],[RCB]],1,0)</f>
        <v>0</v>
      </c>
      <c r="G68" s="9">
        <f>IF(Table25[winner]=Table25[[#Headers],[SRH]],1,0)</f>
        <v>0</v>
      </c>
      <c r="H68" s="9">
        <f>IF(Table25[winner]=Table25[[#Headers],[DC]],1,0)</f>
        <v>0</v>
      </c>
      <c r="I68" s="9">
        <f>IF(Table25[winner]=Table25[[#Headers],[RR]],1,0)</f>
        <v>0</v>
      </c>
      <c r="J68" s="9">
        <f>IF(Table25[winner]=Table25[[#Headers],[CSK]],1,0)</f>
        <v>0</v>
      </c>
      <c r="K68" s="9">
        <f>IF(Table25[winner]=Table25[[#Headers],[KKR]],1,0)</f>
        <v>0</v>
      </c>
      <c r="L68" s="9">
        <f>IF(Table25[winner]=Table25[[#Headers],[MI]],1,0)</f>
        <v>0</v>
      </c>
    </row>
    <row r="69" spans="1:12" x14ac:dyDescent="0.3">
      <c r="A69">
        <v>2012</v>
      </c>
      <c r="B69" t="s">
        <v>374</v>
      </c>
      <c r="C69" t="s">
        <v>377</v>
      </c>
      <c r="D69" t="s">
        <v>374</v>
      </c>
      <c r="E69" s="9">
        <f>IF(Table25[winner]=Table25[[#Headers],[KXIP]],1,0)</f>
        <v>0</v>
      </c>
      <c r="F69" s="9">
        <f>IF(Table25[winner]=Table25[[#Headers],[RCB]],1,0)</f>
        <v>0</v>
      </c>
      <c r="G69" s="9">
        <f>IF(Table25[winner]=Table25[[#Headers],[SRH]],1,0)</f>
        <v>0</v>
      </c>
      <c r="H69" s="9">
        <f>IF(Table25[winner]=Table25[[#Headers],[DC]],1,0)</f>
        <v>1</v>
      </c>
      <c r="I69" s="9">
        <f>IF(Table25[winner]=Table25[[#Headers],[RR]],1,0)</f>
        <v>0</v>
      </c>
      <c r="J69" s="9">
        <f>IF(Table25[winner]=Table25[[#Headers],[CSK]],1,0)</f>
        <v>0</v>
      </c>
      <c r="K69" s="9">
        <f>IF(Table25[winner]=Table25[[#Headers],[KKR]],1,0)</f>
        <v>0</v>
      </c>
      <c r="L69" s="9">
        <f>IF(Table25[winner]=Table25[[#Headers],[MI]],1,0)</f>
        <v>0</v>
      </c>
    </row>
    <row r="70" spans="1:12" x14ac:dyDescent="0.3">
      <c r="A70">
        <v>2013</v>
      </c>
      <c r="B70" t="s">
        <v>377</v>
      </c>
      <c r="C70" t="s">
        <v>373</v>
      </c>
      <c r="D70" t="s">
        <v>373</v>
      </c>
      <c r="E70" s="9">
        <f>IF(Table25[winner]=Table25[[#Headers],[KXIP]],1,0)</f>
        <v>0</v>
      </c>
      <c r="F70" s="9">
        <f>IF(Table25[winner]=Table25[[#Headers],[RCB]],1,0)</f>
        <v>0</v>
      </c>
      <c r="G70" s="9">
        <f>IF(Table25[winner]=Table25[[#Headers],[SRH]],1,0)</f>
        <v>0</v>
      </c>
      <c r="H70" s="9">
        <f>IF(Table25[winner]=Table25[[#Headers],[DC]],1,0)</f>
        <v>0</v>
      </c>
      <c r="I70" s="9">
        <f>IF(Table25[winner]=Table25[[#Headers],[RR]],1,0)</f>
        <v>0</v>
      </c>
      <c r="J70" s="9">
        <f>IF(Table25[winner]=Table25[[#Headers],[CSK]],1,0)</f>
        <v>1</v>
      </c>
      <c r="K70" s="9">
        <f>IF(Table25[winner]=Table25[[#Headers],[KKR]],1,0)</f>
        <v>0</v>
      </c>
      <c r="L70" s="9">
        <f>IF(Table25[winner]=Table25[[#Headers],[MI]],1,0)</f>
        <v>0</v>
      </c>
    </row>
    <row r="71" spans="1:12" x14ac:dyDescent="0.3">
      <c r="A71">
        <v>2013</v>
      </c>
      <c r="B71" t="s">
        <v>377</v>
      </c>
      <c r="C71" t="s">
        <v>372</v>
      </c>
      <c r="D71" t="s">
        <v>377</v>
      </c>
      <c r="E71" s="9">
        <f>IF(Table25[winner]=Table25[[#Headers],[KXIP]],1,0)</f>
        <v>1</v>
      </c>
      <c r="F71" s="9">
        <f>IF(Table25[winner]=Table25[[#Headers],[RCB]],1,0)</f>
        <v>0</v>
      </c>
      <c r="G71" s="9">
        <f>IF(Table25[winner]=Table25[[#Headers],[SRH]],1,0)</f>
        <v>0</v>
      </c>
      <c r="H71" s="9">
        <f>IF(Table25[winner]=Table25[[#Headers],[DC]],1,0)</f>
        <v>0</v>
      </c>
      <c r="I71" s="9">
        <f>IF(Table25[winner]=Table25[[#Headers],[RR]],1,0)</f>
        <v>0</v>
      </c>
      <c r="J71" s="9">
        <f>IF(Table25[winner]=Table25[[#Headers],[CSK]],1,0)</f>
        <v>0</v>
      </c>
      <c r="K71" s="9">
        <f>IF(Table25[winner]=Table25[[#Headers],[KKR]],1,0)</f>
        <v>0</v>
      </c>
      <c r="L71" s="9">
        <f>IF(Table25[winner]=Table25[[#Headers],[MI]],1,0)</f>
        <v>0</v>
      </c>
    </row>
    <row r="72" spans="1:12" x14ac:dyDescent="0.3">
      <c r="A72">
        <v>2013</v>
      </c>
      <c r="B72" t="s">
        <v>377</v>
      </c>
      <c r="C72" t="s">
        <v>374</v>
      </c>
      <c r="D72" t="s">
        <v>377</v>
      </c>
      <c r="E72" s="9">
        <f>IF(Table25[winner]=Table25[[#Headers],[KXIP]],1,0)</f>
        <v>1</v>
      </c>
      <c r="F72" s="9">
        <f>IF(Table25[winner]=Table25[[#Headers],[RCB]],1,0)</f>
        <v>0</v>
      </c>
      <c r="G72" s="9">
        <f>IF(Table25[winner]=Table25[[#Headers],[SRH]],1,0)</f>
        <v>0</v>
      </c>
      <c r="H72" s="9">
        <f>IF(Table25[winner]=Table25[[#Headers],[DC]],1,0)</f>
        <v>0</v>
      </c>
      <c r="I72" s="9">
        <f>IF(Table25[winner]=Table25[[#Headers],[RR]],1,0)</f>
        <v>0</v>
      </c>
      <c r="J72" s="9">
        <f>IF(Table25[winner]=Table25[[#Headers],[CSK]],1,0)</f>
        <v>0</v>
      </c>
      <c r="K72" s="9">
        <f>IF(Table25[winner]=Table25[[#Headers],[KKR]],1,0)</f>
        <v>0</v>
      </c>
      <c r="L72" s="9">
        <f>IF(Table25[winner]=Table25[[#Headers],[MI]],1,0)</f>
        <v>0</v>
      </c>
    </row>
    <row r="73" spans="1:12" x14ac:dyDescent="0.3">
      <c r="A73">
        <v>2013</v>
      </c>
      <c r="B73" t="s">
        <v>377</v>
      </c>
      <c r="C73" t="s">
        <v>375</v>
      </c>
      <c r="D73" t="s">
        <v>375</v>
      </c>
      <c r="E73" s="9">
        <f>IF(Table25[winner]=Table25[[#Headers],[KXIP]],1,0)</f>
        <v>0</v>
      </c>
      <c r="F73" s="9">
        <f>IF(Table25[winner]=Table25[[#Headers],[RCB]],1,0)</f>
        <v>0</v>
      </c>
      <c r="G73" s="9">
        <f>IF(Table25[winner]=Table25[[#Headers],[SRH]],1,0)</f>
        <v>0</v>
      </c>
      <c r="H73" s="9">
        <f>IF(Table25[winner]=Table25[[#Headers],[DC]],1,0)</f>
        <v>0</v>
      </c>
      <c r="I73" s="9">
        <f>IF(Table25[winner]=Table25[[#Headers],[RR]],1,0)</f>
        <v>1</v>
      </c>
      <c r="J73" s="9">
        <f>IF(Table25[winner]=Table25[[#Headers],[CSK]],1,0)</f>
        <v>0</v>
      </c>
      <c r="K73" s="9">
        <f>IF(Table25[winner]=Table25[[#Headers],[KKR]],1,0)</f>
        <v>0</v>
      </c>
      <c r="L73" s="9">
        <f>IF(Table25[winner]=Table25[[#Headers],[MI]],1,0)</f>
        <v>0</v>
      </c>
    </row>
    <row r="74" spans="1:12" x14ac:dyDescent="0.3">
      <c r="A74">
        <v>2013</v>
      </c>
      <c r="B74" t="s">
        <v>377</v>
      </c>
      <c r="C74" t="s">
        <v>378</v>
      </c>
      <c r="D74" t="s">
        <v>378</v>
      </c>
      <c r="E74" s="9">
        <f>IF(Table25[winner]=Table25[[#Headers],[KXIP]],1,0)</f>
        <v>0</v>
      </c>
      <c r="F74" s="9">
        <f>IF(Table25[winner]=Table25[[#Headers],[RCB]],1,0)</f>
        <v>0</v>
      </c>
      <c r="G74" s="9">
        <f>IF(Table25[winner]=Table25[[#Headers],[SRH]],1,0)</f>
        <v>1</v>
      </c>
      <c r="H74" s="9">
        <f>IF(Table25[winner]=Table25[[#Headers],[DC]],1,0)</f>
        <v>0</v>
      </c>
      <c r="I74" s="9">
        <f>IF(Table25[winner]=Table25[[#Headers],[RR]],1,0)</f>
        <v>0</v>
      </c>
      <c r="J74" s="9">
        <f>IF(Table25[winner]=Table25[[#Headers],[CSK]],1,0)</f>
        <v>0</v>
      </c>
      <c r="K74" s="9">
        <f>IF(Table25[winner]=Table25[[#Headers],[KKR]],1,0)</f>
        <v>0</v>
      </c>
      <c r="L74" s="9">
        <f>IF(Table25[winner]=Table25[[#Headers],[MI]],1,0)</f>
        <v>0</v>
      </c>
    </row>
    <row r="75" spans="1:12" x14ac:dyDescent="0.3">
      <c r="A75">
        <v>2013</v>
      </c>
      <c r="B75" t="s">
        <v>377</v>
      </c>
      <c r="C75" t="s">
        <v>376</v>
      </c>
      <c r="D75" t="s">
        <v>377</v>
      </c>
      <c r="E75" s="9">
        <f>IF(Table25[winner]=Table25[[#Headers],[KXIP]],1,0)</f>
        <v>1</v>
      </c>
      <c r="F75" s="9">
        <f>IF(Table25[winner]=Table25[[#Headers],[RCB]],1,0)</f>
        <v>0</v>
      </c>
      <c r="G75" s="9">
        <f>IF(Table25[winner]=Table25[[#Headers],[SRH]],1,0)</f>
        <v>0</v>
      </c>
      <c r="H75" s="9">
        <f>IF(Table25[winner]=Table25[[#Headers],[DC]],1,0)</f>
        <v>0</v>
      </c>
      <c r="I75" s="9">
        <f>IF(Table25[winner]=Table25[[#Headers],[RR]],1,0)</f>
        <v>0</v>
      </c>
      <c r="J75" s="9">
        <f>IF(Table25[winner]=Table25[[#Headers],[CSK]],1,0)</f>
        <v>0</v>
      </c>
      <c r="K75" s="9">
        <f>IF(Table25[winner]=Table25[[#Headers],[KKR]],1,0)</f>
        <v>0</v>
      </c>
      <c r="L75" s="9">
        <f>IF(Table25[winner]=Table25[[#Headers],[MI]],1,0)</f>
        <v>0</v>
      </c>
    </row>
    <row r="76" spans="1:12" x14ac:dyDescent="0.3">
      <c r="A76">
        <v>2013</v>
      </c>
      <c r="B76" t="s">
        <v>377</v>
      </c>
      <c r="C76" t="s">
        <v>371</v>
      </c>
      <c r="D76" t="s">
        <v>377</v>
      </c>
      <c r="E76" s="9">
        <f>IF(Table25[winner]=Table25[[#Headers],[KXIP]],1,0)</f>
        <v>1</v>
      </c>
      <c r="F76" s="9">
        <f>IF(Table25[winner]=Table25[[#Headers],[RCB]],1,0)</f>
        <v>0</v>
      </c>
      <c r="G76" s="9">
        <f>IF(Table25[winner]=Table25[[#Headers],[SRH]],1,0)</f>
        <v>0</v>
      </c>
      <c r="H76" s="9">
        <f>IF(Table25[winner]=Table25[[#Headers],[DC]],1,0)</f>
        <v>0</v>
      </c>
      <c r="I76" s="9">
        <f>IF(Table25[winner]=Table25[[#Headers],[RR]],1,0)</f>
        <v>0</v>
      </c>
      <c r="J76" s="9">
        <f>IF(Table25[winner]=Table25[[#Headers],[CSK]],1,0)</f>
        <v>0</v>
      </c>
      <c r="K76" s="9">
        <f>IF(Table25[winner]=Table25[[#Headers],[KKR]],1,0)</f>
        <v>0</v>
      </c>
      <c r="L76" s="9">
        <f>IF(Table25[winner]=Table25[[#Headers],[MI]],1,0)</f>
        <v>0</v>
      </c>
    </row>
    <row r="77" spans="1:12" x14ac:dyDescent="0.3">
      <c r="A77">
        <v>2013</v>
      </c>
      <c r="B77" t="s">
        <v>375</v>
      </c>
      <c r="C77" t="s">
        <v>377</v>
      </c>
      <c r="D77" t="s">
        <v>375</v>
      </c>
      <c r="E77" s="9">
        <f>IF(Table25[winner]=Table25[[#Headers],[KXIP]],1,0)</f>
        <v>0</v>
      </c>
      <c r="F77" s="9">
        <f>IF(Table25[winner]=Table25[[#Headers],[RCB]],1,0)</f>
        <v>0</v>
      </c>
      <c r="G77" s="9">
        <f>IF(Table25[winner]=Table25[[#Headers],[SRH]],1,0)</f>
        <v>0</v>
      </c>
      <c r="H77" s="9">
        <f>IF(Table25[winner]=Table25[[#Headers],[DC]],1,0)</f>
        <v>0</v>
      </c>
      <c r="I77" s="9">
        <f>IF(Table25[winner]=Table25[[#Headers],[RR]],1,0)</f>
        <v>1</v>
      </c>
      <c r="J77" s="9">
        <f>IF(Table25[winner]=Table25[[#Headers],[CSK]],1,0)</f>
        <v>0</v>
      </c>
      <c r="K77" s="9">
        <f>IF(Table25[winner]=Table25[[#Headers],[KKR]],1,0)</f>
        <v>0</v>
      </c>
      <c r="L77" s="9">
        <f>IF(Table25[winner]=Table25[[#Headers],[MI]],1,0)</f>
        <v>0</v>
      </c>
    </row>
    <row r="78" spans="1:12" x14ac:dyDescent="0.3">
      <c r="A78">
        <v>2013</v>
      </c>
      <c r="B78" t="s">
        <v>378</v>
      </c>
      <c r="C78" t="s">
        <v>377</v>
      </c>
      <c r="D78" t="s">
        <v>378</v>
      </c>
      <c r="E78" s="9">
        <f>IF(Table25[winner]=Table25[[#Headers],[KXIP]],1,0)</f>
        <v>0</v>
      </c>
      <c r="F78" s="9">
        <f>IF(Table25[winner]=Table25[[#Headers],[RCB]],1,0)</f>
        <v>0</v>
      </c>
      <c r="G78" s="9">
        <f>IF(Table25[winner]=Table25[[#Headers],[SRH]],1,0)</f>
        <v>1</v>
      </c>
      <c r="H78" s="9">
        <f>IF(Table25[winner]=Table25[[#Headers],[DC]],1,0)</f>
        <v>0</v>
      </c>
      <c r="I78" s="9">
        <f>IF(Table25[winner]=Table25[[#Headers],[RR]],1,0)</f>
        <v>0</v>
      </c>
      <c r="J78" s="9">
        <f>IF(Table25[winner]=Table25[[#Headers],[CSK]],1,0)</f>
        <v>0</v>
      </c>
      <c r="K78" s="9">
        <f>IF(Table25[winner]=Table25[[#Headers],[KKR]],1,0)</f>
        <v>0</v>
      </c>
      <c r="L78" s="9">
        <f>IF(Table25[winner]=Table25[[#Headers],[MI]],1,0)</f>
        <v>0</v>
      </c>
    </row>
    <row r="79" spans="1:12" x14ac:dyDescent="0.3">
      <c r="A79">
        <v>2013</v>
      </c>
      <c r="B79" t="s">
        <v>372</v>
      </c>
      <c r="C79" t="s">
        <v>377</v>
      </c>
      <c r="D79" t="s">
        <v>372</v>
      </c>
      <c r="E79" s="9">
        <f>IF(Table25[winner]=Table25[[#Headers],[KXIP]],1,0)</f>
        <v>0</v>
      </c>
      <c r="F79" s="9">
        <f>IF(Table25[winner]=Table25[[#Headers],[RCB]],1,0)</f>
        <v>0</v>
      </c>
      <c r="G79" s="9">
        <f>IF(Table25[winner]=Table25[[#Headers],[SRH]],1,0)</f>
        <v>0</v>
      </c>
      <c r="H79" s="9">
        <f>IF(Table25[winner]=Table25[[#Headers],[DC]],1,0)</f>
        <v>0</v>
      </c>
      <c r="I79" s="9">
        <f>IF(Table25[winner]=Table25[[#Headers],[RR]],1,0)</f>
        <v>0</v>
      </c>
      <c r="J79" s="9">
        <f>IF(Table25[winner]=Table25[[#Headers],[CSK]],1,0)</f>
        <v>0</v>
      </c>
      <c r="K79" s="9">
        <f>IF(Table25[winner]=Table25[[#Headers],[KKR]],1,0)</f>
        <v>1</v>
      </c>
      <c r="L79" s="9">
        <f>IF(Table25[winner]=Table25[[#Headers],[MI]],1,0)</f>
        <v>0</v>
      </c>
    </row>
    <row r="80" spans="1:12" x14ac:dyDescent="0.3">
      <c r="A80">
        <v>2013</v>
      </c>
      <c r="B80" t="s">
        <v>371</v>
      </c>
      <c r="C80" t="s">
        <v>377</v>
      </c>
      <c r="D80" t="s">
        <v>371</v>
      </c>
      <c r="E80" s="9">
        <f>IF(Table25[winner]=Table25[[#Headers],[KXIP]],1,0)</f>
        <v>0</v>
      </c>
      <c r="F80" s="9">
        <f>IF(Table25[winner]=Table25[[#Headers],[RCB]],1,0)</f>
        <v>0</v>
      </c>
      <c r="G80" s="9">
        <f>IF(Table25[winner]=Table25[[#Headers],[SRH]],1,0)</f>
        <v>0</v>
      </c>
      <c r="H80" s="9">
        <f>IF(Table25[winner]=Table25[[#Headers],[DC]],1,0)</f>
        <v>0</v>
      </c>
      <c r="I80" s="9">
        <f>IF(Table25[winner]=Table25[[#Headers],[RR]],1,0)</f>
        <v>0</v>
      </c>
      <c r="J80" s="9">
        <f>IF(Table25[winner]=Table25[[#Headers],[CSK]],1,0)</f>
        <v>0</v>
      </c>
      <c r="K80" s="9">
        <f>IF(Table25[winner]=Table25[[#Headers],[KKR]],1,0)</f>
        <v>0</v>
      </c>
      <c r="L80" s="9">
        <f>IF(Table25[winner]=Table25[[#Headers],[MI]],1,0)</f>
        <v>1</v>
      </c>
    </row>
    <row r="81" spans="1:12" x14ac:dyDescent="0.3">
      <c r="A81">
        <v>2013</v>
      </c>
      <c r="B81" t="s">
        <v>373</v>
      </c>
      <c r="C81" t="s">
        <v>377</v>
      </c>
      <c r="D81" t="s">
        <v>373</v>
      </c>
      <c r="E81" s="9">
        <f>IF(Table25[winner]=Table25[[#Headers],[KXIP]],1,0)</f>
        <v>0</v>
      </c>
      <c r="F81" s="9">
        <f>IF(Table25[winner]=Table25[[#Headers],[RCB]],1,0)</f>
        <v>0</v>
      </c>
      <c r="G81" s="9">
        <f>IF(Table25[winner]=Table25[[#Headers],[SRH]],1,0)</f>
        <v>0</v>
      </c>
      <c r="H81" s="9">
        <f>IF(Table25[winner]=Table25[[#Headers],[DC]],1,0)</f>
        <v>0</v>
      </c>
      <c r="I81" s="9">
        <f>IF(Table25[winner]=Table25[[#Headers],[RR]],1,0)</f>
        <v>0</v>
      </c>
      <c r="J81" s="9">
        <f>IF(Table25[winner]=Table25[[#Headers],[CSK]],1,0)</f>
        <v>1</v>
      </c>
      <c r="K81" s="9">
        <f>IF(Table25[winner]=Table25[[#Headers],[KKR]],1,0)</f>
        <v>0</v>
      </c>
      <c r="L81" s="9">
        <f>IF(Table25[winner]=Table25[[#Headers],[MI]],1,0)</f>
        <v>0</v>
      </c>
    </row>
    <row r="82" spans="1:12" x14ac:dyDescent="0.3">
      <c r="A82">
        <v>2013</v>
      </c>
      <c r="B82" t="s">
        <v>376</v>
      </c>
      <c r="C82" t="s">
        <v>377</v>
      </c>
      <c r="D82" t="s">
        <v>377</v>
      </c>
      <c r="E82" s="9">
        <f>IF(Table25[winner]=Table25[[#Headers],[KXIP]],1,0)</f>
        <v>1</v>
      </c>
      <c r="F82" s="9">
        <f>IF(Table25[winner]=Table25[[#Headers],[RCB]],1,0)</f>
        <v>0</v>
      </c>
      <c r="G82" s="9">
        <f>IF(Table25[winner]=Table25[[#Headers],[SRH]],1,0)</f>
        <v>0</v>
      </c>
      <c r="H82" s="9">
        <f>IF(Table25[winner]=Table25[[#Headers],[DC]],1,0)</f>
        <v>0</v>
      </c>
      <c r="I82" s="9">
        <f>IF(Table25[winner]=Table25[[#Headers],[RR]],1,0)</f>
        <v>0</v>
      </c>
      <c r="J82" s="9">
        <f>IF(Table25[winner]=Table25[[#Headers],[CSK]],1,0)</f>
        <v>0</v>
      </c>
      <c r="K82" s="9">
        <f>IF(Table25[winner]=Table25[[#Headers],[KKR]],1,0)</f>
        <v>0</v>
      </c>
      <c r="L82" s="9">
        <f>IF(Table25[winner]=Table25[[#Headers],[MI]],1,0)</f>
        <v>0</v>
      </c>
    </row>
    <row r="83" spans="1:12" x14ac:dyDescent="0.3">
      <c r="A83">
        <v>2013</v>
      </c>
      <c r="B83" t="s">
        <v>374</v>
      </c>
      <c r="C83" t="s">
        <v>377</v>
      </c>
      <c r="D83" t="s">
        <v>377</v>
      </c>
      <c r="E83" s="9">
        <f>IF(Table25[winner]=Table25[[#Headers],[KXIP]],1,0)</f>
        <v>1</v>
      </c>
      <c r="F83" s="9">
        <f>IF(Table25[winner]=Table25[[#Headers],[RCB]],1,0)</f>
        <v>0</v>
      </c>
      <c r="G83" s="9">
        <f>IF(Table25[winner]=Table25[[#Headers],[SRH]],1,0)</f>
        <v>0</v>
      </c>
      <c r="H83" s="9">
        <f>IF(Table25[winner]=Table25[[#Headers],[DC]],1,0)</f>
        <v>0</v>
      </c>
      <c r="I83" s="9">
        <f>IF(Table25[winner]=Table25[[#Headers],[RR]],1,0)</f>
        <v>0</v>
      </c>
      <c r="J83" s="9">
        <f>IF(Table25[winner]=Table25[[#Headers],[CSK]],1,0)</f>
        <v>0</v>
      </c>
      <c r="K83" s="9">
        <f>IF(Table25[winner]=Table25[[#Headers],[KKR]],1,0)</f>
        <v>0</v>
      </c>
      <c r="L83" s="9">
        <f>IF(Table25[winner]=Table25[[#Headers],[MI]],1,0)</f>
        <v>0</v>
      </c>
    </row>
    <row r="84" spans="1:12" x14ac:dyDescent="0.3">
      <c r="A84">
        <v>2014</v>
      </c>
      <c r="B84" t="s">
        <v>377</v>
      </c>
      <c r="C84" t="s">
        <v>378</v>
      </c>
      <c r="D84" t="s">
        <v>377</v>
      </c>
      <c r="E84" s="9">
        <f>IF(Table25[winner]=Table25[[#Headers],[KXIP]],1,0)</f>
        <v>1</v>
      </c>
      <c r="F84" s="9">
        <f>IF(Table25[winner]=Table25[[#Headers],[RCB]],1,0)</f>
        <v>0</v>
      </c>
      <c r="G84" s="9">
        <f>IF(Table25[winner]=Table25[[#Headers],[SRH]],1,0)</f>
        <v>0</v>
      </c>
      <c r="H84" s="9">
        <f>IF(Table25[winner]=Table25[[#Headers],[DC]],1,0)</f>
        <v>0</v>
      </c>
      <c r="I84" s="9">
        <f>IF(Table25[winner]=Table25[[#Headers],[RR]],1,0)</f>
        <v>0</v>
      </c>
      <c r="J84" s="9">
        <f>IF(Table25[winner]=Table25[[#Headers],[CSK]],1,0)</f>
        <v>0</v>
      </c>
      <c r="K84" s="9">
        <f>IF(Table25[winner]=Table25[[#Headers],[KKR]],1,0)</f>
        <v>0</v>
      </c>
      <c r="L84" s="9">
        <f>IF(Table25[winner]=Table25[[#Headers],[MI]],1,0)</f>
        <v>0</v>
      </c>
    </row>
    <row r="85" spans="1:12" x14ac:dyDescent="0.3">
      <c r="A85">
        <v>2014</v>
      </c>
      <c r="B85" t="s">
        <v>377</v>
      </c>
      <c r="C85" t="s">
        <v>376</v>
      </c>
      <c r="D85" t="s">
        <v>377</v>
      </c>
      <c r="E85" s="9">
        <f>IF(Table25[winner]=Table25[[#Headers],[KXIP]],1,0)</f>
        <v>1</v>
      </c>
      <c r="F85" s="9">
        <f>IF(Table25[winner]=Table25[[#Headers],[RCB]],1,0)</f>
        <v>0</v>
      </c>
      <c r="G85" s="9">
        <f>IF(Table25[winner]=Table25[[#Headers],[SRH]],1,0)</f>
        <v>0</v>
      </c>
      <c r="H85" s="9">
        <f>IF(Table25[winner]=Table25[[#Headers],[DC]],1,0)</f>
        <v>0</v>
      </c>
      <c r="I85" s="9">
        <f>IF(Table25[winner]=Table25[[#Headers],[RR]],1,0)</f>
        <v>0</v>
      </c>
      <c r="J85" s="9">
        <f>IF(Table25[winner]=Table25[[#Headers],[CSK]],1,0)</f>
        <v>0</v>
      </c>
      <c r="K85" s="9">
        <f>IF(Table25[winner]=Table25[[#Headers],[KKR]],1,0)</f>
        <v>0</v>
      </c>
      <c r="L85" s="9">
        <f>IF(Table25[winner]=Table25[[#Headers],[MI]],1,0)</f>
        <v>0</v>
      </c>
    </row>
    <row r="86" spans="1:12" x14ac:dyDescent="0.3">
      <c r="A86">
        <v>2014</v>
      </c>
      <c r="B86" t="s">
        <v>377</v>
      </c>
      <c r="C86" t="s">
        <v>373</v>
      </c>
      <c r="D86" t="s">
        <v>377</v>
      </c>
      <c r="E86" s="9">
        <f>IF(Table25[winner]=Table25[[#Headers],[KXIP]],1,0)</f>
        <v>1</v>
      </c>
      <c r="F86" s="9">
        <f>IF(Table25[winner]=Table25[[#Headers],[RCB]],1,0)</f>
        <v>0</v>
      </c>
      <c r="G86" s="9">
        <f>IF(Table25[winner]=Table25[[#Headers],[SRH]],1,0)</f>
        <v>0</v>
      </c>
      <c r="H86" s="9">
        <f>IF(Table25[winner]=Table25[[#Headers],[DC]],1,0)</f>
        <v>0</v>
      </c>
      <c r="I86" s="9">
        <f>IF(Table25[winner]=Table25[[#Headers],[RR]],1,0)</f>
        <v>0</v>
      </c>
      <c r="J86" s="9">
        <f>IF(Table25[winner]=Table25[[#Headers],[CSK]],1,0)</f>
        <v>0</v>
      </c>
      <c r="K86" s="9">
        <f>IF(Table25[winner]=Table25[[#Headers],[KKR]],1,0)</f>
        <v>0</v>
      </c>
      <c r="L86" s="9">
        <f>IF(Table25[winner]=Table25[[#Headers],[MI]],1,0)</f>
        <v>0</v>
      </c>
    </row>
    <row r="87" spans="1:12" x14ac:dyDescent="0.3">
      <c r="A87">
        <v>2014</v>
      </c>
      <c r="B87" t="s">
        <v>377</v>
      </c>
      <c r="C87" t="s">
        <v>372</v>
      </c>
      <c r="D87" t="s">
        <v>372</v>
      </c>
      <c r="E87" s="9">
        <f>IF(Table25[winner]=Table25[[#Headers],[KXIP]],1,0)</f>
        <v>0</v>
      </c>
      <c r="F87" s="9">
        <f>IF(Table25[winner]=Table25[[#Headers],[RCB]],1,0)</f>
        <v>0</v>
      </c>
      <c r="G87" s="9">
        <f>IF(Table25[winner]=Table25[[#Headers],[SRH]],1,0)</f>
        <v>0</v>
      </c>
      <c r="H87" s="9">
        <f>IF(Table25[winner]=Table25[[#Headers],[DC]],1,0)</f>
        <v>0</v>
      </c>
      <c r="I87" s="9">
        <f>IF(Table25[winner]=Table25[[#Headers],[RR]],1,0)</f>
        <v>0</v>
      </c>
      <c r="J87" s="9">
        <f>IF(Table25[winner]=Table25[[#Headers],[CSK]],1,0)</f>
        <v>0</v>
      </c>
      <c r="K87" s="9">
        <f>IF(Table25[winner]=Table25[[#Headers],[KKR]],1,0)</f>
        <v>1</v>
      </c>
      <c r="L87" s="9">
        <f>IF(Table25[winner]=Table25[[#Headers],[MI]],1,0)</f>
        <v>0</v>
      </c>
    </row>
    <row r="88" spans="1:12" x14ac:dyDescent="0.3">
      <c r="A88">
        <v>2014</v>
      </c>
      <c r="B88" t="s">
        <v>377</v>
      </c>
      <c r="C88" t="s">
        <v>371</v>
      </c>
      <c r="D88" t="s">
        <v>371</v>
      </c>
      <c r="E88" s="9">
        <f>IF(Table25[winner]=Table25[[#Headers],[KXIP]],1,0)</f>
        <v>0</v>
      </c>
      <c r="F88" s="9">
        <f>IF(Table25[winner]=Table25[[#Headers],[RCB]],1,0)</f>
        <v>0</v>
      </c>
      <c r="G88" s="9">
        <f>IF(Table25[winner]=Table25[[#Headers],[SRH]],1,0)</f>
        <v>0</v>
      </c>
      <c r="H88" s="9">
        <f>IF(Table25[winner]=Table25[[#Headers],[DC]],1,0)</f>
        <v>0</v>
      </c>
      <c r="I88" s="9">
        <f>IF(Table25[winner]=Table25[[#Headers],[RR]],1,0)</f>
        <v>0</v>
      </c>
      <c r="J88" s="9">
        <f>IF(Table25[winner]=Table25[[#Headers],[CSK]],1,0)</f>
        <v>0</v>
      </c>
      <c r="K88" s="9">
        <f>IF(Table25[winner]=Table25[[#Headers],[KKR]],1,0)</f>
        <v>0</v>
      </c>
      <c r="L88" s="9">
        <f>IF(Table25[winner]=Table25[[#Headers],[MI]],1,0)</f>
        <v>1</v>
      </c>
    </row>
    <row r="89" spans="1:12" x14ac:dyDescent="0.3">
      <c r="A89">
        <v>2014</v>
      </c>
      <c r="B89" t="s">
        <v>377</v>
      </c>
      <c r="C89" t="s">
        <v>375</v>
      </c>
      <c r="D89" t="s">
        <v>377</v>
      </c>
      <c r="E89" s="9">
        <f>IF(Table25[winner]=Table25[[#Headers],[KXIP]],1,0)</f>
        <v>1</v>
      </c>
      <c r="F89" s="9">
        <f>IF(Table25[winner]=Table25[[#Headers],[RCB]],1,0)</f>
        <v>0</v>
      </c>
      <c r="G89" s="9">
        <f>IF(Table25[winner]=Table25[[#Headers],[SRH]],1,0)</f>
        <v>0</v>
      </c>
      <c r="H89" s="9">
        <f>IF(Table25[winner]=Table25[[#Headers],[DC]],1,0)</f>
        <v>0</v>
      </c>
      <c r="I89" s="9">
        <f>IF(Table25[winner]=Table25[[#Headers],[RR]],1,0)</f>
        <v>0</v>
      </c>
      <c r="J89" s="9">
        <f>IF(Table25[winner]=Table25[[#Headers],[CSK]],1,0)</f>
        <v>0</v>
      </c>
      <c r="K89" s="9">
        <f>IF(Table25[winner]=Table25[[#Headers],[KKR]],1,0)</f>
        <v>0</v>
      </c>
      <c r="L89" s="9">
        <f>IF(Table25[winner]=Table25[[#Headers],[MI]],1,0)</f>
        <v>0</v>
      </c>
    </row>
    <row r="90" spans="1:12" x14ac:dyDescent="0.3">
      <c r="A90">
        <v>2014</v>
      </c>
      <c r="B90" t="s">
        <v>377</v>
      </c>
      <c r="C90" t="s">
        <v>374</v>
      </c>
      <c r="D90" t="s">
        <v>377</v>
      </c>
      <c r="E90" s="9">
        <f>IF(Table25[winner]=Table25[[#Headers],[KXIP]],1,0)</f>
        <v>1</v>
      </c>
      <c r="F90" s="9">
        <f>IF(Table25[winner]=Table25[[#Headers],[RCB]],1,0)</f>
        <v>0</v>
      </c>
      <c r="G90" s="9">
        <f>IF(Table25[winner]=Table25[[#Headers],[SRH]],1,0)</f>
        <v>0</v>
      </c>
      <c r="H90" s="9">
        <f>IF(Table25[winner]=Table25[[#Headers],[DC]],1,0)</f>
        <v>0</v>
      </c>
      <c r="I90" s="9">
        <f>IF(Table25[winner]=Table25[[#Headers],[RR]],1,0)</f>
        <v>0</v>
      </c>
      <c r="J90" s="9">
        <f>IF(Table25[winner]=Table25[[#Headers],[CSK]],1,0)</f>
        <v>0</v>
      </c>
      <c r="K90" s="9">
        <f>IF(Table25[winner]=Table25[[#Headers],[KKR]],1,0)</f>
        <v>0</v>
      </c>
      <c r="L90" s="9">
        <f>IF(Table25[winner]=Table25[[#Headers],[MI]],1,0)</f>
        <v>0</v>
      </c>
    </row>
    <row r="91" spans="1:12" x14ac:dyDescent="0.3">
      <c r="A91">
        <v>2014</v>
      </c>
      <c r="B91" t="s">
        <v>377</v>
      </c>
      <c r="C91" t="s">
        <v>372</v>
      </c>
      <c r="D91" t="s">
        <v>372</v>
      </c>
      <c r="E91" s="9">
        <f>IF(Table25[winner]=Table25[[#Headers],[KXIP]],1,0)</f>
        <v>0</v>
      </c>
      <c r="F91" s="9">
        <f>IF(Table25[winner]=Table25[[#Headers],[RCB]],1,0)</f>
        <v>0</v>
      </c>
      <c r="G91" s="9">
        <f>IF(Table25[winner]=Table25[[#Headers],[SRH]],1,0)</f>
        <v>0</v>
      </c>
      <c r="H91" s="9">
        <f>IF(Table25[winner]=Table25[[#Headers],[DC]],1,0)</f>
        <v>0</v>
      </c>
      <c r="I91" s="9">
        <f>IF(Table25[winner]=Table25[[#Headers],[RR]],1,0)</f>
        <v>0</v>
      </c>
      <c r="J91" s="9">
        <f>IF(Table25[winner]=Table25[[#Headers],[CSK]],1,0)</f>
        <v>0</v>
      </c>
      <c r="K91" s="9">
        <f>IF(Table25[winner]=Table25[[#Headers],[KKR]],1,0)</f>
        <v>1</v>
      </c>
      <c r="L91" s="9">
        <f>IF(Table25[winner]=Table25[[#Headers],[MI]],1,0)</f>
        <v>0</v>
      </c>
    </row>
    <row r="92" spans="1:12" x14ac:dyDescent="0.3">
      <c r="A92">
        <v>2014</v>
      </c>
      <c r="B92" t="s">
        <v>373</v>
      </c>
      <c r="C92" t="s">
        <v>377</v>
      </c>
      <c r="D92" t="s">
        <v>377</v>
      </c>
      <c r="E92" s="9">
        <f>IF(Table25[winner]=Table25[[#Headers],[KXIP]],1,0)</f>
        <v>1</v>
      </c>
      <c r="F92" s="9">
        <f>IF(Table25[winner]=Table25[[#Headers],[RCB]],1,0)</f>
        <v>0</v>
      </c>
      <c r="G92" s="9">
        <f>IF(Table25[winner]=Table25[[#Headers],[SRH]],1,0)</f>
        <v>0</v>
      </c>
      <c r="H92" s="9">
        <f>IF(Table25[winner]=Table25[[#Headers],[DC]],1,0)</f>
        <v>0</v>
      </c>
      <c r="I92" s="9">
        <f>IF(Table25[winner]=Table25[[#Headers],[RR]],1,0)</f>
        <v>0</v>
      </c>
      <c r="J92" s="9">
        <f>IF(Table25[winner]=Table25[[#Headers],[CSK]],1,0)</f>
        <v>0</v>
      </c>
      <c r="K92" s="9">
        <f>IF(Table25[winner]=Table25[[#Headers],[KKR]],1,0)</f>
        <v>0</v>
      </c>
      <c r="L92" s="9">
        <f>IF(Table25[winner]=Table25[[#Headers],[MI]],1,0)</f>
        <v>0</v>
      </c>
    </row>
    <row r="93" spans="1:12" x14ac:dyDescent="0.3">
      <c r="A93">
        <v>2014</v>
      </c>
      <c r="B93" t="s">
        <v>375</v>
      </c>
      <c r="C93" t="s">
        <v>377</v>
      </c>
      <c r="D93" t="s">
        <v>377</v>
      </c>
      <c r="E93" s="9">
        <f>IF(Table25[winner]=Table25[[#Headers],[KXIP]],1,0)</f>
        <v>1</v>
      </c>
      <c r="F93" s="9">
        <f>IF(Table25[winner]=Table25[[#Headers],[RCB]],1,0)</f>
        <v>0</v>
      </c>
      <c r="G93" s="9">
        <f>IF(Table25[winner]=Table25[[#Headers],[SRH]],1,0)</f>
        <v>0</v>
      </c>
      <c r="H93" s="9">
        <f>IF(Table25[winner]=Table25[[#Headers],[DC]],1,0)</f>
        <v>0</v>
      </c>
      <c r="I93" s="9">
        <f>IF(Table25[winner]=Table25[[#Headers],[RR]],1,0)</f>
        <v>0</v>
      </c>
      <c r="J93" s="9">
        <f>IF(Table25[winner]=Table25[[#Headers],[CSK]],1,0)</f>
        <v>0</v>
      </c>
      <c r="K93" s="9">
        <f>IF(Table25[winner]=Table25[[#Headers],[KKR]],1,0)</f>
        <v>0</v>
      </c>
      <c r="L93" s="9">
        <f>IF(Table25[winner]=Table25[[#Headers],[MI]],1,0)</f>
        <v>0</v>
      </c>
    </row>
    <row r="94" spans="1:12" x14ac:dyDescent="0.3">
      <c r="A94">
        <v>2014</v>
      </c>
      <c r="B94" t="s">
        <v>372</v>
      </c>
      <c r="C94" t="s">
        <v>377</v>
      </c>
      <c r="D94" t="s">
        <v>377</v>
      </c>
      <c r="E94" s="9">
        <f>IF(Table25[winner]=Table25[[#Headers],[KXIP]],1,0)</f>
        <v>1</v>
      </c>
      <c r="F94" s="9">
        <f>IF(Table25[winner]=Table25[[#Headers],[RCB]],1,0)</f>
        <v>0</v>
      </c>
      <c r="G94" s="9">
        <f>IF(Table25[winner]=Table25[[#Headers],[SRH]],1,0)</f>
        <v>0</v>
      </c>
      <c r="H94" s="9">
        <f>IF(Table25[winner]=Table25[[#Headers],[DC]],1,0)</f>
        <v>0</v>
      </c>
      <c r="I94" s="9">
        <f>IF(Table25[winner]=Table25[[#Headers],[RR]],1,0)</f>
        <v>0</v>
      </c>
      <c r="J94" s="9">
        <f>IF(Table25[winner]=Table25[[#Headers],[CSK]],1,0)</f>
        <v>0</v>
      </c>
      <c r="K94" s="9">
        <f>IF(Table25[winner]=Table25[[#Headers],[KKR]],1,0)</f>
        <v>0</v>
      </c>
      <c r="L94" s="9">
        <f>IF(Table25[winner]=Table25[[#Headers],[MI]],1,0)</f>
        <v>0</v>
      </c>
    </row>
    <row r="95" spans="1:12" x14ac:dyDescent="0.3">
      <c r="A95">
        <v>2014</v>
      </c>
      <c r="B95" t="s">
        <v>371</v>
      </c>
      <c r="C95" t="s">
        <v>377</v>
      </c>
      <c r="D95" t="s">
        <v>371</v>
      </c>
      <c r="E95" s="9">
        <f>IF(Table25[winner]=Table25[[#Headers],[KXIP]],1,0)</f>
        <v>0</v>
      </c>
      <c r="F95" s="9">
        <f>IF(Table25[winner]=Table25[[#Headers],[RCB]],1,0)</f>
        <v>0</v>
      </c>
      <c r="G95" s="9">
        <f>IF(Table25[winner]=Table25[[#Headers],[SRH]],1,0)</f>
        <v>0</v>
      </c>
      <c r="H95" s="9">
        <f>IF(Table25[winner]=Table25[[#Headers],[DC]],1,0)</f>
        <v>0</v>
      </c>
      <c r="I95" s="9">
        <f>IF(Table25[winner]=Table25[[#Headers],[RR]],1,0)</f>
        <v>0</v>
      </c>
      <c r="J95" s="9">
        <f>IF(Table25[winner]=Table25[[#Headers],[CSK]],1,0)</f>
        <v>0</v>
      </c>
      <c r="K95" s="9">
        <f>IF(Table25[winner]=Table25[[#Headers],[KKR]],1,0)</f>
        <v>0</v>
      </c>
      <c r="L95" s="9">
        <f>IF(Table25[winner]=Table25[[#Headers],[MI]],1,0)</f>
        <v>1</v>
      </c>
    </row>
    <row r="96" spans="1:12" x14ac:dyDescent="0.3">
      <c r="A96">
        <v>2014</v>
      </c>
      <c r="B96" t="s">
        <v>376</v>
      </c>
      <c r="C96" t="s">
        <v>377</v>
      </c>
      <c r="D96" t="s">
        <v>377</v>
      </c>
      <c r="E96" s="9">
        <f>IF(Table25[winner]=Table25[[#Headers],[KXIP]],1,0)</f>
        <v>1</v>
      </c>
      <c r="F96" s="9">
        <f>IF(Table25[winner]=Table25[[#Headers],[RCB]],1,0)</f>
        <v>0</v>
      </c>
      <c r="G96" s="9">
        <f>IF(Table25[winner]=Table25[[#Headers],[SRH]],1,0)</f>
        <v>0</v>
      </c>
      <c r="H96" s="9">
        <f>IF(Table25[winner]=Table25[[#Headers],[DC]],1,0)</f>
        <v>0</v>
      </c>
      <c r="I96" s="9">
        <f>IF(Table25[winner]=Table25[[#Headers],[RR]],1,0)</f>
        <v>0</v>
      </c>
      <c r="J96" s="9">
        <f>IF(Table25[winner]=Table25[[#Headers],[CSK]],1,0)</f>
        <v>0</v>
      </c>
      <c r="K96" s="9">
        <f>IF(Table25[winner]=Table25[[#Headers],[KKR]],1,0)</f>
        <v>0</v>
      </c>
      <c r="L96" s="9">
        <f>IF(Table25[winner]=Table25[[#Headers],[MI]],1,0)</f>
        <v>0</v>
      </c>
    </row>
    <row r="97" spans="1:12" x14ac:dyDescent="0.3">
      <c r="A97">
        <v>2014</v>
      </c>
      <c r="B97" t="s">
        <v>378</v>
      </c>
      <c r="C97" t="s">
        <v>377</v>
      </c>
      <c r="D97" t="s">
        <v>377</v>
      </c>
      <c r="E97" s="9">
        <f>IF(Table25[winner]=Table25[[#Headers],[KXIP]],1,0)</f>
        <v>1</v>
      </c>
      <c r="F97" s="9">
        <f>IF(Table25[winner]=Table25[[#Headers],[RCB]],1,0)</f>
        <v>0</v>
      </c>
      <c r="G97" s="9">
        <f>IF(Table25[winner]=Table25[[#Headers],[SRH]],1,0)</f>
        <v>0</v>
      </c>
      <c r="H97" s="9">
        <f>IF(Table25[winner]=Table25[[#Headers],[DC]],1,0)</f>
        <v>0</v>
      </c>
      <c r="I97" s="9">
        <f>IF(Table25[winner]=Table25[[#Headers],[RR]],1,0)</f>
        <v>0</v>
      </c>
      <c r="J97" s="9">
        <f>IF(Table25[winner]=Table25[[#Headers],[CSK]],1,0)</f>
        <v>0</v>
      </c>
      <c r="K97" s="9">
        <f>IF(Table25[winner]=Table25[[#Headers],[KKR]],1,0)</f>
        <v>0</v>
      </c>
      <c r="L97" s="9">
        <f>IF(Table25[winner]=Table25[[#Headers],[MI]],1,0)</f>
        <v>0</v>
      </c>
    </row>
    <row r="98" spans="1:12" x14ac:dyDescent="0.3">
      <c r="A98">
        <v>2014</v>
      </c>
      <c r="B98" t="s">
        <v>374</v>
      </c>
      <c r="C98" t="s">
        <v>377</v>
      </c>
      <c r="D98" t="s">
        <v>377</v>
      </c>
      <c r="E98" s="9">
        <f>IF(Table25[winner]=Table25[[#Headers],[KXIP]],1,0)</f>
        <v>1</v>
      </c>
      <c r="F98" s="9">
        <f>IF(Table25[winner]=Table25[[#Headers],[RCB]],1,0)</f>
        <v>0</v>
      </c>
      <c r="G98" s="9">
        <f>IF(Table25[winner]=Table25[[#Headers],[SRH]],1,0)</f>
        <v>0</v>
      </c>
      <c r="H98" s="9">
        <f>IF(Table25[winner]=Table25[[#Headers],[DC]],1,0)</f>
        <v>0</v>
      </c>
      <c r="I98" s="9">
        <f>IF(Table25[winner]=Table25[[#Headers],[RR]],1,0)</f>
        <v>0</v>
      </c>
      <c r="J98" s="9">
        <f>IF(Table25[winner]=Table25[[#Headers],[CSK]],1,0)</f>
        <v>0</v>
      </c>
      <c r="K98" s="9">
        <f>IF(Table25[winner]=Table25[[#Headers],[KKR]],1,0)</f>
        <v>0</v>
      </c>
      <c r="L98" s="9">
        <f>IF(Table25[winner]=Table25[[#Headers],[MI]],1,0)</f>
        <v>0</v>
      </c>
    </row>
    <row r="99" spans="1:12" x14ac:dyDescent="0.3">
      <c r="A99">
        <v>2014</v>
      </c>
      <c r="B99" t="s">
        <v>373</v>
      </c>
      <c r="C99" t="s">
        <v>377</v>
      </c>
      <c r="D99" t="s">
        <v>377</v>
      </c>
      <c r="E99" s="9">
        <f>IF(Table25[winner]=Table25[[#Headers],[KXIP]],1,0)</f>
        <v>1</v>
      </c>
      <c r="F99" s="9">
        <f>IF(Table25[winner]=Table25[[#Headers],[RCB]],1,0)</f>
        <v>0</v>
      </c>
      <c r="G99" s="9">
        <f>IF(Table25[winner]=Table25[[#Headers],[SRH]],1,0)</f>
        <v>0</v>
      </c>
      <c r="H99" s="9">
        <f>IF(Table25[winner]=Table25[[#Headers],[DC]],1,0)</f>
        <v>0</v>
      </c>
      <c r="I99" s="9">
        <f>IF(Table25[winner]=Table25[[#Headers],[RR]],1,0)</f>
        <v>0</v>
      </c>
      <c r="J99" s="9">
        <f>IF(Table25[winner]=Table25[[#Headers],[CSK]],1,0)</f>
        <v>0</v>
      </c>
      <c r="K99" s="9">
        <f>IF(Table25[winner]=Table25[[#Headers],[KKR]],1,0)</f>
        <v>0</v>
      </c>
      <c r="L99" s="9">
        <f>IF(Table25[winner]=Table25[[#Headers],[MI]],1,0)</f>
        <v>0</v>
      </c>
    </row>
    <row r="100" spans="1:12" x14ac:dyDescent="0.3">
      <c r="A100">
        <v>2014</v>
      </c>
      <c r="B100" t="s">
        <v>372</v>
      </c>
      <c r="C100" t="s">
        <v>377</v>
      </c>
      <c r="D100" t="s">
        <v>372</v>
      </c>
      <c r="E100" s="9">
        <f>IF(Table25[winner]=Table25[[#Headers],[KXIP]],1,0)</f>
        <v>0</v>
      </c>
      <c r="F100" s="9">
        <f>IF(Table25[winner]=Table25[[#Headers],[RCB]],1,0)</f>
        <v>0</v>
      </c>
      <c r="G100" s="9">
        <f>IF(Table25[winner]=Table25[[#Headers],[SRH]],1,0)</f>
        <v>0</v>
      </c>
      <c r="H100" s="9">
        <f>IF(Table25[winner]=Table25[[#Headers],[DC]],1,0)</f>
        <v>0</v>
      </c>
      <c r="I100" s="9">
        <f>IF(Table25[winner]=Table25[[#Headers],[RR]],1,0)</f>
        <v>0</v>
      </c>
      <c r="J100" s="9">
        <f>IF(Table25[winner]=Table25[[#Headers],[CSK]],1,0)</f>
        <v>0</v>
      </c>
      <c r="K100" s="9">
        <f>IF(Table25[winner]=Table25[[#Headers],[KKR]],1,0)</f>
        <v>1</v>
      </c>
      <c r="L100" s="9">
        <f>IF(Table25[winner]=Table25[[#Headers],[MI]],1,0)</f>
        <v>0</v>
      </c>
    </row>
    <row r="101" spans="1:12" x14ac:dyDescent="0.3">
      <c r="A101">
        <v>2015</v>
      </c>
      <c r="B101" t="s">
        <v>377</v>
      </c>
      <c r="C101" t="s">
        <v>375</v>
      </c>
      <c r="D101" t="s">
        <v>375</v>
      </c>
      <c r="E101" s="9">
        <f>IF(Table25[winner]=Table25[[#Headers],[KXIP]],1,0)</f>
        <v>0</v>
      </c>
      <c r="F101" s="9">
        <f>IF(Table25[winner]=Table25[[#Headers],[RCB]],1,0)</f>
        <v>0</v>
      </c>
      <c r="G101" s="9">
        <f>IF(Table25[winner]=Table25[[#Headers],[SRH]],1,0)</f>
        <v>0</v>
      </c>
      <c r="H101" s="9">
        <f>IF(Table25[winner]=Table25[[#Headers],[DC]],1,0)</f>
        <v>0</v>
      </c>
      <c r="I101" s="9">
        <f>IF(Table25[winner]=Table25[[#Headers],[RR]],1,0)</f>
        <v>1</v>
      </c>
      <c r="J101" s="9">
        <f>IF(Table25[winner]=Table25[[#Headers],[CSK]],1,0)</f>
        <v>0</v>
      </c>
      <c r="K101" s="9">
        <f>IF(Table25[winner]=Table25[[#Headers],[KKR]],1,0)</f>
        <v>0</v>
      </c>
      <c r="L101" s="9">
        <f>IF(Table25[winner]=Table25[[#Headers],[MI]],1,0)</f>
        <v>0</v>
      </c>
    </row>
    <row r="102" spans="1:12" x14ac:dyDescent="0.3">
      <c r="A102">
        <v>2015</v>
      </c>
      <c r="B102" t="s">
        <v>377</v>
      </c>
      <c r="C102" t="s">
        <v>374</v>
      </c>
      <c r="D102" t="s">
        <v>374</v>
      </c>
      <c r="E102" s="9">
        <f>IF(Table25[winner]=Table25[[#Headers],[KXIP]],1,0)</f>
        <v>0</v>
      </c>
      <c r="F102" s="9">
        <f>IF(Table25[winner]=Table25[[#Headers],[RCB]],1,0)</f>
        <v>0</v>
      </c>
      <c r="G102" s="9">
        <f>IF(Table25[winner]=Table25[[#Headers],[SRH]],1,0)</f>
        <v>0</v>
      </c>
      <c r="H102" s="9">
        <f>IF(Table25[winner]=Table25[[#Headers],[DC]],1,0)</f>
        <v>1</v>
      </c>
      <c r="I102" s="9">
        <f>IF(Table25[winner]=Table25[[#Headers],[RR]],1,0)</f>
        <v>0</v>
      </c>
      <c r="J102" s="9">
        <f>IF(Table25[winner]=Table25[[#Headers],[CSK]],1,0)</f>
        <v>0</v>
      </c>
      <c r="K102" s="9">
        <f>IF(Table25[winner]=Table25[[#Headers],[KKR]],1,0)</f>
        <v>0</v>
      </c>
      <c r="L102" s="9">
        <f>IF(Table25[winner]=Table25[[#Headers],[MI]],1,0)</f>
        <v>0</v>
      </c>
    </row>
    <row r="103" spans="1:12" x14ac:dyDescent="0.3">
      <c r="A103">
        <v>2015</v>
      </c>
      <c r="B103" t="s">
        <v>377</v>
      </c>
      <c r="C103" t="s">
        <v>372</v>
      </c>
      <c r="D103" t="s">
        <v>372</v>
      </c>
      <c r="E103" s="9">
        <f>IF(Table25[winner]=Table25[[#Headers],[KXIP]],1,0)</f>
        <v>0</v>
      </c>
      <c r="F103" s="9">
        <f>IF(Table25[winner]=Table25[[#Headers],[RCB]],1,0)</f>
        <v>0</v>
      </c>
      <c r="G103" s="9">
        <f>IF(Table25[winner]=Table25[[#Headers],[SRH]],1,0)</f>
        <v>0</v>
      </c>
      <c r="H103" s="9">
        <f>IF(Table25[winner]=Table25[[#Headers],[DC]],1,0)</f>
        <v>0</v>
      </c>
      <c r="I103" s="9">
        <f>IF(Table25[winner]=Table25[[#Headers],[RR]],1,0)</f>
        <v>0</v>
      </c>
      <c r="J103" s="9">
        <f>IF(Table25[winner]=Table25[[#Headers],[CSK]],1,0)</f>
        <v>0</v>
      </c>
      <c r="K103" s="9">
        <f>IF(Table25[winner]=Table25[[#Headers],[KKR]],1,0)</f>
        <v>1</v>
      </c>
      <c r="L103" s="9">
        <f>IF(Table25[winner]=Table25[[#Headers],[MI]],1,0)</f>
        <v>0</v>
      </c>
    </row>
    <row r="104" spans="1:12" x14ac:dyDescent="0.3">
      <c r="A104">
        <v>2015</v>
      </c>
      <c r="B104" t="s">
        <v>377</v>
      </c>
      <c r="C104" t="s">
        <v>378</v>
      </c>
      <c r="D104" t="s">
        <v>378</v>
      </c>
      <c r="E104" s="9">
        <f>IF(Table25[winner]=Table25[[#Headers],[KXIP]],1,0)</f>
        <v>0</v>
      </c>
      <c r="F104" s="9">
        <f>IF(Table25[winner]=Table25[[#Headers],[RCB]],1,0)</f>
        <v>0</v>
      </c>
      <c r="G104" s="9">
        <f>IF(Table25[winner]=Table25[[#Headers],[SRH]],1,0)</f>
        <v>1</v>
      </c>
      <c r="H104" s="9">
        <f>IF(Table25[winner]=Table25[[#Headers],[DC]],1,0)</f>
        <v>0</v>
      </c>
      <c r="I104" s="9">
        <f>IF(Table25[winner]=Table25[[#Headers],[RR]],1,0)</f>
        <v>0</v>
      </c>
      <c r="J104" s="9">
        <f>IF(Table25[winner]=Table25[[#Headers],[CSK]],1,0)</f>
        <v>0</v>
      </c>
      <c r="K104" s="9">
        <f>IF(Table25[winner]=Table25[[#Headers],[KKR]],1,0)</f>
        <v>0</v>
      </c>
      <c r="L104" s="9">
        <f>IF(Table25[winner]=Table25[[#Headers],[MI]],1,0)</f>
        <v>0</v>
      </c>
    </row>
    <row r="105" spans="1:12" x14ac:dyDescent="0.3">
      <c r="A105">
        <v>2015</v>
      </c>
      <c r="B105" t="s">
        <v>377</v>
      </c>
      <c r="C105" t="s">
        <v>371</v>
      </c>
      <c r="D105" t="s">
        <v>371</v>
      </c>
      <c r="E105" s="9">
        <f>IF(Table25[winner]=Table25[[#Headers],[KXIP]],1,0)</f>
        <v>0</v>
      </c>
      <c r="F105" s="9">
        <f>IF(Table25[winner]=Table25[[#Headers],[RCB]],1,0)</f>
        <v>0</v>
      </c>
      <c r="G105" s="9">
        <f>IF(Table25[winner]=Table25[[#Headers],[SRH]],1,0)</f>
        <v>0</v>
      </c>
      <c r="H105" s="9">
        <f>IF(Table25[winner]=Table25[[#Headers],[DC]],1,0)</f>
        <v>0</v>
      </c>
      <c r="I105" s="9">
        <f>IF(Table25[winner]=Table25[[#Headers],[RR]],1,0)</f>
        <v>0</v>
      </c>
      <c r="J105" s="9">
        <f>IF(Table25[winner]=Table25[[#Headers],[CSK]],1,0)</f>
        <v>0</v>
      </c>
      <c r="K105" s="9">
        <f>IF(Table25[winner]=Table25[[#Headers],[KKR]],1,0)</f>
        <v>0</v>
      </c>
      <c r="L105" s="9">
        <f>IF(Table25[winner]=Table25[[#Headers],[MI]],1,0)</f>
        <v>1</v>
      </c>
    </row>
    <row r="106" spans="1:12" x14ac:dyDescent="0.3">
      <c r="A106">
        <v>2015</v>
      </c>
      <c r="B106" t="s">
        <v>377</v>
      </c>
      <c r="C106" t="s">
        <v>376</v>
      </c>
      <c r="D106" t="s">
        <v>377</v>
      </c>
      <c r="E106" s="9">
        <f>IF(Table25[winner]=Table25[[#Headers],[KXIP]],1,0)</f>
        <v>1</v>
      </c>
      <c r="F106" s="9">
        <f>IF(Table25[winner]=Table25[[#Headers],[RCB]],1,0)</f>
        <v>0</v>
      </c>
      <c r="G106" s="9">
        <f>IF(Table25[winner]=Table25[[#Headers],[SRH]],1,0)</f>
        <v>0</v>
      </c>
      <c r="H106" s="9">
        <f>IF(Table25[winner]=Table25[[#Headers],[DC]],1,0)</f>
        <v>0</v>
      </c>
      <c r="I106" s="9">
        <f>IF(Table25[winner]=Table25[[#Headers],[RR]],1,0)</f>
        <v>0</v>
      </c>
      <c r="J106" s="9">
        <f>IF(Table25[winner]=Table25[[#Headers],[CSK]],1,0)</f>
        <v>0</v>
      </c>
      <c r="K106" s="9">
        <f>IF(Table25[winner]=Table25[[#Headers],[KKR]],1,0)</f>
        <v>0</v>
      </c>
      <c r="L106" s="9">
        <f>IF(Table25[winner]=Table25[[#Headers],[MI]],1,0)</f>
        <v>0</v>
      </c>
    </row>
    <row r="107" spans="1:12" x14ac:dyDescent="0.3">
      <c r="A107">
        <v>2015</v>
      </c>
      <c r="B107" t="s">
        <v>377</v>
      </c>
      <c r="C107" t="s">
        <v>373</v>
      </c>
      <c r="D107" t="s">
        <v>373</v>
      </c>
      <c r="E107" s="9">
        <f>IF(Table25[winner]=Table25[[#Headers],[KXIP]],1,0)</f>
        <v>0</v>
      </c>
      <c r="F107" s="9">
        <f>IF(Table25[winner]=Table25[[#Headers],[RCB]],1,0)</f>
        <v>0</v>
      </c>
      <c r="G107" s="9">
        <f>IF(Table25[winner]=Table25[[#Headers],[SRH]],1,0)</f>
        <v>0</v>
      </c>
      <c r="H107" s="9">
        <f>IF(Table25[winner]=Table25[[#Headers],[DC]],1,0)</f>
        <v>0</v>
      </c>
      <c r="I107" s="9">
        <f>IF(Table25[winner]=Table25[[#Headers],[RR]],1,0)</f>
        <v>0</v>
      </c>
      <c r="J107" s="9">
        <f>IF(Table25[winner]=Table25[[#Headers],[CSK]],1,0)</f>
        <v>1</v>
      </c>
      <c r="K107" s="9">
        <f>IF(Table25[winner]=Table25[[#Headers],[KKR]],1,0)</f>
        <v>0</v>
      </c>
      <c r="L107" s="9">
        <f>IF(Table25[winner]=Table25[[#Headers],[MI]],1,0)</f>
        <v>0</v>
      </c>
    </row>
    <row r="108" spans="1:12" x14ac:dyDescent="0.3">
      <c r="A108">
        <v>2015</v>
      </c>
      <c r="B108" t="s">
        <v>371</v>
      </c>
      <c r="C108" t="s">
        <v>377</v>
      </c>
      <c r="D108" t="s">
        <v>377</v>
      </c>
      <c r="E108" s="9">
        <f>IF(Table25[winner]=Table25[[#Headers],[KXIP]],1,0)</f>
        <v>1</v>
      </c>
      <c r="F108" s="9">
        <f>IF(Table25[winner]=Table25[[#Headers],[RCB]],1,0)</f>
        <v>0</v>
      </c>
      <c r="G108" s="9">
        <f>IF(Table25[winner]=Table25[[#Headers],[SRH]],1,0)</f>
        <v>0</v>
      </c>
      <c r="H108" s="9">
        <f>IF(Table25[winner]=Table25[[#Headers],[DC]],1,0)</f>
        <v>0</v>
      </c>
      <c r="I108" s="9">
        <f>IF(Table25[winner]=Table25[[#Headers],[RR]],1,0)</f>
        <v>0</v>
      </c>
      <c r="J108" s="9">
        <f>IF(Table25[winner]=Table25[[#Headers],[CSK]],1,0)</f>
        <v>0</v>
      </c>
      <c r="K108" s="9">
        <f>IF(Table25[winner]=Table25[[#Headers],[KKR]],1,0)</f>
        <v>0</v>
      </c>
      <c r="L108" s="9">
        <f>IF(Table25[winner]=Table25[[#Headers],[MI]],1,0)</f>
        <v>0</v>
      </c>
    </row>
    <row r="109" spans="1:12" x14ac:dyDescent="0.3">
      <c r="A109">
        <v>2015</v>
      </c>
      <c r="B109" t="s">
        <v>375</v>
      </c>
      <c r="C109" t="s">
        <v>377</v>
      </c>
      <c r="D109" t="s">
        <v>377</v>
      </c>
      <c r="E109" s="9">
        <f>IF(Table25[winner]=Table25[[#Headers],[KXIP]],1,0)</f>
        <v>1</v>
      </c>
      <c r="F109" s="9">
        <f>IF(Table25[winner]=Table25[[#Headers],[RCB]],1,0)</f>
        <v>0</v>
      </c>
      <c r="G109" s="9">
        <f>IF(Table25[winner]=Table25[[#Headers],[SRH]],1,0)</f>
        <v>0</v>
      </c>
      <c r="H109" s="9">
        <f>IF(Table25[winner]=Table25[[#Headers],[DC]],1,0)</f>
        <v>0</v>
      </c>
      <c r="I109" s="9">
        <f>IF(Table25[winner]=Table25[[#Headers],[RR]],1,0)</f>
        <v>0</v>
      </c>
      <c r="J109" s="9">
        <f>IF(Table25[winner]=Table25[[#Headers],[CSK]],1,0)</f>
        <v>0</v>
      </c>
      <c r="K109" s="9">
        <f>IF(Table25[winner]=Table25[[#Headers],[KKR]],1,0)</f>
        <v>0</v>
      </c>
      <c r="L109" s="9">
        <f>IF(Table25[winner]=Table25[[#Headers],[MI]],1,0)</f>
        <v>0</v>
      </c>
    </row>
    <row r="110" spans="1:12" x14ac:dyDescent="0.3">
      <c r="A110">
        <v>2015</v>
      </c>
      <c r="B110" t="s">
        <v>373</v>
      </c>
      <c r="C110" t="s">
        <v>377</v>
      </c>
      <c r="D110" t="s">
        <v>373</v>
      </c>
      <c r="E110" s="9">
        <f>IF(Table25[winner]=Table25[[#Headers],[KXIP]],1,0)</f>
        <v>0</v>
      </c>
      <c r="F110" s="9">
        <f>IF(Table25[winner]=Table25[[#Headers],[RCB]],1,0)</f>
        <v>0</v>
      </c>
      <c r="G110" s="9">
        <f>IF(Table25[winner]=Table25[[#Headers],[SRH]],1,0)</f>
        <v>0</v>
      </c>
      <c r="H110" s="9">
        <f>IF(Table25[winner]=Table25[[#Headers],[DC]],1,0)</f>
        <v>0</v>
      </c>
      <c r="I110" s="9">
        <f>IF(Table25[winner]=Table25[[#Headers],[RR]],1,0)</f>
        <v>0</v>
      </c>
      <c r="J110" s="9">
        <f>IF(Table25[winner]=Table25[[#Headers],[CSK]],1,0)</f>
        <v>1</v>
      </c>
      <c r="K110" s="9">
        <f>IF(Table25[winner]=Table25[[#Headers],[KKR]],1,0)</f>
        <v>0</v>
      </c>
      <c r="L110" s="9">
        <f>IF(Table25[winner]=Table25[[#Headers],[MI]],1,0)</f>
        <v>0</v>
      </c>
    </row>
    <row r="111" spans="1:12" x14ac:dyDescent="0.3">
      <c r="A111">
        <v>2015</v>
      </c>
      <c r="B111" t="s">
        <v>374</v>
      </c>
      <c r="C111" t="s">
        <v>377</v>
      </c>
      <c r="D111" t="s">
        <v>374</v>
      </c>
      <c r="E111" s="9">
        <f>IF(Table25[winner]=Table25[[#Headers],[KXIP]],1,0)</f>
        <v>0</v>
      </c>
      <c r="F111" s="9">
        <f>IF(Table25[winner]=Table25[[#Headers],[RCB]],1,0)</f>
        <v>0</v>
      </c>
      <c r="G111" s="9">
        <f>IF(Table25[winner]=Table25[[#Headers],[SRH]],1,0)</f>
        <v>0</v>
      </c>
      <c r="H111" s="9">
        <f>IF(Table25[winner]=Table25[[#Headers],[DC]],1,0)</f>
        <v>1</v>
      </c>
      <c r="I111" s="9">
        <f>IF(Table25[winner]=Table25[[#Headers],[RR]],1,0)</f>
        <v>0</v>
      </c>
      <c r="J111" s="9">
        <f>IF(Table25[winner]=Table25[[#Headers],[CSK]],1,0)</f>
        <v>0</v>
      </c>
      <c r="K111" s="9">
        <f>IF(Table25[winner]=Table25[[#Headers],[KKR]],1,0)</f>
        <v>0</v>
      </c>
      <c r="L111" s="9">
        <f>IF(Table25[winner]=Table25[[#Headers],[MI]],1,0)</f>
        <v>0</v>
      </c>
    </row>
    <row r="112" spans="1:12" x14ac:dyDescent="0.3">
      <c r="A112">
        <v>2015</v>
      </c>
      <c r="B112" t="s">
        <v>376</v>
      </c>
      <c r="C112" t="s">
        <v>377</v>
      </c>
      <c r="D112" t="s">
        <v>376</v>
      </c>
      <c r="E112" s="9">
        <f>IF(Table25[winner]=Table25[[#Headers],[KXIP]],1,0)</f>
        <v>0</v>
      </c>
      <c r="F112" s="9">
        <f>IF(Table25[winner]=Table25[[#Headers],[RCB]],1,0)</f>
        <v>1</v>
      </c>
      <c r="G112" s="9">
        <f>IF(Table25[winner]=Table25[[#Headers],[SRH]],1,0)</f>
        <v>0</v>
      </c>
      <c r="H112" s="9">
        <f>IF(Table25[winner]=Table25[[#Headers],[DC]],1,0)</f>
        <v>0</v>
      </c>
      <c r="I112" s="9">
        <f>IF(Table25[winner]=Table25[[#Headers],[RR]],1,0)</f>
        <v>0</v>
      </c>
      <c r="J112" s="9">
        <f>IF(Table25[winner]=Table25[[#Headers],[CSK]],1,0)</f>
        <v>0</v>
      </c>
      <c r="K112" s="9">
        <f>IF(Table25[winner]=Table25[[#Headers],[KKR]],1,0)</f>
        <v>0</v>
      </c>
      <c r="L112" s="9">
        <f>IF(Table25[winner]=Table25[[#Headers],[MI]],1,0)</f>
        <v>0</v>
      </c>
    </row>
    <row r="113" spans="1:12" x14ac:dyDescent="0.3">
      <c r="A113">
        <v>2015</v>
      </c>
      <c r="B113" t="s">
        <v>372</v>
      </c>
      <c r="C113" t="s">
        <v>377</v>
      </c>
      <c r="D113" t="s">
        <v>372</v>
      </c>
      <c r="E113" s="9">
        <f>IF(Table25[winner]=Table25[[#Headers],[KXIP]],1,0)</f>
        <v>0</v>
      </c>
      <c r="F113" s="9">
        <f>IF(Table25[winner]=Table25[[#Headers],[RCB]],1,0)</f>
        <v>0</v>
      </c>
      <c r="G113" s="9">
        <f>IF(Table25[winner]=Table25[[#Headers],[SRH]],1,0)</f>
        <v>0</v>
      </c>
      <c r="H113" s="9">
        <f>IF(Table25[winner]=Table25[[#Headers],[DC]],1,0)</f>
        <v>0</v>
      </c>
      <c r="I113" s="9">
        <f>IF(Table25[winner]=Table25[[#Headers],[RR]],1,0)</f>
        <v>0</v>
      </c>
      <c r="J113" s="9">
        <f>IF(Table25[winner]=Table25[[#Headers],[CSK]],1,0)</f>
        <v>0</v>
      </c>
      <c r="K113" s="9">
        <f>IF(Table25[winner]=Table25[[#Headers],[KKR]],1,0)</f>
        <v>1</v>
      </c>
      <c r="L113" s="9">
        <f>IF(Table25[winner]=Table25[[#Headers],[MI]],1,0)</f>
        <v>0</v>
      </c>
    </row>
    <row r="114" spans="1:12" x14ac:dyDescent="0.3">
      <c r="A114">
        <v>2015</v>
      </c>
      <c r="B114" t="s">
        <v>378</v>
      </c>
      <c r="C114" t="s">
        <v>377</v>
      </c>
      <c r="D114" t="s">
        <v>378</v>
      </c>
      <c r="E114" s="9">
        <f>IF(Table25[winner]=Table25[[#Headers],[KXIP]],1,0)</f>
        <v>0</v>
      </c>
      <c r="F114" s="9">
        <f>IF(Table25[winner]=Table25[[#Headers],[RCB]],1,0)</f>
        <v>0</v>
      </c>
      <c r="G114" s="9">
        <f>IF(Table25[winner]=Table25[[#Headers],[SRH]],1,0)</f>
        <v>1</v>
      </c>
      <c r="H114" s="9">
        <f>IF(Table25[winner]=Table25[[#Headers],[DC]],1,0)</f>
        <v>0</v>
      </c>
      <c r="I114" s="9">
        <f>IF(Table25[winner]=Table25[[#Headers],[RR]],1,0)</f>
        <v>0</v>
      </c>
      <c r="J114" s="9">
        <f>IF(Table25[winner]=Table25[[#Headers],[CSK]],1,0)</f>
        <v>0</v>
      </c>
      <c r="K114" s="9">
        <f>IF(Table25[winner]=Table25[[#Headers],[KKR]],1,0)</f>
        <v>0</v>
      </c>
      <c r="L114" s="9">
        <f>IF(Table25[winner]=Table25[[#Headers],[MI]],1,0)</f>
        <v>0</v>
      </c>
    </row>
    <row r="115" spans="1:12" x14ac:dyDescent="0.3">
      <c r="A115">
        <v>2016</v>
      </c>
      <c r="B115" t="s">
        <v>377</v>
      </c>
      <c r="C115" t="s">
        <v>372</v>
      </c>
      <c r="D115" t="s">
        <v>372</v>
      </c>
      <c r="E115" s="9">
        <f>IF(Table25[winner]=Table25[[#Headers],[KXIP]],1,0)</f>
        <v>0</v>
      </c>
      <c r="F115" s="9">
        <f>IF(Table25[winner]=Table25[[#Headers],[RCB]],1,0)</f>
        <v>0</v>
      </c>
      <c r="G115" s="9">
        <f>IF(Table25[winner]=Table25[[#Headers],[SRH]],1,0)</f>
        <v>0</v>
      </c>
      <c r="H115" s="9">
        <f>IF(Table25[winner]=Table25[[#Headers],[DC]],1,0)</f>
        <v>0</v>
      </c>
      <c r="I115" s="9">
        <f>IF(Table25[winner]=Table25[[#Headers],[RR]],1,0)</f>
        <v>0</v>
      </c>
      <c r="J115" s="9">
        <f>IF(Table25[winner]=Table25[[#Headers],[CSK]],1,0)</f>
        <v>0</v>
      </c>
      <c r="K115" s="9">
        <f>IF(Table25[winner]=Table25[[#Headers],[KKR]],1,0)</f>
        <v>1</v>
      </c>
      <c r="L115" s="9">
        <f>IF(Table25[winner]=Table25[[#Headers],[MI]],1,0)</f>
        <v>0</v>
      </c>
    </row>
    <row r="116" spans="1:12" x14ac:dyDescent="0.3">
      <c r="A116">
        <v>2016</v>
      </c>
      <c r="B116" t="s">
        <v>377</v>
      </c>
      <c r="C116" t="s">
        <v>371</v>
      </c>
      <c r="D116" t="s">
        <v>371</v>
      </c>
      <c r="E116" s="9">
        <f>IF(Table25[winner]=Table25[[#Headers],[KXIP]],1,0)</f>
        <v>0</v>
      </c>
      <c r="F116" s="9">
        <f>IF(Table25[winner]=Table25[[#Headers],[RCB]],1,0)</f>
        <v>0</v>
      </c>
      <c r="G116" s="9">
        <f>IF(Table25[winner]=Table25[[#Headers],[SRH]],1,0)</f>
        <v>0</v>
      </c>
      <c r="H116" s="9">
        <f>IF(Table25[winner]=Table25[[#Headers],[DC]],1,0)</f>
        <v>0</v>
      </c>
      <c r="I116" s="9">
        <f>IF(Table25[winner]=Table25[[#Headers],[RR]],1,0)</f>
        <v>0</v>
      </c>
      <c r="J116" s="9">
        <f>IF(Table25[winner]=Table25[[#Headers],[CSK]],1,0)</f>
        <v>0</v>
      </c>
      <c r="K116" s="9">
        <f>IF(Table25[winner]=Table25[[#Headers],[KKR]],1,0)</f>
        <v>0</v>
      </c>
      <c r="L116" s="9">
        <f>IF(Table25[winner]=Table25[[#Headers],[MI]],1,0)</f>
        <v>1</v>
      </c>
    </row>
    <row r="117" spans="1:12" x14ac:dyDescent="0.3">
      <c r="A117">
        <v>2016</v>
      </c>
      <c r="B117" t="s">
        <v>377</v>
      </c>
      <c r="C117" t="s">
        <v>374</v>
      </c>
      <c r="D117" t="s">
        <v>377</v>
      </c>
      <c r="E117" s="9">
        <f>IF(Table25[winner]=Table25[[#Headers],[KXIP]],1,0)</f>
        <v>1</v>
      </c>
      <c r="F117" s="9">
        <f>IF(Table25[winner]=Table25[[#Headers],[RCB]],1,0)</f>
        <v>0</v>
      </c>
      <c r="G117" s="9">
        <f>IF(Table25[winner]=Table25[[#Headers],[SRH]],1,0)</f>
        <v>0</v>
      </c>
      <c r="H117" s="9">
        <f>IF(Table25[winner]=Table25[[#Headers],[DC]],1,0)</f>
        <v>0</v>
      </c>
      <c r="I117" s="9">
        <f>IF(Table25[winner]=Table25[[#Headers],[RR]],1,0)</f>
        <v>0</v>
      </c>
      <c r="J117" s="9">
        <f>IF(Table25[winner]=Table25[[#Headers],[CSK]],1,0)</f>
        <v>0</v>
      </c>
      <c r="K117" s="9">
        <f>IF(Table25[winner]=Table25[[#Headers],[KKR]],1,0)</f>
        <v>0</v>
      </c>
      <c r="L117" s="9">
        <f>IF(Table25[winner]=Table25[[#Headers],[MI]],1,0)</f>
        <v>0</v>
      </c>
    </row>
    <row r="118" spans="1:12" x14ac:dyDescent="0.3">
      <c r="A118">
        <v>2016</v>
      </c>
      <c r="B118" t="s">
        <v>377</v>
      </c>
      <c r="C118" t="s">
        <v>376</v>
      </c>
      <c r="D118" t="s">
        <v>376</v>
      </c>
      <c r="E118" s="9">
        <f>IF(Table25[winner]=Table25[[#Headers],[KXIP]],1,0)</f>
        <v>0</v>
      </c>
      <c r="F118" s="9">
        <f>IF(Table25[winner]=Table25[[#Headers],[RCB]],1,0)</f>
        <v>1</v>
      </c>
      <c r="G118" s="9">
        <f>IF(Table25[winner]=Table25[[#Headers],[SRH]],1,0)</f>
        <v>0</v>
      </c>
      <c r="H118" s="9">
        <f>IF(Table25[winner]=Table25[[#Headers],[DC]],1,0)</f>
        <v>0</v>
      </c>
      <c r="I118" s="9">
        <f>IF(Table25[winner]=Table25[[#Headers],[RR]],1,0)</f>
        <v>0</v>
      </c>
      <c r="J118" s="9">
        <f>IF(Table25[winner]=Table25[[#Headers],[CSK]],1,0)</f>
        <v>0</v>
      </c>
      <c r="K118" s="9">
        <f>IF(Table25[winner]=Table25[[#Headers],[KKR]],1,0)</f>
        <v>0</v>
      </c>
      <c r="L118" s="9">
        <f>IF(Table25[winner]=Table25[[#Headers],[MI]],1,0)</f>
        <v>0</v>
      </c>
    </row>
    <row r="119" spans="1:12" x14ac:dyDescent="0.3">
      <c r="A119">
        <v>2016</v>
      </c>
      <c r="B119" t="s">
        <v>377</v>
      </c>
      <c r="C119" t="s">
        <v>378</v>
      </c>
      <c r="D119" t="s">
        <v>378</v>
      </c>
      <c r="E119" s="9">
        <f>IF(Table25[winner]=Table25[[#Headers],[KXIP]],1,0)</f>
        <v>0</v>
      </c>
      <c r="F119" s="9">
        <f>IF(Table25[winner]=Table25[[#Headers],[RCB]],1,0)</f>
        <v>0</v>
      </c>
      <c r="G119" s="9">
        <f>IF(Table25[winner]=Table25[[#Headers],[SRH]],1,0)</f>
        <v>1</v>
      </c>
      <c r="H119" s="9">
        <f>IF(Table25[winner]=Table25[[#Headers],[DC]],1,0)</f>
        <v>0</v>
      </c>
      <c r="I119" s="9">
        <f>IF(Table25[winner]=Table25[[#Headers],[RR]],1,0)</f>
        <v>0</v>
      </c>
      <c r="J119" s="9">
        <f>IF(Table25[winner]=Table25[[#Headers],[CSK]],1,0)</f>
        <v>0</v>
      </c>
      <c r="K119" s="9">
        <f>IF(Table25[winner]=Table25[[#Headers],[KKR]],1,0)</f>
        <v>0</v>
      </c>
      <c r="L119" s="9">
        <f>IF(Table25[winner]=Table25[[#Headers],[MI]],1,0)</f>
        <v>0</v>
      </c>
    </row>
    <row r="120" spans="1:12" x14ac:dyDescent="0.3">
      <c r="A120">
        <v>2016</v>
      </c>
      <c r="B120" t="s">
        <v>374</v>
      </c>
      <c r="C120" t="s">
        <v>377</v>
      </c>
      <c r="D120" t="s">
        <v>374</v>
      </c>
      <c r="E120" s="9">
        <f>IF(Table25[winner]=Table25[[#Headers],[KXIP]],1,0)</f>
        <v>0</v>
      </c>
      <c r="F120" s="9">
        <f>IF(Table25[winner]=Table25[[#Headers],[RCB]],1,0)</f>
        <v>0</v>
      </c>
      <c r="G120" s="9">
        <f>IF(Table25[winner]=Table25[[#Headers],[SRH]],1,0)</f>
        <v>0</v>
      </c>
      <c r="H120" s="9">
        <f>IF(Table25[winner]=Table25[[#Headers],[DC]],1,0)</f>
        <v>1</v>
      </c>
      <c r="I120" s="9">
        <f>IF(Table25[winner]=Table25[[#Headers],[RR]],1,0)</f>
        <v>0</v>
      </c>
      <c r="J120" s="9">
        <f>IF(Table25[winner]=Table25[[#Headers],[CSK]],1,0)</f>
        <v>0</v>
      </c>
      <c r="K120" s="9">
        <f>IF(Table25[winner]=Table25[[#Headers],[KKR]],1,0)</f>
        <v>0</v>
      </c>
      <c r="L120" s="9">
        <f>IF(Table25[winner]=Table25[[#Headers],[MI]],1,0)</f>
        <v>0</v>
      </c>
    </row>
    <row r="121" spans="1:12" x14ac:dyDescent="0.3">
      <c r="A121">
        <v>2016</v>
      </c>
      <c r="B121" t="s">
        <v>378</v>
      </c>
      <c r="C121" t="s">
        <v>377</v>
      </c>
      <c r="D121" t="s">
        <v>378</v>
      </c>
      <c r="E121" s="9">
        <f>IF(Table25[winner]=Table25[[#Headers],[KXIP]],1,0)</f>
        <v>0</v>
      </c>
      <c r="F121" s="9">
        <f>IF(Table25[winner]=Table25[[#Headers],[RCB]],1,0)</f>
        <v>0</v>
      </c>
      <c r="G121" s="9">
        <f>IF(Table25[winner]=Table25[[#Headers],[SRH]],1,0)</f>
        <v>1</v>
      </c>
      <c r="H121" s="9">
        <f>IF(Table25[winner]=Table25[[#Headers],[DC]],1,0)</f>
        <v>0</v>
      </c>
      <c r="I121" s="9">
        <f>IF(Table25[winner]=Table25[[#Headers],[RR]],1,0)</f>
        <v>0</v>
      </c>
      <c r="J121" s="9">
        <f>IF(Table25[winner]=Table25[[#Headers],[CSK]],1,0)</f>
        <v>0</v>
      </c>
      <c r="K121" s="9">
        <f>IF(Table25[winner]=Table25[[#Headers],[KKR]],1,0)</f>
        <v>0</v>
      </c>
      <c r="L121" s="9">
        <f>IF(Table25[winner]=Table25[[#Headers],[MI]],1,0)</f>
        <v>0</v>
      </c>
    </row>
    <row r="122" spans="1:12" x14ac:dyDescent="0.3">
      <c r="A122">
        <v>2016</v>
      </c>
      <c r="B122" t="s">
        <v>372</v>
      </c>
      <c r="C122" t="s">
        <v>377</v>
      </c>
      <c r="D122" t="s">
        <v>372</v>
      </c>
      <c r="E122" s="9">
        <f>IF(Table25[winner]=Table25[[#Headers],[KXIP]],1,0)</f>
        <v>0</v>
      </c>
      <c r="F122" s="9">
        <f>IF(Table25[winner]=Table25[[#Headers],[RCB]],1,0)</f>
        <v>0</v>
      </c>
      <c r="G122" s="9">
        <f>IF(Table25[winner]=Table25[[#Headers],[SRH]],1,0)</f>
        <v>0</v>
      </c>
      <c r="H122" s="9">
        <f>IF(Table25[winner]=Table25[[#Headers],[DC]],1,0)</f>
        <v>0</v>
      </c>
      <c r="I122" s="9">
        <f>IF(Table25[winner]=Table25[[#Headers],[RR]],1,0)</f>
        <v>0</v>
      </c>
      <c r="J122" s="9">
        <f>IF(Table25[winner]=Table25[[#Headers],[CSK]],1,0)</f>
        <v>0</v>
      </c>
      <c r="K122" s="9">
        <f>IF(Table25[winner]=Table25[[#Headers],[KKR]],1,0)</f>
        <v>1</v>
      </c>
      <c r="L122" s="9">
        <f>IF(Table25[winner]=Table25[[#Headers],[MI]],1,0)</f>
        <v>0</v>
      </c>
    </row>
    <row r="123" spans="1:12" x14ac:dyDescent="0.3">
      <c r="A123">
        <v>2016</v>
      </c>
      <c r="B123" t="s">
        <v>371</v>
      </c>
      <c r="C123" t="s">
        <v>377</v>
      </c>
      <c r="D123" t="s">
        <v>377</v>
      </c>
      <c r="E123" s="9">
        <f>IF(Table25[winner]=Table25[[#Headers],[KXIP]],1,0)</f>
        <v>1</v>
      </c>
      <c r="F123" s="9">
        <f>IF(Table25[winner]=Table25[[#Headers],[RCB]],1,0)</f>
        <v>0</v>
      </c>
      <c r="G123" s="9">
        <f>IF(Table25[winner]=Table25[[#Headers],[SRH]],1,0)</f>
        <v>0</v>
      </c>
      <c r="H123" s="9">
        <f>IF(Table25[winner]=Table25[[#Headers],[DC]],1,0)</f>
        <v>0</v>
      </c>
      <c r="I123" s="9">
        <f>IF(Table25[winner]=Table25[[#Headers],[RR]],1,0)</f>
        <v>0</v>
      </c>
      <c r="J123" s="9">
        <f>IF(Table25[winner]=Table25[[#Headers],[CSK]],1,0)</f>
        <v>0</v>
      </c>
      <c r="K123" s="9">
        <f>IF(Table25[winner]=Table25[[#Headers],[KKR]],1,0)</f>
        <v>0</v>
      </c>
      <c r="L123" s="9">
        <f>IF(Table25[winner]=Table25[[#Headers],[MI]],1,0)</f>
        <v>0</v>
      </c>
    </row>
    <row r="124" spans="1:12" x14ac:dyDescent="0.3">
      <c r="A124">
        <v>2016</v>
      </c>
      <c r="B124" t="s">
        <v>376</v>
      </c>
      <c r="C124" t="s">
        <v>377</v>
      </c>
      <c r="D124" t="s">
        <v>376</v>
      </c>
      <c r="E124" s="9">
        <f>IF(Table25[winner]=Table25[[#Headers],[KXIP]],1,0)</f>
        <v>0</v>
      </c>
      <c r="F124" s="9">
        <f>IF(Table25[winner]=Table25[[#Headers],[RCB]],1,0)</f>
        <v>1</v>
      </c>
      <c r="G124" s="9">
        <f>IF(Table25[winner]=Table25[[#Headers],[SRH]],1,0)</f>
        <v>0</v>
      </c>
      <c r="H124" s="9">
        <f>IF(Table25[winner]=Table25[[#Headers],[DC]],1,0)</f>
        <v>0</v>
      </c>
      <c r="I124" s="9">
        <f>IF(Table25[winner]=Table25[[#Headers],[RR]],1,0)</f>
        <v>0</v>
      </c>
      <c r="J124" s="9">
        <f>IF(Table25[winner]=Table25[[#Headers],[CSK]],1,0)</f>
        <v>0</v>
      </c>
      <c r="K124" s="9">
        <f>IF(Table25[winner]=Table25[[#Headers],[KKR]],1,0)</f>
        <v>0</v>
      </c>
      <c r="L124" s="9">
        <f>IF(Table25[winner]=Table25[[#Headers],[MI]],1,0)</f>
        <v>0</v>
      </c>
    </row>
    <row r="125" spans="1:12" x14ac:dyDescent="0.3">
      <c r="A125">
        <v>2017</v>
      </c>
      <c r="B125" t="s">
        <v>377</v>
      </c>
      <c r="C125" t="s">
        <v>376</v>
      </c>
      <c r="D125" t="s">
        <v>377</v>
      </c>
      <c r="E125" s="9">
        <f>IF(Table25[winner]=Table25[[#Headers],[KXIP]],1,0)</f>
        <v>1</v>
      </c>
      <c r="F125" s="9">
        <f>IF(Table25[winner]=Table25[[#Headers],[RCB]],1,0)</f>
        <v>0</v>
      </c>
      <c r="G125" s="9">
        <f>IF(Table25[winner]=Table25[[#Headers],[SRH]],1,0)</f>
        <v>0</v>
      </c>
      <c r="H125" s="9">
        <f>IF(Table25[winner]=Table25[[#Headers],[DC]],1,0)</f>
        <v>0</v>
      </c>
      <c r="I125" s="9">
        <f>IF(Table25[winner]=Table25[[#Headers],[RR]],1,0)</f>
        <v>0</v>
      </c>
      <c r="J125" s="9">
        <f>IF(Table25[winner]=Table25[[#Headers],[CSK]],1,0)</f>
        <v>0</v>
      </c>
      <c r="K125" s="9">
        <f>IF(Table25[winner]=Table25[[#Headers],[KKR]],1,0)</f>
        <v>0</v>
      </c>
      <c r="L125" s="9">
        <f>IF(Table25[winner]=Table25[[#Headers],[MI]],1,0)</f>
        <v>0</v>
      </c>
    </row>
    <row r="126" spans="1:12" x14ac:dyDescent="0.3">
      <c r="A126">
        <v>2017</v>
      </c>
      <c r="B126" t="s">
        <v>377</v>
      </c>
      <c r="C126" t="s">
        <v>371</v>
      </c>
      <c r="D126" t="s">
        <v>371</v>
      </c>
      <c r="E126" s="9">
        <f>IF(Table25[winner]=Table25[[#Headers],[KXIP]],1,0)</f>
        <v>0</v>
      </c>
      <c r="F126" s="9">
        <f>IF(Table25[winner]=Table25[[#Headers],[RCB]],1,0)</f>
        <v>0</v>
      </c>
      <c r="G126" s="9">
        <f>IF(Table25[winner]=Table25[[#Headers],[SRH]],1,0)</f>
        <v>0</v>
      </c>
      <c r="H126" s="9">
        <f>IF(Table25[winner]=Table25[[#Headers],[DC]],1,0)</f>
        <v>0</v>
      </c>
      <c r="I126" s="9">
        <f>IF(Table25[winner]=Table25[[#Headers],[RR]],1,0)</f>
        <v>0</v>
      </c>
      <c r="J126" s="9">
        <f>IF(Table25[winner]=Table25[[#Headers],[CSK]],1,0)</f>
        <v>0</v>
      </c>
      <c r="K126" s="9">
        <f>IF(Table25[winner]=Table25[[#Headers],[KKR]],1,0)</f>
        <v>0</v>
      </c>
      <c r="L126" s="9">
        <f>IF(Table25[winner]=Table25[[#Headers],[MI]],1,0)</f>
        <v>1</v>
      </c>
    </row>
    <row r="127" spans="1:12" x14ac:dyDescent="0.3">
      <c r="A127">
        <v>2017</v>
      </c>
      <c r="B127" t="s">
        <v>377</v>
      </c>
      <c r="C127" t="s">
        <v>378</v>
      </c>
      <c r="D127" t="s">
        <v>378</v>
      </c>
      <c r="E127" s="9">
        <f>IF(Table25[winner]=Table25[[#Headers],[KXIP]],1,0)</f>
        <v>0</v>
      </c>
      <c r="F127" s="9">
        <f>IF(Table25[winner]=Table25[[#Headers],[RCB]],1,0)</f>
        <v>0</v>
      </c>
      <c r="G127" s="9">
        <f>IF(Table25[winner]=Table25[[#Headers],[SRH]],1,0)</f>
        <v>1</v>
      </c>
      <c r="H127" s="9">
        <f>IF(Table25[winner]=Table25[[#Headers],[DC]],1,0)</f>
        <v>0</v>
      </c>
      <c r="I127" s="9">
        <f>IF(Table25[winner]=Table25[[#Headers],[RR]],1,0)</f>
        <v>0</v>
      </c>
      <c r="J127" s="9">
        <f>IF(Table25[winner]=Table25[[#Headers],[CSK]],1,0)</f>
        <v>0</v>
      </c>
      <c r="K127" s="9">
        <f>IF(Table25[winner]=Table25[[#Headers],[KKR]],1,0)</f>
        <v>0</v>
      </c>
      <c r="L127" s="9">
        <f>IF(Table25[winner]=Table25[[#Headers],[MI]],1,0)</f>
        <v>0</v>
      </c>
    </row>
    <row r="128" spans="1:12" x14ac:dyDescent="0.3">
      <c r="A128">
        <v>2017</v>
      </c>
      <c r="B128" t="s">
        <v>377</v>
      </c>
      <c r="C128" t="s">
        <v>374</v>
      </c>
      <c r="D128" t="s">
        <v>377</v>
      </c>
      <c r="E128" s="9">
        <f>IF(Table25[winner]=Table25[[#Headers],[KXIP]],1,0)</f>
        <v>1</v>
      </c>
      <c r="F128" s="9">
        <f>IF(Table25[winner]=Table25[[#Headers],[RCB]],1,0)</f>
        <v>0</v>
      </c>
      <c r="G128" s="9">
        <f>IF(Table25[winner]=Table25[[#Headers],[SRH]],1,0)</f>
        <v>0</v>
      </c>
      <c r="H128" s="9">
        <f>IF(Table25[winner]=Table25[[#Headers],[DC]],1,0)</f>
        <v>0</v>
      </c>
      <c r="I128" s="9">
        <f>IF(Table25[winner]=Table25[[#Headers],[RR]],1,0)</f>
        <v>0</v>
      </c>
      <c r="J128" s="9">
        <f>IF(Table25[winner]=Table25[[#Headers],[CSK]],1,0)</f>
        <v>0</v>
      </c>
      <c r="K128" s="9">
        <f>IF(Table25[winner]=Table25[[#Headers],[KKR]],1,0)</f>
        <v>0</v>
      </c>
      <c r="L128" s="9">
        <f>IF(Table25[winner]=Table25[[#Headers],[MI]],1,0)</f>
        <v>0</v>
      </c>
    </row>
    <row r="129" spans="1:12" x14ac:dyDescent="0.3">
      <c r="A129">
        <v>2017</v>
      </c>
      <c r="B129" t="s">
        <v>377</v>
      </c>
      <c r="C129" t="s">
        <v>372</v>
      </c>
      <c r="D129" t="s">
        <v>377</v>
      </c>
      <c r="E129" s="9">
        <f>IF(Table25[winner]=Table25[[#Headers],[KXIP]],1,0)</f>
        <v>1</v>
      </c>
      <c r="F129" s="9">
        <f>IF(Table25[winner]=Table25[[#Headers],[RCB]],1,0)</f>
        <v>0</v>
      </c>
      <c r="G129" s="9">
        <f>IF(Table25[winner]=Table25[[#Headers],[SRH]],1,0)</f>
        <v>0</v>
      </c>
      <c r="H129" s="9">
        <f>IF(Table25[winner]=Table25[[#Headers],[DC]],1,0)</f>
        <v>0</v>
      </c>
      <c r="I129" s="9">
        <f>IF(Table25[winner]=Table25[[#Headers],[RR]],1,0)</f>
        <v>0</v>
      </c>
      <c r="J129" s="9">
        <f>IF(Table25[winner]=Table25[[#Headers],[CSK]],1,0)</f>
        <v>0</v>
      </c>
      <c r="K129" s="9">
        <f>IF(Table25[winner]=Table25[[#Headers],[KKR]],1,0)</f>
        <v>0</v>
      </c>
      <c r="L129" s="9">
        <f>IF(Table25[winner]=Table25[[#Headers],[MI]],1,0)</f>
        <v>0</v>
      </c>
    </row>
    <row r="130" spans="1:12" x14ac:dyDescent="0.3">
      <c r="A130">
        <v>2017</v>
      </c>
      <c r="B130" t="s">
        <v>372</v>
      </c>
      <c r="C130" t="s">
        <v>377</v>
      </c>
      <c r="D130" t="s">
        <v>372</v>
      </c>
      <c r="E130" s="9">
        <f>IF(Table25[winner]=Table25[[#Headers],[KXIP]],1,0)</f>
        <v>0</v>
      </c>
      <c r="F130" s="9">
        <f>IF(Table25[winner]=Table25[[#Headers],[RCB]],1,0)</f>
        <v>0</v>
      </c>
      <c r="G130" s="9">
        <f>IF(Table25[winner]=Table25[[#Headers],[SRH]],1,0)</f>
        <v>0</v>
      </c>
      <c r="H130" s="9">
        <f>IF(Table25[winner]=Table25[[#Headers],[DC]],1,0)</f>
        <v>0</v>
      </c>
      <c r="I130" s="9">
        <f>IF(Table25[winner]=Table25[[#Headers],[RR]],1,0)</f>
        <v>0</v>
      </c>
      <c r="J130" s="9">
        <f>IF(Table25[winner]=Table25[[#Headers],[CSK]],1,0)</f>
        <v>0</v>
      </c>
      <c r="K130" s="9">
        <f>IF(Table25[winner]=Table25[[#Headers],[KKR]],1,0)</f>
        <v>1</v>
      </c>
      <c r="L130" s="9">
        <f>IF(Table25[winner]=Table25[[#Headers],[MI]],1,0)</f>
        <v>0</v>
      </c>
    </row>
    <row r="131" spans="1:12" x14ac:dyDescent="0.3">
      <c r="A131">
        <v>2017</v>
      </c>
      <c r="B131" t="s">
        <v>374</v>
      </c>
      <c r="C131" t="s">
        <v>377</v>
      </c>
      <c r="D131" t="s">
        <v>374</v>
      </c>
      <c r="E131" s="9">
        <f>IF(Table25[winner]=Table25[[#Headers],[KXIP]],1,0)</f>
        <v>0</v>
      </c>
      <c r="F131" s="9">
        <f>IF(Table25[winner]=Table25[[#Headers],[RCB]],1,0)</f>
        <v>0</v>
      </c>
      <c r="G131" s="9">
        <f>IF(Table25[winner]=Table25[[#Headers],[SRH]],1,0)</f>
        <v>0</v>
      </c>
      <c r="H131" s="9">
        <f>IF(Table25[winner]=Table25[[#Headers],[DC]],1,0)</f>
        <v>1</v>
      </c>
      <c r="I131" s="9">
        <f>IF(Table25[winner]=Table25[[#Headers],[RR]],1,0)</f>
        <v>0</v>
      </c>
      <c r="J131" s="9">
        <f>IF(Table25[winner]=Table25[[#Headers],[CSK]],1,0)</f>
        <v>0</v>
      </c>
      <c r="K131" s="9">
        <f>IF(Table25[winner]=Table25[[#Headers],[KKR]],1,0)</f>
        <v>0</v>
      </c>
      <c r="L131" s="9">
        <f>IF(Table25[winner]=Table25[[#Headers],[MI]],1,0)</f>
        <v>0</v>
      </c>
    </row>
    <row r="132" spans="1:12" x14ac:dyDescent="0.3">
      <c r="A132">
        <v>2017</v>
      </c>
      <c r="B132" t="s">
        <v>378</v>
      </c>
      <c r="C132" t="s">
        <v>377</v>
      </c>
      <c r="D132" t="s">
        <v>378</v>
      </c>
      <c r="E132" s="9">
        <f>IF(Table25[winner]=Table25[[#Headers],[KXIP]],1,0)</f>
        <v>0</v>
      </c>
      <c r="F132" s="9">
        <f>IF(Table25[winner]=Table25[[#Headers],[RCB]],1,0)</f>
        <v>0</v>
      </c>
      <c r="G132" s="9">
        <f>IF(Table25[winner]=Table25[[#Headers],[SRH]],1,0)</f>
        <v>1</v>
      </c>
      <c r="H132" s="9">
        <f>IF(Table25[winner]=Table25[[#Headers],[DC]],1,0)</f>
        <v>0</v>
      </c>
      <c r="I132" s="9">
        <f>IF(Table25[winner]=Table25[[#Headers],[RR]],1,0)</f>
        <v>0</v>
      </c>
      <c r="J132" s="9">
        <f>IF(Table25[winner]=Table25[[#Headers],[CSK]],1,0)</f>
        <v>0</v>
      </c>
      <c r="K132" s="9">
        <f>IF(Table25[winner]=Table25[[#Headers],[KKR]],1,0)</f>
        <v>0</v>
      </c>
      <c r="L132" s="9">
        <f>IF(Table25[winner]=Table25[[#Headers],[MI]],1,0)</f>
        <v>0</v>
      </c>
    </row>
    <row r="133" spans="1:12" x14ac:dyDescent="0.3">
      <c r="A133">
        <v>2017</v>
      </c>
      <c r="B133" t="s">
        <v>376</v>
      </c>
      <c r="C133" t="s">
        <v>377</v>
      </c>
      <c r="D133" t="s">
        <v>377</v>
      </c>
      <c r="E133" s="9">
        <f>IF(Table25[winner]=Table25[[#Headers],[KXIP]],1,0)</f>
        <v>1</v>
      </c>
      <c r="F133" s="9">
        <f>IF(Table25[winner]=Table25[[#Headers],[RCB]],1,0)</f>
        <v>0</v>
      </c>
      <c r="G133" s="9">
        <f>IF(Table25[winner]=Table25[[#Headers],[SRH]],1,0)</f>
        <v>0</v>
      </c>
      <c r="H133" s="9">
        <f>IF(Table25[winner]=Table25[[#Headers],[DC]],1,0)</f>
        <v>0</v>
      </c>
      <c r="I133" s="9">
        <f>IF(Table25[winner]=Table25[[#Headers],[RR]],1,0)</f>
        <v>0</v>
      </c>
      <c r="J133" s="9">
        <f>IF(Table25[winner]=Table25[[#Headers],[CSK]],1,0)</f>
        <v>0</v>
      </c>
      <c r="K133" s="9">
        <f>IF(Table25[winner]=Table25[[#Headers],[KKR]],1,0)</f>
        <v>0</v>
      </c>
      <c r="L133" s="9">
        <f>IF(Table25[winner]=Table25[[#Headers],[MI]],1,0)</f>
        <v>0</v>
      </c>
    </row>
    <row r="134" spans="1:12" x14ac:dyDescent="0.3">
      <c r="A134">
        <v>2017</v>
      </c>
      <c r="B134" t="s">
        <v>371</v>
      </c>
      <c r="C134" t="s">
        <v>377</v>
      </c>
      <c r="D134" t="s">
        <v>377</v>
      </c>
      <c r="E134" s="9">
        <f>IF(Table25[winner]=Table25[[#Headers],[KXIP]],1,0)</f>
        <v>1</v>
      </c>
      <c r="F134" s="9">
        <f>IF(Table25[winner]=Table25[[#Headers],[RCB]],1,0)</f>
        <v>0</v>
      </c>
      <c r="G134" s="9">
        <f>IF(Table25[winner]=Table25[[#Headers],[SRH]],1,0)</f>
        <v>0</v>
      </c>
      <c r="H134" s="9">
        <f>IF(Table25[winner]=Table25[[#Headers],[DC]],1,0)</f>
        <v>0</v>
      </c>
      <c r="I134" s="9">
        <f>IF(Table25[winner]=Table25[[#Headers],[RR]],1,0)</f>
        <v>0</v>
      </c>
      <c r="J134" s="9">
        <f>IF(Table25[winner]=Table25[[#Headers],[CSK]],1,0)</f>
        <v>0</v>
      </c>
      <c r="K134" s="9">
        <f>IF(Table25[winner]=Table25[[#Headers],[KKR]],1,0)</f>
        <v>0</v>
      </c>
      <c r="L134" s="9">
        <f>IF(Table25[winner]=Table25[[#Headers],[MI]],1,0)</f>
        <v>0</v>
      </c>
    </row>
    <row r="135" spans="1:12" x14ac:dyDescent="0.3">
      <c r="A135">
        <v>2018</v>
      </c>
      <c r="B135" t="s">
        <v>377</v>
      </c>
      <c r="C135" t="s">
        <v>374</v>
      </c>
      <c r="D135" t="s">
        <v>377</v>
      </c>
      <c r="E135" s="9">
        <f>IF(Table25[winner]=Table25[[#Headers],[KXIP]],1,0)</f>
        <v>1</v>
      </c>
      <c r="F135" s="9">
        <f>IF(Table25[winner]=Table25[[#Headers],[RCB]],1,0)</f>
        <v>0</v>
      </c>
      <c r="G135" s="9">
        <f>IF(Table25[winner]=Table25[[#Headers],[SRH]],1,0)</f>
        <v>0</v>
      </c>
      <c r="H135" s="9">
        <f>IF(Table25[winner]=Table25[[#Headers],[DC]],1,0)</f>
        <v>0</v>
      </c>
      <c r="I135" s="9">
        <f>IF(Table25[winner]=Table25[[#Headers],[RR]],1,0)</f>
        <v>0</v>
      </c>
      <c r="J135" s="9">
        <f>IF(Table25[winner]=Table25[[#Headers],[CSK]],1,0)</f>
        <v>0</v>
      </c>
      <c r="K135" s="9">
        <f>IF(Table25[winner]=Table25[[#Headers],[KKR]],1,0)</f>
        <v>0</v>
      </c>
      <c r="L135" s="9">
        <f>IF(Table25[winner]=Table25[[#Headers],[MI]],1,0)</f>
        <v>0</v>
      </c>
    </row>
    <row r="136" spans="1:12" x14ac:dyDescent="0.3">
      <c r="A136">
        <v>2018</v>
      </c>
      <c r="B136" t="s">
        <v>377</v>
      </c>
      <c r="C136" t="s">
        <v>373</v>
      </c>
      <c r="D136" t="s">
        <v>377</v>
      </c>
      <c r="E136" s="9">
        <f>IF(Table25[winner]=Table25[[#Headers],[KXIP]],1,0)</f>
        <v>1</v>
      </c>
      <c r="F136" s="9">
        <f>IF(Table25[winner]=Table25[[#Headers],[RCB]],1,0)</f>
        <v>0</v>
      </c>
      <c r="G136" s="9">
        <f>IF(Table25[winner]=Table25[[#Headers],[SRH]],1,0)</f>
        <v>0</v>
      </c>
      <c r="H136" s="9">
        <f>IF(Table25[winner]=Table25[[#Headers],[DC]],1,0)</f>
        <v>0</v>
      </c>
      <c r="I136" s="9">
        <f>IF(Table25[winner]=Table25[[#Headers],[RR]],1,0)</f>
        <v>0</v>
      </c>
      <c r="J136" s="9">
        <f>IF(Table25[winner]=Table25[[#Headers],[CSK]],1,0)</f>
        <v>0</v>
      </c>
      <c r="K136" s="9">
        <f>IF(Table25[winner]=Table25[[#Headers],[KKR]],1,0)</f>
        <v>0</v>
      </c>
      <c r="L136" s="9">
        <f>IF(Table25[winner]=Table25[[#Headers],[MI]],1,0)</f>
        <v>0</v>
      </c>
    </row>
    <row r="137" spans="1:12" x14ac:dyDescent="0.3">
      <c r="A137">
        <v>2018</v>
      </c>
      <c r="B137" t="s">
        <v>377</v>
      </c>
      <c r="C137" t="s">
        <v>378</v>
      </c>
      <c r="D137" t="s">
        <v>377</v>
      </c>
      <c r="E137" s="9">
        <f>IF(Table25[winner]=Table25[[#Headers],[KXIP]],1,0)</f>
        <v>1</v>
      </c>
      <c r="F137" s="9">
        <f>IF(Table25[winner]=Table25[[#Headers],[RCB]],1,0)</f>
        <v>0</v>
      </c>
      <c r="G137" s="9">
        <f>IF(Table25[winner]=Table25[[#Headers],[SRH]],1,0)</f>
        <v>0</v>
      </c>
      <c r="H137" s="9">
        <f>IF(Table25[winner]=Table25[[#Headers],[DC]],1,0)</f>
        <v>0</v>
      </c>
      <c r="I137" s="9">
        <f>IF(Table25[winner]=Table25[[#Headers],[RR]],1,0)</f>
        <v>0</v>
      </c>
      <c r="J137" s="9">
        <f>IF(Table25[winner]=Table25[[#Headers],[CSK]],1,0)</f>
        <v>0</v>
      </c>
      <c r="K137" s="9">
        <f>IF(Table25[winner]=Table25[[#Headers],[KKR]],1,0)</f>
        <v>0</v>
      </c>
      <c r="L137" s="9">
        <f>IF(Table25[winner]=Table25[[#Headers],[MI]],1,0)</f>
        <v>0</v>
      </c>
    </row>
    <row r="138" spans="1:12" x14ac:dyDescent="0.3">
      <c r="A138">
        <v>2018</v>
      </c>
      <c r="B138" t="s">
        <v>377</v>
      </c>
      <c r="C138" t="s">
        <v>371</v>
      </c>
      <c r="D138" t="s">
        <v>371</v>
      </c>
      <c r="E138" s="9">
        <f>IF(Table25[winner]=Table25[[#Headers],[KXIP]],1,0)</f>
        <v>0</v>
      </c>
      <c r="F138" s="9">
        <f>IF(Table25[winner]=Table25[[#Headers],[RCB]],1,0)</f>
        <v>0</v>
      </c>
      <c r="G138" s="9">
        <f>IF(Table25[winner]=Table25[[#Headers],[SRH]],1,0)</f>
        <v>0</v>
      </c>
      <c r="H138" s="9">
        <f>IF(Table25[winner]=Table25[[#Headers],[DC]],1,0)</f>
        <v>0</v>
      </c>
      <c r="I138" s="9">
        <f>IF(Table25[winner]=Table25[[#Headers],[RR]],1,0)</f>
        <v>0</v>
      </c>
      <c r="J138" s="9">
        <f>IF(Table25[winner]=Table25[[#Headers],[CSK]],1,0)</f>
        <v>0</v>
      </c>
      <c r="K138" s="9">
        <f>IF(Table25[winner]=Table25[[#Headers],[KKR]],1,0)</f>
        <v>0</v>
      </c>
      <c r="L138" s="9">
        <f>IF(Table25[winner]=Table25[[#Headers],[MI]],1,0)</f>
        <v>1</v>
      </c>
    </row>
    <row r="139" spans="1:12" x14ac:dyDescent="0.3">
      <c r="A139">
        <v>2018</v>
      </c>
      <c r="B139" t="s">
        <v>377</v>
      </c>
      <c r="C139" t="s">
        <v>375</v>
      </c>
      <c r="D139" t="s">
        <v>377</v>
      </c>
      <c r="E139" s="9">
        <f>IF(Table25[winner]=Table25[[#Headers],[KXIP]],1,0)</f>
        <v>1</v>
      </c>
      <c r="F139" s="9">
        <f>IF(Table25[winner]=Table25[[#Headers],[RCB]],1,0)</f>
        <v>0</v>
      </c>
      <c r="G139" s="9">
        <f>IF(Table25[winner]=Table25[[#Headers],[SRH]],1,0)</f>
        <v>0</v>
      </c>
      <c r="H139" s="9">
        <f>IF(Table25[winner]=Table25[[#Headers],[DC]],1,0)</f>
        <v>0</v>
      </c>
      <c r="I139" s="9">
        <f>IF(Table25[winner]=Table25[[#Headers],[RR]],1,0)</f>
        <v>0</v>
      </c>
      <c r="J139" s="9">
        <f>IF(Table25[winner]=Table25[[#Headers],[CSK]],1,0)</f>
        <v>0</v>
      </c>
      <c r="K139" s="9">
        <f>IF(Table25[winner]=Table25[[#Headers],[KKR]],1,0)</f>
        <v>0</v>
      </c>
      <c r="L139" s="9">
        <f>IF(Table25[winner]=Table25[[#Headers],[MI]],1,0)</f>
        <v>0</v>
      </c>
    </row>
    <row r="140" spans="1:12" x14ac:dyDescent="0.3">
      <c r="A140">
        <v>2018</v>
      </c>
      <c r="B140" t="s">
        <v>377</v>
      </c>
      <c r="C140" t="s">
        <v>372</v>
      </c>
      <c r="D140" t="s">
        <v>372</v>
      </c>
      <c r="E140" s="9">
        <f>IF(Table25[winner]=Table25[[#Headers],[KXIP]],1,0)</f>
        <v>0</v>
      </c>
      <c r="F140" s="9">
        <f>IF(Table25[winner]=Table25[[#Headers],[RCB]],1,0)</f>
        <v>0</v>
      </c>
      <c r="G140" s="9">
        <f>IF(Table25[winner]=Table25[[#Headers],[SRH]],1,0)</f>
        <v>0</v>
      </c>
      <c r="H140" s="9">
        <f>IF(Table25[winner]=Table25[[#Headers],[DC]],1,0)</f>
        <v>0</v>
      </c>
      <c r="I140" s="9">
        <f>IF(Table25[winner]=Table25[[#Headers],[RR]],1,0)</f>
        <v>0</v>
      </c>
      <c r="J140" s="9">
        <f>IF(Table25[winner]=Table25[[#Headers],[CSK]],1,0)</f>
        <v>0</v>
      </c>
      <c r="K140" s="9">
        <f>IF(Table25[winner]=Table25[[#Headers],[KKR]],1,0)</f>
        <v>1</v>
      </c>
      <c r="L140" s="9">
        <f>IF(Table25[winner]=Table25[[#Headers],[MI]],1,0)</f>
        <v>0</v>
      </c>
    </row>
    <row r="141" spans="1:12" x14ac:dyDescent="0.3">
      <c r="A141">
        <v>2018</v>
      </c>
      <c r="B141" t="s">
        <v>377</v>
      </c>
      <c r="C141" t="s">
        <v>376</v>
      </c>
      <c r="D141" t="s">
        <v>376</v>
      </c>
      <c r="E141" s="9">
        <f>IF(Table25[winner]=Table25[[#Headers],[KXIP]],1,0)</f>
        <v>0</v>
      </c>
      <c r="F141" s="9">
        <f>IF(Table25[winner]=Table25[[#Headers],[RCB]],1,0)</f>
        <v>1</v>
      </c>
      <c r="G141" s="9">
        <f>IF(Table25[winner]=Table25[[#Headers],[SRH]],1,0)</f>
        <v>0</v>
      </c>
      <c r="H141" s="9">
        <f>IF(Table25[winner]=Table25[[#Headers],[DC]],1,0)</f>
        <v>0</v>
      </c>
      <c r="I141" s="9">
        <f>IF(Table25[winner]=Table25[[#Headers],[RR]],1,0)</f>
        <v>0</v>
      </c>
      <c r="J141" s="9">
        <f>IF(Table25[winner]=Table25[[#Headers],[CSK]],1,0)</f>
        <v>0</v>
      </c>
      <c r="K141" s="9">
        <f>IF(Table25[winner]=Table25[[#Headers],[KKR]],1,0)</f>
        <v>0</v>
      </c>
      <c r="L141" s="9">
        <f>IF(Table25[winner]=Table25[[#Headers],[MI]],1,0)</f>
        <v>0</v>
      </c>
    </row>
    <row r="142" spans="1:12" x14ac:dyDescent="0.3">
      <c r="A142">
        <v>2018</v>
      </c>
      <c r="B142" t="s">
        <v>376</v>
      </c>
      <c r="C142" t="s">
        <v>377</v>
      </c>
      <c r="D142" t="s">
        <v>376</v>
      </c>
      <c r="E142" s="9">
        <f>IF(Table25[winner]=Table25[[#Headers],[KXIP]],1,0)</f>
        <v>0</v>
      </c>
      <c r="F142" s="9">
        <f>IF(Table25[winner]=Table25[[#Headers],[RCB]],1,0)</f>
        <v>1</v>
      </c>
      <c r="G142" s="9">
        <f>IF(Table25[winner]=Table25[[#Headers],[SRH]],1,0)</f>
        <v>0</v>
      </c>
      <c r="H142" s="9">
        <f>IF(Table25[winner]=Table25[[#Headers],[DC]],1,0)</f>
        <v>0</v>
      </c>
      <c r="I142" s="9">
        <f>IF(Table25[winner]=Table25[[#Headers],[RR]],1,0)</f>
        <v>0</v>
      </c>
      <c r="J142" s="9">
        <f>IF(Table25[winner]=Table25[[#Headers],[CSK]],1,0)</f>
        <v>0</v>
      </c>
      <c r="K142" s="9">
        <f>IF(Table25[winner]=Table25[[#Headers],[KKR]],1,0)</f>
        <v>0</v>
      </c>
      <c r="L142" s="9">
        <f>IF(Table25[winner]=Table25[[#Headers],[MI]],1,0)</f>
        <v>0</v>
      </c>
    </row>
    <row r="143" spans="1:12" x14ac:dyDescent="0.3">
      <c r="A143">
        <v>2018</v>
      </c>
      <c r="B143" t="s">
        <v>372</v>
      </c>
      <c r="C143" t="s">
        <v>377</v>
      </c>
      <c r="D143" t="s">
        <v>377</v>
      </c>
      <c r="E143" s="9">
        <f>IF(Table25[winner]=Table25[[#Headers],[KXIP]],1,0)</f>
        <v>1</v>
      </c>
      <c r="F143" s="9">
        <f>IF(Table25[winner]=Table25[[#Headers],[RCB]],1,0)</f>
        <v>0</v>
      </c>
      <c r="G143" s="9">
        <f>IF(Table25[winner]=Table25[[#Headers],[SRH]],1,0)</f>
        <v>0</v>
      </c>
      <c r="H143" s="9">
        <f>IF(Table25[winner]=Table25[[#Headers],[DC]],1,0)</f>
        <v>0</v>
      </c>
      <c r="I143" s="9">
        <f>IF(Table25[winner]=Table25[[#Headers],[RR]],1,0)</f>
        <v>0</v>
      </c>
      <c r="J143" s="9">
        <f>IF(Table25[winner]=Table25[[#Headers],[CSK]],1,0)</f>
        <v>0</v>
      </c>
      <c r="K143" s="9">
        <f>IF(Table25[winner]=Table25[[#Headers],[KKR]],1,0)</f>
        <v>0</v>
      </c>
      <c r="L143" s="9">
        <f>IF(Table25[winner]=Table25[[#Headers],[MI]],1,0)</f>
        <v>0</v>
      </c>
    </row>
    <row r="144" spans="1:12" x14ac:dyDescent="0.3">
      <c r="A144">
        <v>2018</v>
      </c>
      <c r="B144" t="s">
        <v>374</v>
      </c>
      <c r="C144" t="s">
        <v>377</v>
      </c>
      <c r="D144" t="s">
        <v>377</v>
      </c>
      <c r="E144" s="9">
        <f>IF(Table25[winner]=Table25[[#Headers],[KXIP]],1,0)</f>
        <v>1</v>
      </c>
      <c r="F144" s="9">
        <f>IF(Table25[winner]=Table25[[#Headers],[RCB]],1,0)</f>
        <v>0</v>
      </c>
      <c r="G144" s="9">
        <f>IF(Table25[winner]=Table25[[#Headers],[SRH]],1,0)</f>
        <v>0</v>
      </c>
      <c r="H144" s="9">
        <f>IF(Table25[winner]=Table25[[#Headers],[DC]],1,0)</f>
        <v>0</v>
      </c>
      <c r="I144" s="9">
        <f>IF(Table25[winner]=Table25[[#Headers],[RR]],1,0)</f>
        <v>0</v>
      </c>
      <c r="J144" s="9">
        <f>IF(Table25[winner]=Table25[[#Headers],[CSK]],1,0)</f>
        <v>0</v>
      </c>
      <c r="K144" s="9">
        <f>IF(Table25[winner]=Table25[[#Headers],[KKR]],1,0)</f>
        <v>0</v>
      </c>
      <c r="L144" s="9">
        <f>IF(Table25[winner]=Table25[[#Headers],[MI]],1,0)</f>
        <v>0</v>
      </c>
    </row>
    <row r="145" spans="1:12" x14ac:dyDescent="0.3">
      <c r="A145">
        <v>2018</v>
      </c>
      <c r="B145" t="s">
        <v>378</v>
      </c>
      <c r="C145" t="s">
        <v>377</v>
      </c>
      <c r="D145" t="s">
        <v>378</v>
      </c>
      <c r="E145" s="9">
        <f>IF(Table25[winner]=Table25[[#Headers],[KXIP]],1,0)</f>
        <v>0</v>
      </c>
      <c r="F145" s="9">
        <f>IF(Table25[winner]=Table25[[#Headers],[RCB]],1,0)</f>
        <v>0</v>
      </c>
      <c r="G145" s="9">
        <f>IF(Table25[winner]=Table25[[#Headers],[SRH]],1,0)</f>
        <v>1</v>
      </c>
      <c r="H145" s="9">
        <f>IF(Table25[winner]=Table25[[#Headers],[DC]],1,0)</f>
        <v>0</v>
      </c>
      <c r="I145" s="9">
        <f>IF(Table25[winner]=Table25[[#Headers],[RR]],1,0)</f>
        <v>0</v>
      </c>
      <c r="J145" s="9">
        <f>IF(Table25[winner]=Table25[[#Headers],[CSK]],1,0)</f>
        <v>0</v>
      </c>
      <c r="K145" s="9">
        <f>IF(Table25[winner]=Table25[[#Headers],[KKR]],1,0)</f>
        <v>0</v>
      </c>
      <c r="L145" s="9">
        <f>IF(Table25[winner]=Table25[[#Headers],[MI]],1,0)</f>
        <v>0</v>
      </c>
    </row>
    <row r="146" spans="1:12" x14ac:dyDescent="0.3">
      <c r="A146">
        <v>2018</v>
      </c>
      <c r="B146" t="s">
        <v>375</v>
      </c>
      <c r="C146" t="s">
        <v>377</v>
      </c>
      <c r="D146" t="s">
        <v>375</v>
      </c>
      <c r="E146" s="9">
        <f>IF(Table25[winner]=Table25[[#Headers],[KXIP]],1,0)</f>
        <v>0</v>
      </c>
      <c r="F146" s="9">
        <f>IF(Table25[winner]=Table25[[#Headers],[RCB]],1,0)</f>
        <v>0</v>
      </c>
      <c r="G146" s="9">
        <f>IF(Table25[winner]=Table25[[#Headers],[SRH]],1,0)</f>
        <v>0</v>
      </c>
      <c r="H146" s="9">
        <f>IF(Table25[winner]=Table25[[#Headers],[DC]],1,0)</f>
        <v>0</v>
      </c>
      <c r="I146" s="9">
        <f>IF(Table25[winner]=Table25[[#Headers],[RR]],1,0)</f>
        <v>1</v>
      </c>
      <c r="J146" s="9">
        <f>IF(Table25[winner]=Table25[[#Headers],[CSK]],1,0)</f>
        <v>0</v>
      </c>
      <c r="K146" s="9">
        <f>IF(Table25[winner]=Table25[[#Headers],[KKR]],1,0)</f>
        <v>0</v>
      </c>
      <c r="L146" s="9">
        <f>IF(Table25[winner]=Table25[[#Headers],[MI]],1,0)</f>
        <v>0</v>
      </c>
    </row>
    <row r="147" spans="1:12" x14ac:dyDescent="0.3">
      <c r="A147">
        <v>2018</v>
      </c>
      <c r="B147" t="s">
        <v>371</v>
      </c>
      <c r="C147" t="s">
        <v>377</v>
      </c>
      <c r="D147" t="s">
        <v>371</v>
      </c>
      <c r="E147" s="9">
        <f>IF(Table25[winner]=Table25[[#Headers],[KXIP]],1,0)</f>
        <v>0</v>
      </c>
      <c r="F147" s="9">
        <f>IF(Table25[winner]=Table25[[#Headers],[RCB]],1,0)</f>
        <v>0</v>
      </c>
      <c r="G147" s="9">
        <f>IF(Table25[winner]=Table25[[#Headers],[SRH]],1,0)</f>
        <v>0</v>
      </c>
      <c r="H147" s="9">
        <f>IF(Table25[winner]=Table25[[#Headers],[DC]],1,0)</f>
        <v>0</v>
      </c>
      <c r="I147" s="9">
        <f>IF(Table25[winner]=Table25[[#Headers],[RR]],1,0)</f>
        <v>0</v>
      </c>
      <c r="J147" s="9">
        <f>IF(Table25[winner]=Table25[[#Headers],[CSK]],1,0)</f>
        <v>0</v>
      </c>
      <c r="K147" s="9">
        <f>IF(Table25[winner]=Table25[[#Headers],[KKR]],1,0)</f>
        <v>0</v>
      </c>
      <c r="L147" s="9">
        <f>IF(Table25[winner]=Table25[[#Headers],[MI]],1,0)</f>
        <v>1</v>
      </c>
    </row>
    <row r="148" spans="1:12" x14ac:dyDescent="0.3">
      <c r="A148">
        <v>2018</v>
      </c>
      <c r="B148" t="s">
        <v>373</v>
      </c>
      <c r="C148" t="s">
        <v>377</v>
      </c>
      <c r="D148" t="s">
        <v>373</v>
      </c>
      <c r="E148" s="9">
        <f>IF(Table25[winner]=Table25[[#Headers],[KXIP]],1,0)</f>
        <v>0</v>
      </c>
      <c r="F148" s="9">
        <f>IF(Table25[winner]=Table25[[#Headers],[RCB]],1,0)</f>
        <v>0</v>
      </c>
      <c r="G148" s="9">
        <f>IF(Table25[winner]=Table25[[#Headers],[SRH]],1,0)</f>
        <v>0</v>
      </c>
      <c r="H148" s="9">
        <f>IF(Table25[winner]=Table25[[#Headers],[DC]],1,0)</f>
        <v>0</v>
      </c>
      <c r="I148" s="9">
        <f>IF(Table25[winner]=Table25[[#Headers],[RR]],1,0)</f>
        <v>0</v>
      </c>
      <c r="J148" s="9">
        <f>IF(Table25[winner]=Table25[[#Headers],[CSK]],1,0)</f>
        <v>1</v>
      </c>
      <c r="K148" s="9">
        <f>IF(Table25[winner]=Table25[[#Headers],[KKR]],1,0)</f>
        <v>0</v>
      </c>
      <c r="L148" s="9">
        <f>IF(Table25[winner]=Table25[[#Headers],[MI]],1,0)</f>
        <v>0</v>
      </c>
    </row>
    <row r="149" spans="1:12" x14ac:dyDescent="0.3">
      <c r="A149">
        <v>2019</v>
      </c>
      <c r="B149" t="s">
        <v>377</v>
      </c>
      <c r="C149" t="s">
        <v>371</v>
      </c>
      <c r="D149" t="s">
        <v>377</v>
      </c>
      <c r="E149" s="9">
        <f>IF(Table25[winner]=Table25[[#Headers],[KXIP]],1,0)</f>
        <v>1</v>
      </c>
      <c r="F149" s="9">
        <f>IF(Table25[winner]=Table25[[#Headers],[RCB]],1,0)</f>
        <v>0</v>
      </c>
      <c r="G149" s="9">
        <f>IF(Table25[winner]=Table25[[#Headers],[SRH]],1,0)</f>
        <v>0</v>
      </c>
      <c r="H149" s="9">
        <f>IF(Table25[winner]=Table25[[#Headers],[DC]],1,0)</f>
        <v>0</v>
      </c>
      <c r="I149" s="9">
        <f>IF(Table25[winner]=Table25[[#Headers],[RR]],1,0)</f>
        <v>0</v>
      </c>
      <c r="J149" s="9">
        <f>IF(Table25[winner]=Table25[[#Headers],[CSK]],1,0)</f>
        <v>0</v>
      </c>
      <c r="K149" s="9">
        <f>IF(Table25[winner]=Table25[[#Headers],[KKR]],1,0)</f>
        <v>0</v>
      </c>
      <c r="L149" s="9">
        <f>IF(Table25[winner]=Table25[[#Headers],[MI]],1,0)</f>
        <v>0</v>
      </c>
    </row>
    <row r="150" spans="1:12" x14ac:dyDescent="0.3">
      <c r="A150">
        <v>2019</v>
      </c>
      <c r="B150" t="s">
        <v>377</v>
      </c>
      <c r="C150" t="s">
        <v>374</v>
      </c>
      <c r="D150" t="s">
        <v>377</v>
      </c>
      <c r="E150" s="9">
        <f>IF(Table25[winner]=Table25[[#Headers],[KXIP]],1,0)</f>
        <v>1</v>
      </c>
      <c r="F150" s="9">
        <f>IF(Table25[winner]=Table25[[#Headers],[RCB]],1,0)</f>
        <v>0</v>
      </c>
      <c r="G150" s="9">
        <f>IF(Table25[winner]=Table25[[#Headers],[SRH]],1,0)</f>
        <v>0</v>
      </c>
      <c r="H150" s="9">
        <f>IF(Table25[winner]=Table25[[#Headers],[DC]],1,0)</f>
        <v>0</v>
      </c>
      <c r="I150" s="9">
        <f>IF(Table25[winner]=Table25[[#Headers],[RR]],1,0)</f>
        <v>0</v>
      </c>
      <c r="J150" s="9">
        <f>IF(Table25[winner]=Table25[[#Headers],[CSK]],1,0)</f>
        <v>0</v>
      </c>
      <c r="K150" s="9">
        <f>IF(Table25[winner]=Table25[[#Headers],[KKR]],1,0)</f>
        <v>0</v>
      </c>
      <c r="L150" s="9">
        <f>IF(Table25[winner]=Table25[[#Headers],[MI]],1,0)</f>
        <v>0</v>
      </c>
    </row>
    <row r="151" spans="1:12" x14ac:dyDescent="0.3">
      <c r="A151">
        <v>2019</v>
      </c>
      <c r="B151" t="s">
        <v>377</v>
      </c>
      <c r="C151" t="s">
        <v>378</v>
      </c>
      <c r="D151" t="s">
        <v>377</v>
      </c>
      <c r="E151" s="9">
        <f>IF(Table25[winner]=Table25[[#Headers],[KXIP]],1,0)</f>
        <v>1</v>
      </c>
      <c r="F151" s="9">
        <f>IF(Table25[winner]=Table25[[#Headers],[RCB]],1,0)</f>
        <v>0</v>
      </c>
      <c r="G151" s="9">
        <f>IF(Table25[winner]=Table25[[#Headers],[SRH]],1,0)</f>
        <v>0</v>
      </c>
      <c r="H151" s="9">
        <f>IF(Table25[winner]=Table25[[#Headers],[DC]],1,0)</f>
        <v>0</v>
      </c>
      <c r="I151" s="9">
        <f>IF(Table25[winner]=Table25[[#Headers],[RR]],1,0)</f>
        <v>0</v>
      </c>
      <c r="J151" s="9">
        <f>IF(Table25[winner]=Table25[[#Headers],[CSK]],1,0)</f>
        <v>0</v>
      </c>
      <c r="K151" s="9">
        <f>IF(Table25[winner]=Table25[[#Headers],[KKR]],1,0)</f>
        <v>0</v>
      </c>
      <c r="L151" s="9">
        <f>IF(Table25[winner]=Table25[[#Headers],[MI]],1,0)</f>
        <v>0</v>
      </c>
    </row>
    <row r="152" spans="1:12" x14ac:dyDescent="0.3">
      <c r="A152">
        <v>2019</v>
      </c>
      <c r="B152" t="s">
        <v>377</v>
      </c>
      <c r="C152" t="s">
        <v>376</v>
      </c>
      <c r="D152" t="s">
        <v>376</v>
      </c>
      <c r="E152" s="9">
        <f>IF(Table25[winner]=Table25[[#Headers],[KXIP]],1,0)</f>
        <v>0</v>
      </c>
      <c r="F152" s="9">
        <f>IF(Table25[winner]=Table25[[#Headers],[RCB]],1,0)</f>
        <v>1</v>
      </c>
      <c r="G152" s="9">
        <f>IF(Table25[winner]=Table25[[#Headers],[SRH]],1,0)</f>
        <v>0</v>
      </c>
      <c r="H152" s="9">
        <f>IF(Table25[winner]=Table25[[#Headers],[DC]],1,0)</f>
        <v>0</v>
      </c>
      <c r="I152" s="9">
        <f>IF(Table25[winner]=Table25[[#Headers],[RR]],1,0)</f>
        <v>0</v>
      </c>
      <c r="J152" s="9">
        <f>IF(Table25[winner]=Table25[[#Headers],[CSK]],1,0)</f>
        <v>0</v>
      </c>
      <c r="K152" s="9">
        <f>IF(Table25[winner]=Table25[[#Headers],[KKR]],1,0)</f>
        <v>0</v>
      </c>
      <c r="L152" s="9">
        <f>IF(Table25[winner]=Table25[[#Headers],[MI]],1,0)</f>
        <v>0</v>
      </c>
    </row>
    <row r="153" spans="1:12" x14ac:dyDescent="0.3">
      <c r="A153">
        <v>2019</v>
      </c>
      <c r="B153" t="s">
        <v>377</v>
      </c>
      <c r="C153" t="s">
        <v>375</v>
      </c>
      <c r="D153" t="s">
        <v>377</v>
      </c>
      <c r="E153" s="9">
        <f>IF(Table25[winner]=Table25[[#Headers],[KXIP]],1,0)</f>
        <v>1</v>
      </c>
      <c r="F153" s="9">
        <f>IF(Table25[winner]=Table25[[#Headers],[RCB]],1,0)</f>
        <v>0</v>
      </c>
      <c r="G153" s="9">
        <f>IF(Table25[winner]=Table25[[#Headers],[SRH]],1,0)</f>
        <v>0</v>
      </c>
      <c r="H153" s="9">
        <f>IF(Table25[winner]=Table25[[#Headers],[DC]],1,0)</f>
        <v>0</v>
      </c>
      <c r="I153" s="9">
        <f>IF(Table25[winner]=Table25[[#Headers],[RR]],1,0)</f>
        <v>0</v>
      </c>
      <c r="J153" s="9">
        <f>IF(Table25[winner]=Table25[[#Headers],[CSK]],1,0)</f>
        <v>0</v>
      </c>
      <c r="K153" s="9">
        <f>IF(Table25[winner]=Table25[[#Headers],[KKR]],1,0)</f>
        <v>0</v>
      </c>
      <c r="L153" s="9">
        <f>IF(Table25[winner]=Table25[[#Headers],[MI]],1,0)</f>
        <v>0</v>
      </c>
    </row>
    <row r="154" spans="1:12" x14ac:dyDescent="0.3">
      <c r="A154">
        <v>2019</v>
      </c>
      <c r="B154" t="s">
        <v>377</v>
      </c>
      <c r="C154" t="s">
        <v>372</v>
      </c>
      <c r="D154" t="s">
        <v>372</v>
      </c>
      <c r="E154" s="9">
        <f>IF(Table25[winner]=Table25[[#Headers],[KXIP]],1,0)</f>
        <v>0</v>
      </c>
      <c r="F154" s="9">
        <f>IF(Table25[winner]=Table25[[#Headers],[RCB]],1,0)</f>
        <v>0</v>
      </c>
      <c r="G154" s="9">
        <f>IF(Table25[winner]=Table25[[#Headers],[SRH]],1,0)</f>
        <v>0</v>
      </c>
      <c r="H154" s="9">
        <f>IF(Table25[winner]=Table25[[#Headers],[DC]],1,0)</f>
        <v>0</v>
      </c>
      <c r="I154" s="9">
        <f>IF(Table25[winner]=Table25[[#Headers],[RR]],1,0)</f>
        <v>0</v>
      </c>
      <c r="J154" s="9">
        <f>IF(Table25[winner]=Table25[[#Headers],[CSK]],1,0)</f>
        <v>0</v>
      </c>
      <c r="K154" s="9">
        <f>IF(Table25[winner]=Table25[[#Headers],[KKR]],1,0)</f>
        <v>1</v>
      </c>
      <c r="L154" s="9">
        <f>IF(Table25[winner]=Table25[[#Headers],[MI]],1,0)</f>
        <v>0</v>
      </c>
    </row>
    <row r="155" spans="1:12" x14ac:dyDescent="0.3">
      <c r="A155">
        <v>2019</v>
      </c>
      <c r="B155" t="s">
        <v>377</v>
      </c>
      <c r="C155" t="s">
        <v>373</v>
      </c>
      <c r="D155" t="s">
        <v>377</v>
      </c>
      <c r="E155" s="9">
        <f>IF(Table25[winner]=Table25[[#Headers],[KXIP]],1,0)</f>
        <v>1</v>
      </c>
      <c r="F155" s="9">
        <f>IF(Table25[winner]=Table25[[#Headers],[RCB]],1,0)</f>
        <v>0</v>
      </c>
      <c r="G155" s="9">
        <f>IF(Table25[winner]=Table25[[#Headers],[SRH]],1,0)</f>
        <v>0</v>
      </c>
      <c r="H155" s="9">
        <f>IF(Table25[winner]=Table25[[#Headers],[DC]],1,0)</f>
        <v>0</v>
      </c>
      <c r="I155" s="9">
        <f>IF(Table25[winner]=Table25[[#Headers],[RR]],1,0)</f>
        <v>0</v>
      </c>
      <c r="J155" s="9">
        <f>IF(Table25[winner]=Table25[[#Headers],[CSK]],1,0)</f>
        <v>0</v>
      </c>
      <c r="K155" s="9">
        <f>IF(Table25[winner]=Table25[[#Headers],[KKR]],1,0)</f>
        <v>0</v>
      </c>
      <c r="L155" s="9">
        <f>IF(Table25[winner]=Table25[[#Headers],[MI]],1,0)</f>
        <v>0</v>
      </c>
    </row>
    <row r="156" spans="1:12" x14ac:dyDescent="0.3">
      <c r="A156">
        <v>2019</v>
      </c>
      <c r="B156" t="s">
        <v>375</v>
      </c>
      <c r="C156" t="s">
        <v>377</v>
      </c>
      <c r="D156" t="s">
        <v>377</v>
      </c>
      <c r="E156" s="9">
        <f>IF(Table25[winner]=Table25[[#Headers],[KXIP]],1,0)</f>
        <v>1</v>
      </c>
      <c r="F156" s="9">
        <f>IF(Table25[winner]=Table25[[#Headers],[RCB]],1,0)</f>
        <v>0</v>
      </c>
      <c r="G156" s="9">
        <f>IF(Table25[winner]=Table25[[#Headers],[SRH]],1,0)</f>
        <v>0</v>
      </c>
      <c r="H156" s="9">
        <f>IF(Table25[winner]=Table25[[#Headers],[DC]],1,0)</f>
        <v>0</v>
      </c>
      <c r="I156" s="9">
        <f>IF(Table25[winner]=Table25[[#Headers],[RR]],1,0)</f>
        <v>0</v>
      </c>
      <c r="J156" s="9">
        <f>IF(Table25[winner]=Table25[[#Headers],[CSK]],1,0)</f>
        <v>0</v>
      </c>
      <c r="K156" s="9">
        <f>IF(Table25[winner]=Table25[[#Headers],[KKR]],1,0)</f>
        <v>0</v>
      </c>
      <c r="L156" s="9">
        <f>IF(Table25[winner]=Table25[[#Headers],[MI]],1,0)</f>
        <v>0</v>
      </c>
    </row>
    <row r="157" spans="1:12" x14ac:dyDescent="0.3">
      <c r="A157">
        <v>2019</v>
      </c>
      <c r="B157" t="s">
        <v>372</v>
      </c>
      <c r="C157" t="s">
        <v>377</v>
      </c>
      <c r="D157" t="s">
        <v>372</v>
      </c>
      <c r="E157" s="9">
        <f>IF(Table25[winner]=Table25[[#Headers],[KXIP]],1,0)</f>
        <v>0</v>
      </c>
      <c r="F157" s="9">
        <f>IF(Table25[winner]=Table25[[#Headers],[RCB]],1,0)</f>
        <v>0</v>
      </c>
      <c r="G157" s="9">
        <f>IF(Table25[winner]=Table25[[#Headers],[SRH]],1,0)</f>
        <v>0</v>
      </c>
      <c r="H157" s="9">
        <f>IF(Table25[winner]=Table25[[#Headers],[DC]],1,0)</f>
        <v>0</v>
      </c>
      <c r="I157" s="9">
        <f>IF(Table25[winner]=Table25[[#Headers],[RR]],1,0)</f>
        <v>0</v>
      </c>
      <c r="J157" s="9">
        <f>IF(Table25[winner]=Table25[[#Headers],[CSK]],1,0)</f>
        <v>0</v>
      </c>
      <c r="K157" s="9">
        <f>IF(Table25[winner]=Table25[[#Headers],[KKR]],1,0)</f>
        <v>1</v>
      </c>
      <c r="L157" s="9">
        <f>IF(Table25[winner]=Table25[[#Headers],[MI]],1,0)</f>
        <v>0</v>
      </c>
    </row>
    <row r="158" spans="1:12" x14ac:dyDescent="0.3">
      <c r="A158">
        <v>2019</v>
      </c>
      <c r="B158" t="s">
        <v>373</v>
      </c>
      <c r="C158" t="s">
        <v>377</v>
      </c>
      <c r="D158" t="s">
        <v>373</v>
      </c>
      <c r="E158" s="9">
        <f>IF(Table25[winner]=Table25[[#Headers],[KXIP]],1,0)</f>
        <v>0</v>
      </c>
      <c r="F158" s="9">
        <f>IF(Table25[winner]=Table25[[#Headers],[RCB]],1,0)</f>
        <v>0</v>
      </c>
      <c r="G158" s="9">
        <f>IF(Table25[winner]=Table25[[#Headers],[SRH]],1,0)</f>
        <v>0</v>
      </c>
      <c r="H158" s="9">
        <f>IF(Table25[winner]=Table25[[#Headers],[DC]],1,0)</f>
        <v>0</v>
      </c>
      <c r="I158" s="9">
        <f>IF(Table25[winner]=Table25[[#Headers],[RR]],1,0)</f>
        <v>0</v>
      </c>
      <c r="J158" s="9">
        <f>IF(Table25[winner]=Table25[[#Headers],[CSK]],1,0)</f>
        <v>1</v>
      </c>
      <c r="K158" s="9">
        <f>IF(Table25[winner]=Table25[[#Headers],[KKR]],1,0)</f>
        <v>0</v>
      </c>
      <c r="L158" s="9">
        <f>IF(Table25[winner]=Table25[[#Headers],[MI]],1,0)</f>
        <v>0</v>
      </c>
    </row>
    <row r="159" spans="1:12" x14ac:dyDescent="0.3">
      <c r="A159">
        <v>2019</v>
      </c>
      <c r="B159" t="s">
        <v>371</v>
      </c>
      <c r="C159" t="s">
        <v>377</v>
      </c>
      <c r="D159" t="s">
        <v>371</v>
      </c>
      <c r="E159" s="9">
        <f>IF(Table25[winner]=Table25[[#Headers],[KXIP]],1,0)</f>
        <v>0</v>
      </c>
      <c r="F159" s="9">
        <f>IF(Table25[winner]=Table25[[#Headers],[RCB]],1,0)</f>
        <v>0</v>
      </c>
      <c r="G159" s="9">
        <f>IF(Table25[winner]=Table25[[#Headers],[SRH]],1,0)</f>
        <v>0</v>
      </c>
      <c r="H159" s="9">
        <f>IF(Table25[winner]=Table25[[#Headers],[DC]],1,0)</f>
        <v>0</v>
      </c>
      <c r="I159" s="9">
        <f>IF(Table25[winner]=Table25[[#Headers],[RR]],1,0)</f>
        <v>0</v>
      </c>
      <c r="J159" s="9">
        <f>IF(Table25[winner]=Table25[[#Headers],[CSK]],1,0)</f>
        <v>0</v>
      </c>
      <c r="K159" s="9">
        <f>IF(Table25[winner]=Table25[[#Headers],[KKR]],1,0)</f>
        <v>0</v>
      </c>
      <c r="L159" s="9">
        <f>IF(Table25[winner]=Table25[[#Headers],[MI]],1,0)</f>
        <v>1</v>
      </c>
    </row>
    <row r="160" spans="1:12" x14ac:dyDescent="0.3">
      <c r="A160">
        <v>2019</v>
      </c>
      <c r="B160" t="s">
        <v>374</v>
      </c>
      <c r="C160" t="s">
        <v>377</v>
      </c>
      <c r="D160" t="s">
        <v>374</v>
      </c>
      <c r="E160" s="9">
        <f>IF(Table25[winner]=Table25[[#Headers],[KXIP]],1,0)</f>
        <v>0</v>
      </c>
      <c r="F160" s="9">
        <f>IF(Table25[winner]=Table25[[#Headers],[RCB]],1,0)</f>
        <v>0</v>
      </c>
      <c r="G160" s="9">
        <f>IF(Table25[winner]=Table25[[#Headers],[SRH]],1,0)</f>
        <v>0</v>
      </c>
      <c r="H160" s="9">
        <f>IF(Table25[winner]=Table25[[#Headers],[DC]],1,0)</f>
        <v>1</v>
      </c>
      <c r="I160" s="9">
        <f>IF(Table25[winner]=Table25[[#Headers],[RR]],1,0)</f>
        <v>0</v>
      </c>
      <c r="J160" s="9">
        <f>IF(Table25[winner]=Table25[[#Headers],[CSK]],1,0)</f>
        <v>0</v>
      </c>
      <c r="K160" s="9">
        <f>IF(Table25[winner]=Table25[[#Headers],[KKR]],1,0)</f>
        <v>0</v>
      </c>
      <c r="L160" s="9">
        <f>IF(Table25[winner]=Table25[[#Headers],[MI]],1,0)</f>
        <v>0</v>
      </c>
    </row>
    <row r="161" spans="1:12" x14ac:dyDescent="0.3">
      <c r="A161">
        <v>2019</v>
      </c>
      <c r="B161" t="s">
        <v>376</v>
      </c>
      <c r="C161" t="s">
        <v>377</v>
      </c>
      <c r="D161" t="s">
        <v>376</v>
      </c>
      <c r="E161" s="9">
        <f>IF(Table25[winner]=Table25[[#Headers],[KXIP]],1,0)</f>
        <v>0</v>
      </c>
      <c r="F161" s="9">
        <f>IF(Table25[winner]=Table25[[#Headers],[RCB]],1,0)</f>
        <v>1</v>
      </c>
      <c r="G161" s="9">
        <f>IF(Table25[winner]=Table25[[#Headers],[SRH]],1,0)</f>
        <v>0</v>
      </c>
      <c r="H161" s="9">
        <f>IF(Table25[winner]=Table25[[#Headers],[DC]],1,0)</f>
        <v>0</v>
      </c>
      <c r="I161" s="9">
        <f>IF(Table25[winner]=Table25[[#Headers],[RR]],1,0)</f>
        <v>0</v>
      </c>
      <c r="J161" s="9">
        <f>IF(Table25[winner]=Table25[[#Headers],[CSK]],1,0)</f>
        <v>0</v>
      </c>
      <c r="K161" s="9">
        <f>IF(Table25[winner]=Table25[[#Headers],[KKR]],1,0)</f>
        <v>0</v>
      </c>
      <c r="L161" s="9">
        <f>IF(Table25[winner]=Table25[[#Headers],[MI]],1,0)</f>
        <v>0</v>
      </c>
    </row>
    <row r="162" spans="1:12" x14ac:dyDescent="0.3">
      <c r="A162">
        <v>2019</v>
      </c>
      <c r="B162" t="s">
        <v>378</v>
      </c>
      <c r="C162" t="s">
        <v>377</v>
      </c>
      <c r="D162" t="s">
        <v>378</v>
      </c>
      <c r="E162" s="9">
        <f>IF(Table25[winner]=Table25[[#Headers],[KXIP]],1,0)</f>
        <v>0</v>
      </c>
      <c r="F162" s="9">
        <f>IF(Table25[winner]=Table25[[#Headers],[RCB]],1,0)</f>
        <v>0</v>
      </c>
      <c r="G162" s="9">
        <f>IF(Table25[winner]=Table25[[#Headers],[SRH]],1,0)</f>
        <v>1</v>
      </c>
      <c r="H162" s="9">
        <f>IF(Table25[winner]=Table25[[#Headers],[DC]],1,0)</f>
        <v>0</v>
      </c>
      <c r="I162" s="9">
        <f>IF(Table25[winner]=Table25[[#Headers],[RR]],1,0)</f>
        <v>0</v>
      </c>
      <c r="J162" s="9">
        <f>IF(Table25[winner]=Table25[[#Headers],[CSK]],1,0)</f>
        <v>0</v>
      </c>
      <c r="K162" s="9">
        <f>IF(Table25[winner]=Table25[[#Headers],[KKR]],1,0)</f>
        <v>0</v>
      </c>
      <c r="L162" s="9">
        <f>IF(Table25[winner]=Table25[[#Headers],[MI]],1,0)</f>
        <v>0</v>
      </c>
    </row>
    <row r="163" spans="1:12" x14ac:dyDescent="0.3">
      <c r="A163">
        <v>2020</v>
      </c>
      <c r="B163" t="s">
        <v>377</v>
      </c>
      <c r="C163" t="s">
        <v>378</v>
      </c>
      <c r="D163" t="s">
        <v>377</v>
      </c>
      <c r="E163" s="9">
        <f>IF(Table25[winner]=Table25[[#Headers],[KXIP]],1,0)</f>
        <v>1</v>
      </c>
      <c r="F163" s="9">
        <f>IF(Table25[winner]=Table25[[#Headers],[RCB]],1,0)</f>
        <v>0</v>
      </c>
      <c r="G163" s="9">
        <f>IF(Table25[winner]=Table25[[#Headers],[SRH]],1,0)</f>
        <v>0</v>
      </c>
      <c r="H163" s="9">
        <f>IF(Table25[winner]=Table25[[#Headers],[DC]],1,0)</f>
        <v>0</v>
      </c>
      <c r="I163" s="9">
        <f>IF(Table25[winner]=Table25[[#Headers],[RR]],1,0)</f>
        <v>0</v>
      </c>
      <c r="J163" s="9">
        <f>IF(Table25[winner]=Table25[[#Headers],[CSK]],1,0)</f>
        <v>0</v>
      </c>
      <c r="K163" s="9">
        <f>IF(Table25[winner]=Table25[[#Headers],[KKR]],1,0)</f>
        <v>0</v>
      </c>
      <c r="L163" s="9">
        <f>IF(Table25[winner]=Table25[[#Headers],[MI]],1,0)</f>
        <v>0</v>
      </c>
    </row>
    <row r="164" spans="1:12" x14ac:dyDescent="0.3">
      <c r="A164">
        <v>2020</v>
      </c>
      <c r="B164" t="s">
        <v>377</v>
      </c>
      <c r="C164" t="s">
        <v>373</v>
      </c>
      <c r="D164" t="s">
        <v>373</v>
      </c>
      <c r="E164" s="9">
        <f>IF(Table25[winner]=Table25[[#Headers],[KXIP]],1,0)</f>
        <v>0</v>
      </c>
      <c r="F164" s="9">
        <f>IF(Table25[winner]=Table25[[#Headers],[RCB]],1,0)</f>
        <v>0</v>
      </c>
      <c r="G164" s="9">
        <f>IF(Table25[winner]=Table25[[#Headers],[SRH]],1,0)</f>
        <v>0</v>
      </c>
      <c r="H164" s="9">
        <f>IF(Table25[winner]=Table25[[#Headers],[DC]],1,0)</f>
        <v>0</v>
      </c>
      <c r="I164" s="9">
        <f>IF(Table25[winner]=Table25[[#Headers],[RR]],1,0)</f>
        <v>0</v>
      </c>
      <c r="J164" s="9">
        <f>IF(Table25[winner]=Table25[[#Headers],[CSK]],1,0)</f>
        <v>1</v>
      </c>
      <c r="K164" s="9">
        <f>IF(Table25[winner]=Table25[[#Headers],[KKR]],1,0)</f>
        <v>0</v>
      </c>
      <c r="L164" s="9">
        <f>IF(Table25[winner]=Table25[[#Headers],[MI]],1,0)</f>
        <v>0</v>
      </c>
    </row>
    <row r="165" spans="1:12" x14ac:dyDescent="0.3">
      <c r="A165">
        <v>2020</v>
      </c>
      <c r="B165" t="s">
        <v>377</v>
      </c>
      <c r="C165" t="s">
        <v>376</v>
      </c>
      <c r="D165" t="s">
        <v>377</v>
      </c>
      <c r="E165" s="9">
        <f>IF(Table25[winner]=Table25[[#Headers],[KXIP]],1,0)</f>
        <v>1</v>
      </c>
      <c r="F165" s="9">
        <f>IF(Table25[winner]=Table25[[#Headers],[RCB]],1,0)</f>
        <v>0</v>
      </c>
      <c r="G165" s="9">
        <f>IF(Table25[winner]=Table25[[#Headers],[SRH]],1,0)</f>
        <v>0</v>
      </c>
      <c r="H165" s="9">
        <f>IF(Table25[winner]=Table25[[#Headers],[DC]],1,0)</f>
        <v>0</v>
      </c>
      <c r="I165" s="9">
        <f>IF(Table25[winner]=Table25[[#Headers],[RR]],1,0)</f>
        <v>0</v>
      </c>
      <c r="J165" s="9">
        <f>IF(Table25[winner]=Table25[[#Headers],[CSK]],1,0)</f>
        <v>0</v>
      </c>
      <c r="K165" s="9">
        <f>IF(Table25[winner]=Table25[[#Headers],[KKR]],1,0)</f>
        <v>0</v>
      </c>
      <c r="L165" s="9">
        <f>IF(Table25[winner]=Table25[[#Headers],[MI]],1,0)</f>
        <v>0</v>
      </c>
    </row>
    <row r="166" spans="1:12" x14ac:dyDescent="0.3">
      <c r="A166">
        <v>2020</v>
      </c>
      <c r="B166" t="s">
        <v>377</v>
      </c>
      <c r="C166" t="s">
        <v>373</v>
      </c>
      <c r="D166" t="s">
        <v>373</v>
      </c>
      <c r="E166" s="9">
        <f>IF(Table25[winner]=Table25[[#Headers],[KXIP]],1,0)</f>
        <v>0</v>
      </c>
      <c r="F166" s="9">
        <f>IF(Table25[winner]=Table25[[#Headers],[RCB]],1,0)</f>
        <v>0</v>
      </c>
      <c r="G166" s="9">
        <f>IF(Table25[winner]=Table25[[#Headers],[SRH]],1,0)</f>
        <v>0</v>
      </c>
      <c r="H166" s="9">
        <f>IF(Table25[winner]=Table25[[#Headers],[DC]],1,0)</f>
        <v>0</v>
      </c>
      <c r="I166" s="9">
        <f>IF(Table25[winner]=Table25[[#Headers],[RR]],1,0)</f>
        <v>0</v>
      </c>
      <c r="J166" s="9">
        <f>IF(Table25[winner]=Table25[[#Headers],[CSK]],1,0)</f>
        <v>1</v>
      </c>
      <c r="K166" s="9">
        <f>IF(Table25[winner]=Table25[[#Headers],[KKR]],1,0)</f>
        <v>0</v>
      </c>
      <c r="L166" s="9">
        <f>IF(Table25[winner]=Table25[[#Headers],[MI]],1,0)</f>
        <v>0</v>
      </c>
    </row>
    <row r="167" spans="1:12" x14ac:dyDescent="0.3">
      <c r="A167">
        <v>2020</v>
      </c>
      <c r="B167" t="s">
        <v>377</v>
      </c>
      <c r="C167" t="s">
        <v>375</v>
      </c>
      <c r="D167" t="s">
        <v>375</v>
      </c>
      <c r="E167" s="9">
        <f>IF(Table25[winner]=Table25[[#Headers],[KXIP]],1,0)</f>
        <v>0</v>
      </c>
      <c r="F167" s="9">
        <f>IF(Table25[winner]=Table25[[#Headers],[RCB]],1,0)</f>
        <v>0</v>
      </c>
      <c r="G167" s="9">
        <f>IF(Table25[winner]=Table25[[#Headers],[SRH]],1,0)</f>
        <v>0</v>
      </c>
      <c r="H167" s="9">
        <f>IF(Table25[winner]=Table25[[#Headers],[DC]],1,0)</f>
        <v>0</v>
      </c>
      <c r="I167" s="9">
        <f>IF(Table25[winner]=Table25[[#Headers],[RR]],1,0)</f>
        <v>1</v>
      </c>
      <c r="J167" s="9">
        <f>IF(Table25[winner]=Table25[[#Headers],[CSK]],1,0)</f>
        <v>0</v>
      </c>
      <c r="K167" s="9">
        <f>IF(Table25[winner]=Table25[[#Headers],[KKR]],1,0)</f>
        <v>0</v>
      </c>
      <c r="L167" s="9">
        <f>IF(Table25[winner]=Table25[[#Headers],[MI]],1,0)</f>
        <v>0</v>
      </c>
    </row>
    <row r="168" spans="1:12" x14ac:dyDescent="0.3">
      <c r="A168">
        <v>2020</v>
      </c>
      <c r="B168" t="s">
        <v>377</v>
      </c>
      <c r="C168" t="s">
        <v>375</v>
      </c>
      <c r="D168" t="s">
        <v>375</v>
      </c>
      <c r="E168" s="9">
        <f>IF(Table25[winner]=Table25[[#Headers],[KXIP]],1,0)</f>
        <v>0</v>
      </c>
      <c r="F168" s="9">
        <f>IF(Table25[winner]=Table25[[#Headers],[RCB]],1,0)</f>
        <v>0</v>
      </c>
      <c r="G168" s="9">
        <f>IF(Table25[winner]=Table25[[#Headers],[SRH]],1,0)</f>
        <v>0</v>
      </c>
      <c r="H168" s="9">
        <f>IF(Table25[winner]=Table25[[#Headers],[DC]],1,0)</f>
        <v>0</v>
      </c>
      <c r="I168" s="9">
        <f>IF(Table25[winner]=Table25[[#Headers],[RR]],1,0)</f>
        <v>1</v>
      </c>
      <c r="J168" s="9">
        <f>IF(Table25[winner]=Table25[[#Headers],[CSK]],1,0)</f>
        <v>0</v>
      </c>
      <c r="K168" s="9">
        <f>IF(Table25[winner]=Table25[[#Headers],[KKR]],1,0)</f>
        <v>0</v>
      </c>
      <c r="L168" s="9">
        <f>IF(Table25[winner]=Table25[[#Headers],[MI]],1,0)</f>
        <v>0</v>
      </c>
    </row>
    <row r="169" spans="1:12" x14ac:dyDescent="0.3">
      <c r="A169">
        <v>2020</v>
      </c>
      <c r="B169" t="s">
        <v>374</v>
      </c>
      <c r="C169" t="s">
        <v>377</v>
      </c>
      <c r="D169" t="s">
        <v>374</v>
      </c>
      <c r="E169" s="9">
        <f>IF(Table25[winner]=Table25[[#Headers],[KXIP]],1,0)</f>
        <v>0</v>
      </c>
      <c r="F169" s="9">
        <f>IF(Table25[winner]=Table25[[#Headers],[RCB]],1,0)</f>
        <v>0</v>
      </c>
      <c r="G169" s="9">
        <f>IF(Table25[winner]=Table25[[#Headers],[SRH]],1,0)</f>
        <v>0</v>
      </c>
      <c r="H169" s="9">
        <f>IF(Table25[winner]=Table25[[#Headers],[DC]],1,0)</f>
        <v>1</v>
      </c>
      <c r="I169" s="9">
        <f>IF(Table25[winner]=Table25[[#Headers],[RR]],1,0)</f>
        <v>0</v>
      </c>
      <c r="J169" s="9">
        <f>IF(Table25[winner]=Table25[[#Headers],[CSK]],1,0)</f>
        <v>0</v>
      </c>
      <c r="K169" s="9">
        <f>IF(Table25[winner]=Table25[[#Headers],[KKR]],1,0)</f>
        <v>0</v>
      </c>
      <c r="L169" s="9">
        <f>IF(Table25[winner]=Table25[[#Headers],[MI]],1,0)</f>
        <v>0</v>
      </c>
    </row>
    <row r="170" spans="1:12" x14ac:dyDescent="0.3">
      <c r="A170">
        <v>2020</v>
      </c>
      <c r="B170" t="s">
        <v>371</v>
      </c>
      <c r="C170" t="s">
        <v>377</v>
      </c>
      <c r="D170" t="s">
        <v>371</v>
      </c>
      <c r="E170" s="9">
        <f>IF(Table25[winner]=Table25[[#Headers],[KXIP]],1,0)</f>
        <v>0</v>
      </c>
      <c r="F170" s="9">
        <f>IF(Table25[winner]=Table25[[#Headers],[RCB]],1,0)</f>
        <v>0</v>
      </c>
      <c r="G170" s="9">
        <f>IF(Table25[winner]=Table25[[#Headers],[SRH]],1,0)</f>
        <v>0</v>
      </c>
      <c r="H170" s="9">
        <f>IF(Table25[winner]=Table25[[#Headers],[DC]],1,0)</f>
        <v>0</v>
      </c>
      <c r="I170" s="9">
        <f>IF(Table25[winner]=Table25[[#Headers],[RR]],1,0)</f>
        <v>0</v>
      </c>
      <c r="J170" s="9">
        <f>IF(Table25[winner]=Table25[[#Headers],[CSK]],1,0)</f>
        <v>0</v>
      </c>
      <c r="K170" s="9">
        <f>IF(Table25[winner]=Table25[[#Headers],[KKR]],1,0)</f>
        <v>0</v>
      </c>
      <c r="L170" s="9">
        <f>IF(Table25[winner]=Table25[[#Headers],[MI]],1,0)</f>
        <v>1</v>
      </c>
    </row>
    <row r="171" spans="1:12" x14ac:dyDescent="0.3">
      <c r="A171">
        <v>2020</v>
      </c>
      <c r="B171" t="s">
        <v>371</v>
      </c>
      <c r="C171" t="s">
        <v>377</v>
      </c>
      <c r="D171" t="s">
        <v>377</v>
      </c>
      <c r="E171" s="9">
        <f>IF(Table25[winner]=Table25[[#Headers],[KXIP]],1,0)</f>
        <v>1</v>
      </c>
      <c r="F171" s="9">
        <f>IF(Table25[winner]=Table25[[#Headers],[RCB]],1,0)</f>
        <v>0</v>
      </c>
      <c r="G171" s="9">
        <f>IF(Table25[winner]=Table25[[#Headers],[SRH]],1,0)</f>
        <v>0</v>
      </c>
      <c r="H171" s="9">
        <f>IF(Table25[winner]=Table25[[#Headers],[DC]],1,0)</f>
        <v>0</v>
      </c>
      <c r="I171" s="9">
        <f>IF(Table25[winner]=Table25[[#Headers],[RR]],1,0)</f>
        <v>0</v>
      </c>
      <c r="J171" s="9">
        <f>IF(Table25[winner]=Table25[[#Headers],[CSK]],1,0)</f>
        <v>0</v>
      </c>
      <c r="K171" s="9">
        <f>IF(Table25[winner]=Table25[[#Headers],[KKR]],1,0)</f>
        <v>0</v>
      </c>
      <c r="L171" s="9">
        <f>IF(Table25[winner]=Table25[[#Headers],[MI]],1,0)</f>
        <v>0</v>
      </c>
    </row>
    <row r="172" spans="1:12" x14ac:dyDescent="0.3">
      <c r="A172">
        <v>2020</v>
      </c>
      <c r="B172" t="s">
        <v>372</v>
      </c>
      <c r="C172" t="s">
        <v>377</v>
      </c>
      <c r="D172" t="s">
        <v>377</v>
      </c>
      <c r="E172" s="9">
        <f>IF(Table25[winner]=Table25[[#Headers],[KXIP]],1,0)</f>
        <v>1</v>
      </c>
      <c r="F172" s="9">
        <f>IF(Table25[winner]=Table25[[#Headers],[RCB]],1,0)</f>
        <v>0</v>
      </c>
      <c r="G172" s="9">
        <f>IF(Table25[winner]=Table25[[#Headers],[SRH]],1,0)</f>
        <v>0</v>
      </c>
      <c r="H172" s="9">
        <f>IF(Table25[winner]=Table25[[#Headers],[DC]],1,0)</f>
        <v>0</v>
      </c>
      <c r="I172" s="9">
        <f>IF(Table25[winner]=Table25[[#Headers],[RR]],1,0)</f>
        <v>0</v>
      </c>
      <c r="J172" s="9">
        <f>IF(Table25[winner]=Table25[[#Headers],[CSK]],1,0)</f>
        <v>0</v>
      </c>
      <c r="K172" s="9">
        <f>IF(Table25[winner]=Table25[[#Headers],[KKR]],1,0)</f>
        <v>0</v>
      </c>
      <c r="L172" s="9">
        <f>IF(Table25[winner]=Table25[[#Headers],[MI]],1,0)</f>
        <v>0</v>
      </c>
    </row>
    <row r="173" spans="1:12" x14ac:dyDescent="0.3">
      <c r="A173">
        <v>2020</v>
      </c>
      <c r="B173" t="s">
        <v>372</v>
      </c>
      <c r="C173" t="s">
        <v>377</v>
      </c>
      <c r="D173" t="s">
        <v>372</v>
      </c>
      <c r="E173" s="9">
        <f>IF(Table25[winner]=Table25[[#Headers],[KXIP]],1,0)</f>
        <v>0</v>
      </c>
      <c r="F173" s="9">
        <f>IF(Table25[winner]=Table25[[#Headers],[RCB]],1,0)</f>
        <v>0</v>
      </c>
      <c r="G173" s="9">
        <f>IF(Table25[winner]=Table25[[#Headers],[SRH]],1,0)</f>
        <v>0</v>
      </c>
      <c r="H173" s="9">
        <f>IF(Table25[winner]=Table25[[#Headers],[DC]],1,0)</f>
        <v>0</v>
      </c>
      <c r="I173" s="9">
        <f>IF(Table25[winner]=Table25[[#Headers],[RR]],1,0)</f>
        <v>0</v>
      </c>
      <c r="J173" s="9">
        <f>IF(Table25[winner]=Table25[[#Headers],[CSK]],1,0)</f>
        <v>0</v>
      </c>
      <c r="K173" s="9">
        <f>IF(Table25[winner]=Table25[[#Headers],[KKR]],1,0)</f>
        <v>1</v>
      </c>
      <c r="L173" s="9">
        <f>IF(Table25[winner]=Table25[[#Headers],[MI]],1,0)</f>
        <v>0</v>
      </c>
    </row>
    <row r="174" spans="1:12" x14ac:dyDescent="0.3">
      <c r="A174">
        <v>2020</v>
      </c>
      <c r="B174" t="s">
        <v>376</v>
      </c>
      <c r="C174" t="s">
        <v>377</v>
      </c>
      <c r="D174" t="s">
        <v>377</v>
      </c>
      <c r="E174" s="9">
        <f>IF(Table25[winner]=Table25[[#Headers],[KXIP]],1,0)</f>
        <v>1</v>
      </c>
      <c r="F174" s="9">
        <f>IF(Table25[winner]=Table25[[#Headers],[RCB]],1,0)</f>
        <v>0</v>
      </c>
      <c r="G174" s="9">
        <f>IF(Table25[winner]=Table25[[#Headers],[SRH]],1,0)</f>
        <v>0</v>
      </c>
      <c r="H174" s="9">
        <f>IF(Table25[winner]=Table25[[#Headers],[DC]],1,0)</f>
        <v>0</v>
      </c>
      <c r="I174" s="9">
        <f>IF(Table25[winner]=Table25[[#Headers],[RR]],1,0)</f>
        <v>0</v>
      </c>
      <c r="J174" s="9">
        <f>IF(Table25[winner]=Table25[[#Headers],[CSK]],1,0)</f>
        <v>0</v>
      </c>
      <c r="K174" s="9">
        <f>IF(Table25[winner]=Table25[[#Headers],[KKR]],1,0)</f>
        <v>0</v>
      </c>
      <c r="L174" s="9">
        <f>IF(Table25[winner]=Table25[[#Headers],[MI]],1,0)</f>
        <v>0</v>
      </c>
    </row>
    <row r="175" spans="1:12" x14ac:dyDescent="0.3">
      <c r="A175">
        <v>2020</v>
      </c>
      <c r="B175" t="s">
        <v>378</v>
      </c>
      <c r="C175" t="s">
        <v>377</v>
      </c>
      <c r="D175" t="s">
        <v>378</v>
      </c>
      <c r="E175" s="9">
        <f>IF(Table25[winner]=Table25[[#Headers],[KXIP]],1,0)</f>
        <v>0</v>
      </c>
      <c r="F175" s="9">
        <f>IF(Table25[winner]=Table25[[#Headers],[RCB]],1,0)</f>
        <v>0</v>
      </c>
      <c r="G175" s="9">
        <f>IF(Table25[winner]=Table25[[#Headers],[SRH]],1,0)</f>
        <v>1</v>
      </c>
      <c r="H175" s="9">
        <f>IF(Table25[winner]=Table25[[#Headers],[DC]],1,0)</f>
        <v>0</v>
      </c>
      <c r="I175" s="9">
        <f>IF(Table25[winner]=Table25[[#Headers],[RR]],1,0)</f>
        <v>0</v>
      </c>
      <c r="J175" s="9">
        <f>IF(Table25[winner]=Table25[[#Headers],[CSK]],1,0)</f>
        <v>0</v>
      </c>
      <c r="K175" s="9">
        <f>IF(Table25[winner]=Table25[[#Headers],[KKR]],1,0)</f>
        <v>0</v>
      </c>
      <c r="L175" s="9">
        <f>IF(Table25[winner]=Table25[[#Headers],[MI]],1,0)</f>
        <v>0</v>
      </c>
    </row>
    <row r="176" spans="1:12" x14ac:dyDescent="0.3">
      <c r="A176">
        <v>2020</v>
      </c>
      <c r="B176" t="s">
        <v>374</v>
      </c>
      <c r="C176" t="s">
        <v>377</v>
      </c>
      <c r="D176" t="s">
        <v>377</v>
      </c>
      <c r="E176" s="9">
        <f>IF(Table25[winner]=Table25[[#Headers],[KXIP]],1,0)</f>
        <v>1</v>
      </c>
      <c r="F176" s="9">
        <f>IF(Table25[winner]=Table25[[#Headers],[RCB]],1,0)</f>
        <v>0</v>
      </c>
      <c r="G176" s="9">
        <f>IF(Table25[winner]=Table25[[#Headers],[SRH]],1,0)</f>
        <v>0</v>
      </c>
      <c r="H176" s="9">
        <f>IF(Table25[winner]=Table25[[#Headers],[DC]],1,0)</f>
        <v>0</v>
      </c>
      <c r="I176" s="9">
        <f>IF(Table25[winner]=Table25[[#Headers],[RR]],1,0)</f>
        <v>0</v>
      </c>
      <c r="J176" s="9">
        <f>IF(Table25[winner]=Table25[[#Headers],[CSK]],1,0)</f>
        <v>0</v>
      </c>
      <c r="K176" s="9">
        <f>IF(Table25[winner]=Table25[[#Headers],[KKR]],1,0)</f>
        <v>0</v>
      </c>
      <c r="L176" s="9">
        <f>IF(Table25[winner]=Table25[[#Headers],[MI]],1,0)</f>
        <v>0</v>
      </c>
    </row>
    <row r="177" spans="1:12" x14ac:dyDescent="0.3">
      <c r="A177">
        <v>2021</v>
      </c>
      <c r="B177" t="s">
        <v>377</v>
      </c>
      <c r="C177" t="s">
        <v>375</v>
      </c>
      <c r="D177" t="s">
        <v>377</v>
      </c>
      <c r="E177" s="9">
        <f>IF(Table25[winner]=Table25[[#Headers],[KXIP]],1,0)</f>
        <v>1</v>
      </c>
      <c r="F177" s="9">
        <f>IF(Table25[winner]=Table25[[#Headers],[RCB]],1,0)</f>
        <v>0</v>
      </c>
      <c r="G177" s="9">
        <f>IF(Table25[winner]=Table25[[#Headers],[SRH]],1,0)</f>
        <v>0</v>
      </c>
      <c r="H177" s="9">
        <f>IF(Table25[winner]=Table25[[#Headers],[DC]],1,0)</f>
        <v>0</v>
      </c>
      <c r="I177" s="9">
        <f>IF(Table25[winner]=Table25[[#Headers],[RR]],1,0)</f>
        <v>0</v>
      </c>
      <c r="J177" s="9">
        <f>IF(Table25[winner]=Table25[[#Headers],[CSK]],1,0)</f>
        <v>0</v>
      </c>
      <c r="K177" s="9">
        <f>IF(Table25[winner]=Table25[[#Headers],[KKR]],1,0)</f>
        <v>0</v>
      </c>
      <c r="L177" s="9">
        <f>IF(Table25[winner]=Table25[[#Headers],[MI]],1,0)</f>
        <v>0</v>
      </c>
    </row>
    <row r="178" spans="1:12" x14ac:dyDescent="0.3">
      <c r="A178">
        <v>2021</v>
      </c>
      <c r="B178" t="s">
        <v>377</v>
      </c>
      <c r="C178" t="s">
        <v>373</v>
      </c>
      <c r="D178" t="s">
        <v>373</v>
      </c>
      <c r="E178" s="9">
        <f>IF(Table25[winner]=Table25[[#Headers],[KXIP]],1,0)</f>
        <v>0</v>
      </c>
      <c r="F178" s="9">
        <f>IF(Table25[winner]=Table25[[#Headers],[RCB]],1,0)</f>
        <v>0</v>
      </c>
      <c r="G178" s="9">
        <f>IF(Table25[winner]=Table25[[#Headers],[SRH]],1,0)</f>
        <v>0</v>
      </c>
      <c r="H178" s="9">
        <f>IF(Table25[winner]=Table25[[#Headers],[DC]],1,0)</f>
        <v>0</v>
      </c>
      <c r="I178" s="9">
        <f>IF(Table25[winner]=Table25[[#Headers],[RR]],1,0)</f>
        <v>0</v>
      </c>
      <c r="J178" s="9">
        <f>IF(Table25[winner]=Table25[[#Headers],[CSK]],1,0)</f>
        <v>1</v>
      </c>
      <c r="K178" s="9">
        <f>IF(Table25[winner]=Table25[[#Headers],[KKR]],1,0)</f>
        <v>0</v>
      </c>
      <c r="L178" s="9">
        <f>IF(Table25[winner]=Table25[[#Headers],[MI]],1,0)</f>
        <v>0</v>
      </c>
    </row>
    <row r="179" spans="1:12" x14ac:dyDescent="0.3">
      <c r="A179">
        <v>2021</v>
      </c>
      <c r="B179" t="s">
        <v>377</v>
      </c>
      <c r="C179" t="s">
        <v>374</v>
      </c>
      <c r="D179" t="s">
        <v>374</v>
      </c>
      <c r="E179" s="9">
        <f>IF(Table25[winner]=Table25[[#Headers],[KXIP]],1,0)</f>
        <v>0</v>
      </c>
      <c r="F179" s="9">
        <f>IF(Table25[winner]=Table25[[#Headers],[RCB]],1,0)</f>
        <v>0</v>
      </c>
      <c r="G179" s="9">
        <f>IF(Table25[winner]=Table25[[#Headers],[SRH]],1,0)</f>
        <v>0</v>
      </c>
      <c r="H179" s="9">
        <f>IF(Table25[winner]=Table25[[#Headers],[DC]],1,0)</f>
        <v>1</v>
      </c>
      <c r="I179" s="9">
        <f>IF(Table25[winner]=Table25[[#Headers],[RR]],1,0)</f>
        <v>0</v>
      </c>
      <c r="J179" s="9">
        <f>IF(Table25[winner]=Table25[[#Headers],[CSK]],1,0)</f>
        <v>0</v>
      </c>
      <c r="K179" s="9">
        <f>IF(Table25[winner]=Table25[[#Headers],[KKR]],1,0)</f>
        <v>0</v>
      </c>
      <c r="L179" s="9">
        <f>IF(Table25[winner]=Table25[[#Headers],[MI]],1,0)</f>
        <v>0</v>
      </c>
    </row>
    <row r="180" spans="1:12" x14ac:dyDescent="0.3">
      <c r="A180">
        <v>2021</v>
      </c>
      <c r="B180" t="s">
        <v>377</v>
      </c>
      <c r="C180" t="s">
        <v>378</v>
      </c>
      <c r="D180" t="s">
        <v>378</v>
      </c>
      <c r="E180" s="9">
        <f>IF(Table25[winner]=Table25[[#Headers],[KXIP]],1,0)</f>
        <v>0</v>
      </c>
      <c r="F180" s="9">
        <f>IF(Table25[winner]=Table25[[#Headers],[RCB]],1,0)</f>
        <v>0</v>
      </c>
      <c r="G180" s="9">
        <f>IF(Table25[winner]=Table25[[#Headers],[SRH]],1,0)</f>
        <v>1</v>
      </c>
      <c r="H180" s="9">
        <f>IF(Table25[winner]=Table25[[#Headers],[DC]],1,0)</f>
        <v>0</v>
      </c>
      <c r="I180" s="9">
        <f>IF(Table25[winner]=Table25[[#Headers],[RR]],1,0)</f>
        <v>0</v>
      </c>
      <c r="J180" s="9">
        <f>IF(Table25[winner]=Table25[[#Headers],[CSK]],1,0)</f>
        <v>0</v>
      </c>
      <c r="K180" s="9">
        <f>IF(Table25[winner]=Table25[[#Headers],[KKR]],1,0)</f>
        <v>0</v>
      </c>
      <c r="L180" s="9">
        <f>IF(Table25[winner]=Table25[[#Headers],[MI]],1,0)</f>
        <v>0</v>
      </c>
    </row>
    <row r="181" spans="1:12" x14ac:dyDescent="0.3">
      <c r="A181">
        <v>2021</v>
      </c>
      <c r="B181" t="s">
        <v>377</v>
      </c>
      <c r="C181" t="s">
        <v>372</v>
      </c>
      <c r="D181" t="s">
        <v>372</v>
      </c>
      <c r="E181" s="9">
        <f>IF(Table25[winner]=Table25[[#Headers],[KXIP]],1,0)</f>
        <v>0</v>
      </c>
      <c r="F181" s="9">
        <f>IF(Table25[winner]=Table25[[#Headers],[RCB]],1,0)</f>
        <v>0</v>
      </c>
      <c r="G181" s="9">
        <f>IF(Table25[winner]=Table25[[#Headers],[SRH]],1,0)</f>
        <v>0</v>
      </c>
      <c r="H181" s="9">
        <f>IF(Table25[winner]=Table25[[#Headers],[DC]],1,0)</f>
        <v>0</v>
      </c>
      <c r="I181" s="9">
        <f>IF(Table25[winner]=Table25[[#Headers],[RR]],1,0)</f>
        <v>0</v>
      </c>
      <c r="J181" s="9">
        <f>IF(Table25[winner]=Table25[[#Headers],[CSK]],1,0)</f>
        <v>0</v>
      </c>
      <c r="K181" s="9">
        <f>IF(Table25[winner]=Table25[[#Headers],[KKR]],1,0)</f>
        <v>1</v>
      </c>
      <c r="L181" s="9">
        <f>IF(Table25[winner]=Table25[[#Headers],[MI]],1,0)</f>
        <v>0</v>
      </c>
    </row>
    <row r="182" spans="1:12" x14ac:dyDescent="0.3">
      <c r="A182">
        <v>2021</v>
      </c>
      <c r="B182" t="s">
        <v>371</v>
      </c>
      <c r="C182" t="s">
        <v>377</v>
      </c>
      <c r="D182" t="s">
        <v>377</v>
      </c>
      <c r="E182" s="9">
        <f>IF(Table25[winner]=Table25[[#Headers],[KXIP]],1,0)</f>
        <v>1</v>
      </c>
      <c r="F182" s="9">
        <f>IF(Table25[winner]=Table25[[#Headers],[RCB]],1,0)</f>
        <v>0</v>
      </c>
      <c r="G182" s="9">
        <f>IF(Table25[winner]=Table25[[#Headers],[SRH]],1,0)</f>
        <v>0</v>
      </c>
      <c r="H182" s="9">
        <f>IF(Table25[winner]=Table25[[#Headers],[DC]],1,0)</f>
        <v>0</v>
      </c>
      <c r="I182" s="9">
        <f>IF(Table25[winner]=Table25[[#Headers],[RR]],1,0)</f>
        <v>0</v>
      </c>
      <c r="J182" s="9">
        <f>IF(Table25[winner]=Table25[[#Headers],[CSK]],1,0)</f>
        <v>0</v>
      </c>
      <c r="K182" s="9">
        <f>IF(Table25[winner]=Table25[[#Headers],[KKR]],1,0)</f>
        <v>0</v>
      </c>
      <c r="L182" s="9">
        <f>IF(Table25[winner]=Table25[[#Headers],[MI]],1,0)</f>
        <v>0</v>
      </c>
    </row>
    <row r="183" spans="1:12" x14ac:dyDescent="0.3">
      <c r="A183" s="8"/>
      <c r="B183" s="8"/>
      <c r="C183" s="8"/>
      <c r="D183" s="8"/>
      <c r="E183" s="12">
        <f>SUM(Table25[KXIP])</f>
        <v>82</v>
      </c>
      <c r="F183" s="12">
        <f>SUM(Table25[RCB])</f>
        <v>12</v>
      </c>
      <c r="G183" s="12">
        <f>SUM(Table25[SRH])</f>
        <v>15</v>
      </c>
      <c r="H183" s="12">
        <f>SUM(Table25[DC])</f>
        <v>12</v>
      </c>
      <c r="I183" s="12">
        <f>SUM(Table25[RR])</f>
        <v>12</v>
      </c>
      <c r="J183" s="12">
        <f>SUM(Table25[CSK])</f>
        <v>15</v>
      </c>
      <c r="K183" s="12">
        <f>SUM(Table25[KKR])</f>
        <v>19</v>
      </c>
      <c r="L183" s="12">
        <f>SUM(Table25[MI])</f>
        <v>14</v>
      </c>
    </row>
    <row r="184" spans="1:12" x14ac:dyDescent="0.3">
      <c r="A184" s="9"/>
      <c r="B184" s="9"/>
      <c r="C184" s="9"/>
      <c r="D184" s="9"/>
      <c r="E184" s="23"/>
      <c r="F184" s="23"/>
      <c r="G184" s="23"/>
      <c r="H184" s="23"/>
      <c r="I184" s="23"/>
      <c r="J184" s="23"/>
      <c r="K184" s="23"/>
      <c r="L184" s="23"/>
    </row>
    <row r="185" spans="1:12" x14ac:dyDescent="0.3">
      <c r="B185" s="27" t="s">
        <v>395</v>
      </c>
      <c r="C185" s="27"/>
      <c r="E185">
        <f>Table25[[#Totals],[KXIP]]/COUNT(Table25[KXIP])</f>
        <v>0.45303867403314918</v>
      </c>
      <c r="F185">
        <f>Table25[[#Totals],[RCB]]/(COUNTIF(Table25[team1],"RCB")+COUNTIF(Table25[team2], "RCB"))</f>
        <v>0.46153846153846156</v>
      </c>
      <c r="G185">
        <f>Table25[[#Totals],[SRH]]/(COUNTIF(Table25[team1],"SRH")+COUNTIF(Table25[team2], "SRH"))</f>
        <v>0.55555555555555558</v>
      </c>
      <c r="H185">
        <f>Table25[[#Totals],[DC]]/(COUNTIF(Table25[team1],"DC")+COUNTIF(Table25[team2], "DC"))</f>
        <v>0.44444444444444442</v>
      </c>
      <c r="I185">
        <f>Table25[[#Totals],[RR]]/(COUNTIF(Table25[team1],"RR")+COUNTIF(Table25[team2], "RR"))</f>
        <v>0.54545454545454541</v>
      </c>
      <c r="J185">
        <f>Table25[[#Totals],[CSK]]/(COUNTIF(Table25[team1],"CSK")+COUNTIF(Table25[team2], "CSK"))</f>
        <v>0.625</v>
      </c>
      <c r="K185">
        <f>Table25[[#Totals],[KKR]]/(COUNTIF(Table25[team1],"KKR")+COUNTIF(Table25[team2], "KKR"))</f>
        <v>0.6785714285714286</v>
      </c>
      <c r="L185">
        <f>Table25[[#Totals],[MI]]/(COUNTIF(Table25[team1],"MI")+COUNTIF(Table25[team2], "MI"))</f>
        <v>0.51851851851851849</v>
      </c>
    </row>
    <row r="186" spans="1:12" x14ac:dyDescent="0.3">
      <c r="B186" t="s">
        <v>431</v>
      </c>
    </row>
  </sheetData>
  <mergeCells count="1">
    <mergeCell ref="B185:C185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723"/>
  <sheetViews>
    <sheetView topLeftCell="C1" workbookViewId="0">
      <selection activeCell="T2" sqref="T2"/>
    </sheetView>
  </sheetViews>
  <sheetFormatPr defaultRowHeight="14.4" x14ac:dyDescent="0.3"/>
  <cols>
    <col min="1" max="1" width="14.33203125" hidden="1" customWidth="1"/>
    <col min="2" max="2" width="12" hidden="1" customWidth="1"/>
    <col min="3" max="3" width="12" customWidth="1"/>
    <col min="4" max="4" width="13.5546875" hidden="1" customWidth="1"/>
    <col min="5" max="5" width="18" hidden="1" customWidth="1"/>
    <col min="6" max="6" width="3.109375" hidden="1" customWidth="1"/>
    <col min="7" max="7" width="16.44140625" hidden="1" customWidth="1"/>
    <col min="8" max="9" width="26.5546875" bestFit="1" customWidth="1"/>
    <col min="10" max="10" width="14" hidden="1" customWidth="1"/>
    <col min="11" max="11" width="2" hidden="1" customWidth="1"/>
    <col min="12" max="12" width="26.5546875" bestFit="1" customWidth="1"/>
    <col min="13" max="13" width="0" hidden="1" customWidth="1"/>
    <col min="14" max="14" width="15.44140625" hidden="1" customWidth="1"/>
    <col min="15" max="15" width="12.44140625" hidden="1" customWidth="1"/>
    <col min="16" max="16" width="10.109375" hidden="1" customWidth="1"/>
    <col min="17" max="18" width="10.5546875" hidden="1" customWidth="1"/>
  </cols>
  <sheetData>
    <row r="1" spans="1:20" x14ac:dyDescent="0.3">
      <c r="A1" t="s">
        <v>0</v>
      </c>
      <c r="B1" t="s">
        <v>1</v>
      </c>
      <c r="C1" t="s">
        <v>379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T1" t="s">
        <v>438</v>
      </c>
    </row>
    <row r="2" spans="1:20" x14ac:dyDescent="0.3">
      <c r="A2">
        <v>335982</v>
      </c>
      <c r="B2" t="s">
        <v>17</v>
      </c>
      <c r="C2">
        <f>YEAR(Table1[[#This Row],[date]])</f>
        <v>2008</v>
      </c>
      <c r="D2" s="1">
        <v>39556</v>
      </c>
      <c r="E2" t="s">
        <v>18</v>
      </c>
      <c r="F2" t="s">
        <v>19</v>
      </c>
      <c r="G2">
        <v>0</v>
      </c>
      <c r="H2" t="s">
        <v>376</v>
      </c>
      <c r="I2" t="s">
        <v>372</v>
      </c>
      <c r="J2" t="s">
        <v>376</v>
      </c>
      <c r="K2" t="s">
        <v>20</v>
      </c>
      <c r="L2" t="s">
        <v>372</v>
      </c>
      <c r="M2" t="s">
        <v>21</v>
      </c>
      <c r="N2">
        <v>140</v>
      </c>
      <c r="O2" t="s">
        <v>22</v>
      </c>
      <c r="P2" t="s">
        <v>23</v>
      </c>
      <c r="Q2" t="s">
        <v>24</v>
      </c>
      <c r="R2" t="s">
        <v>25</v>
      </c>
    </row>
    <row r="3" spans="1:20" x14ac:dyDescent="0.3">
      <c r="A3">
        <v>335983</v>
      </c>
      <c r="B3" t="s">
        <v>26</v>
      </c>
      <c r="C3">
        <f>YEAR(Table1[[#This Row],[date]])</f>
        <v>2008</v>
      </c>
      <c r="D3" s="1">
        <v>39557</v>
      </c>
      <c r="E3" t="s">
        <v>27</v>
      </c>
      <c r="F3" t="s">
        <v>28</v>
      </c>
      <c r="G3">
        <v>0</v>
      </c>
      <c r="H3" t="s">
        <v>377</v>
      </c>
      <c r="I3" t="s">
        <v>373</v>
      </c>
      <c r="J3" t="s">
        <v>373</v>
      </c>
      <c r="K3" t="s">
        <v>29</v>
      </c>
      <c r="L3" t="s">
        <v>373</v>
      </c>
      <c r="M3" t="s">
        <v>21</v>
      </c>
      <c r="N3">
        <v>33</v>
      </c>
      <c r="O3" t="s">
        <v>22</v>
      </c>
      <c r="P3" t="s">
        <v>23</v>
      </c>
      <c r="Q3" t="s">
        <v>30</v>
      </c>
      <c r="R3" t="s">
        <v>31</v>
      </c>
    </row>
    <row r="4" spans="1:20" x14ac:dyDescent="0.3">
      <c r="A4">
        <v>335984</v>
      </c>
      <c r="B4" t="s">
        <v>32</v>
      </c>
      <c r="C4">
        <f>YEAR(Table1[[#This Row],[date]])</f>
        <v>2008</v>
      </c>
      <c r="D4" s="1">
        <v>39557</v>
      </c>
      <c r="E4" t="s">
        <v>33</v>
      </c>
      <c r="F4" t="s">
        <v>34</v>
      </c>
      <c r="G4">
        <v>0</v>
      </c>
      <c r="H4" t="s">
        <v>374</v>
      </c>
      <c r="I4" t="s">
        <v>375</v>
      </c>
      <c r="J4" t="s">
        <v>375</v>
      </c>
      <c r="K4" t="s">
        <v>29</v>
      </c>
      <c r="L4" t="s">
        <v>374</v>
      </c>
      <c r="M4" t="s">
        <v>35</v>
      </c>
      <c r="N4">
        <v>9</v>
      </c>
      <c r="O4" t="s">
        <v>22</v>
      </c>
      <c r="P4" t="s">
        <v>23</v>
      </c>
      <c r="Q4" t="s">
        <v>36</v>
      </c>
      <c r="R4" t="s">
        <v>37</v>
      </c>
    </row>
    <row r="5" spans="1:20" x14ac:dyDescent="0.3">
      <c r="A5">
        <v>335985</v>
      </c>
      <c r="B5" t="s">
        <v>38</v>
      </c>
      <c r="C5">
        <f>YEAR(Table1[[#This Row],[date]])</f>
        <v>2008</v>
      </c>
      <c r="D5" s="1">
        <v>39558</v>
      </c>
      <c r="E5" t="s">
        <v>39</v>
      </c>
      <c r="F5" t="s">
        <v>40</v>
      </c>
      <c r="G5">
        <v>0</v>
      </c>
      <c r="H5" t="s">
        <v>371</v>
      </c>
      <c r="I5" t="s">
        <v>376</v>
      </c>
      <c r="J5" t="s">
        <v>371</v>
      </c>
      <c r="K5" t="s">
        <v>29</v>
      </c>
      <c r="L5" t="s">
        <v>376</v>
      </c>
      <c r="M5" t="s">
        <v>35</v>
      </c>
      <c r="N5">
        <v>5</v>
      </c>
      <c r="O5" t="s">
        <v>22</v>
      </c>
      <c r="P5" t="s">
        <v>23</v>
      </c>
      <c r="Q5" t="s">
        <v>41</v>
      </c>
      <c r="R5" t="s">
        <v>42</v>
      </c>
    </row>
    <row r="6" spans="1:20" x14ac:dyDescent="0.3">
      <c r="A6">
        <v>335986</v>
      </c>
      <c r="B6" t="s">
        <v>43</v>
      </c>
      <c r="C6">
        <f>YEAR(Table1[[#This Row],[date]])</f>
        <v>2008</v>
      </c>
      <c r="D6" s="1">
        <v>39558</v>
      </c>
      <c r="E6" t="s">
        <v>44</v>
      </c>
      <c r="F6" t="s">
        <v>45</v>
      </c>
      <c r="G6">
        <v>0</v>
      </c>
      <c r="H6" t="s">
        <v>372</v>
      </c>
      <c r="I6" t="s">
        <v>378</v>
      </c>
      <c r="J6" t="s">
        <v>378</v>
      </c>
      <c r="K6" t="s">
        <v>29</v>
      </c>
      <c r="L6" t="s">
        <v>372</v>
      </c>
      <c r="M6" t="s">
        <v>35</v>
      </c>
      <c r="N6">
        <v>5</v>
      </c>
      <c r="O6" t="s">
        <v>22</v>
      </c>
      <c r="P6" t="s">
        <v>23</v>
      </c>
      <c r="Q6" t="s">
        <v>46</v>
      </c>
      <c r="R6" t="s">
        <v>47</v>
      </c>
    </row>
    <row r="7" spans="1:20" x14ac:dyDescent="0.3">
      <c r="A7">
        <v>335987</v>
      </c>
      <c r="B7" t="s">
        <v>48</v>
      </c>
      <c r="C7">
        <f>YEAR(Table1[[#This Row],[date]])</f>
        <v>2008</v>
      </c>
      <c r="D7" s="1">
        <v>39559</v>
      </c>
      <c r="E7" t="s">
        <v>49</v>
      </c>
      <c r="F7" t="s">
        <v>50</v>
      </c>
      <c r="G7">
        <v>0</v>
      </c>
      <c r="H7" t="s">
        <v>375</v>
      </c>
      <c r="I7" t="s">
        <v>377</v>
      </c>
      <c r="J7" t="s">
        <v>377</v>
      </c>
      <c r="K7" t="s">
        <v>29</v>
      </c>
      <c r="L7" t="s">
        <v>375</v>
      </c>
      <c r="M7" t="s">
        <v>35</v>
      </c>
      <c r="N7">
        <v>6</v>
      </c>
      <c r="O7" t="s">
        <v>22</v>
      </c>
      <c r="P7" t="s">
        <v>23</v>
      </c>
      <c r="Q7" t="s">
        <v>36</v>
      </c>
      <c r="R7" t="s">
        <v>51</v>
      </c>
    </row>
    <row r="8" spans="1:20" x14ac:dyDescent="0.3">
      <c r="A8">
        <v>335988</v>
      </c>
      <c r="B8" t="s">
        <v>52</v>
      </c>
      <c r="C8">
        <f>YEAR(Table1[[#This Row],[date]])</f>
        <v>2008</v>
      </c>
      <c r="D8" s="1">
        <v>39560</v>
      </c>
      <c r="E8" t="s">
        <v>53</v>
      </c>
      <c r="F8" t="s">
        <v>54</v>
      </c>
      <c r="G8">
        <v>0</v>
      </c>
      <c r="H8" t="s">
        <v>378</v>
      </c>
      <c r="I8" t="s">
        <v>374</v>
      </c>
      <c r="J8" t="s">
        <v>378</v>
      </c>
      <c r="K8" t="s">
        <v>29</v>
      </c>
      <c r="L8" t="s">
        <v>374</v>
      </c>
      <c r="M8" t="s">
        <v>35</v>
      </c>
      <c r="N8">
        <v>9</v>
      </c>
      <c r="O8" t="s">
        <v>22</v>
      </c>
      <c r="P8" t="s">
        <v>23</v>
      </c>
      <c r="Q8" t="s">
        <v>55</v>
      </c>
      <c r="R8" t="s">
        <v>56</v>
      </c>
    </row>
    <row r="9" spans="1:20" x14ac:dyDescent="0.3">
      <c r="A9">
        <v>335989</v>
      </c>
      <c r="B9" t="s">
        <v>57</v>
      </c>
      <c r="C9">
        <f>YEAR(Table1[[#This Row],[date]])</f>
        <v>2008</v>
      </c>
      <c r="D9" s="1">
        <v>39561</v>
      </c>
      <c r="E9" t="s">
        <v>58</v>
      </c>
      <c r="F9" t="s">
        <v>59</v>
      </c>
      <c r="G9">
        <v>0</v>
      </c>
      <c r="H9" t="s">
        <v>373</v>
      </c>
      <c r="I9" t="s">
        <v>371</v>
      </c>
      <c r="J9" t="s">
        <v>371</v>
      </c>
      <c r="K9" t="s">
        <v>20</v>
      </c>
      <c r="L9" t="s">
        <v>373</v>
      </c>
      <c r="M9" t="s">
        <v>21</v>
      </c>
      <c r="N9">
        <v>6</v>
      </c>
      <c r="O9" t="s">
        <v>22</v>
      </c>
      <c r="P9" t="s">
        <v>23</v>
      </c>
      <c r="Q9" t="s">
        <v>42</v>
      </c>
      <c r="R9" t="s">
        <v>37</v>
      </c>
    </row>
    <row r="10" spans="1:20" x14ac:dyDescent="0.3">
      <c r="A10">
        <v>335990</v>
      </c>
      <c r="B10" t="s">
        <v>52</v>
      </c>
      <c r="C10">
        <f>YEAR(Table1[[#This Row],[date]])</f>
        <v>2008</v>
      </c>
      <c r="D10" s="1">
        <v>39562</v>
      </c>
      <c r="E10" t="s">
        <v>60</v>
      </c>
      <c r="F10" t="s">
        <v>54</v>
      </c>
      <c r="G10">
        <v>0</v>
      </c>
      <c r="H10" t="s">
        <v>378</v>
      </c>
      <c r="I10" t="s">
        <v>375</v>
      </c>
      <c r="J10" t="s">
        <v>375</v>
      </c>
      <c r="K10" t="s">
        <v>20</v>
      </c>
      <c r="L10" t="s">
        <v>375</v>
      </c>
      <c r="M10" t="s">
        <v>35</v>
      </c>
      <c r="N10">
        <v>3</v>
      </c>
      <c r="O10" t="s">
        <v>22</v>
      </c>
      <c r="P10" t="s">
        <v>23</v>
      </c>
      <c r="Q10" t="s">
        <v>24</v>
      </c>
      <c r="R10" t="s">
        <v>30</v>
      </c>
    </row>
    <row r="11" spans="1:20" x14ac:dyDescent="0.3">
      <c r="A11">
        <v>335991</v>
      </c>
      <c r="B11" t="s">
        <v>26</v>
      </c>
      <c r="C11">
        <f>YEAR(Table1[[#This Row],[date]])</f>
        <v>2008</v>
      </c>
      <c r="D11" s="1">
        <v>39563</v>
      </c>
      <c r="E11" t="s">
        <v>61</v>
      </c>
      <c r="F11" t="s">
        <v>28</v>
      </c>
      <c r="G11">
        <v>0</v>
      </c>
      <c r="H11" t="s">
        <v>377</v>
      </c>
      <c r="I11" t="s">
        <v>371</v>
      </c>
      <c r="J11" t="s">
        <v>371</v>
      </c>
      <c r="K11" t="s">
        <v>20</v>
      </c>
      <c r="L11" t="s">
        <v>377</v>
      </c>
      <c r="M11" t="s">
        <v>21</v>
      </c>
      <c r="N11">
        <v>66</v>
      </c>
      <c r="O11" t="s">
        <v>22</v>
      </c>
      <c r="P11" t="s">
        <v>23</v>
      </c>
      <c r="Q11" t="s">
        <v>36</v>
      </c>
      <c r="R11" t="s">
        <v>56</v>
      </c>
    </row>
    <row r="12" spans="1:20" x14ac:dyDescent="0.3">
      <c r="A12">
        <v>335992</v>
      </c>
      <c r="B12" t="s">
        <v>17</v>
      </c>
      <c r="C12">
        <f>YEAR(Table1[[#This Row],[date]])</f>
        <v>2008</v>
      </c>
      <c r="D12" s="1">
        <v>39564</v>
      </c>
      <c r="E12" t="s">
        <v>49</v>
      </c>
      <c r="F12" t="s">
        <v>19</v>
      </c>
      <c r="G12">
        <v>0</v>
      </c>
      <c r="H12" t="s">
        <v>376</v>
      </c>
      <c r="I12" t="s">
        <v>375</v>
      </c>
      <c r="J12" t="s">
        <v>375</v>
      </c>
      <c r="K12" t="s">
        <v>20</v>
      </c>
      <c r="L12" t="s">
        <v>375</v>
      </c>
      <c r="M12" t="s">
        <v>35</v>
      </c>
      <c r="N12">
        <v>7</v>
      </c>
      <c r="O12" t="s">
        <v>22</v>
      </c>
      <c r="P12" t="s">
        <v>23</v>
      </c>
      <c r="Q12" t="s">
        <v>30</v>
      </c>
      <c r="R12" t="s">
        <v>55</v>
      </c>
    </row>
    <row r="13" spans="1:20" x14ac:dyDescent="0.3">
      <c r="A13">
        <v>335993</v>
      </c>
      <c r="B13" t="s">
        <v>57</v>
      </c>
      <c r="C13">
        <f>YEAR(Table1[[#This Row],[date]])</f>
        <v>2008</v>
      </c>
      <c r="D13" s="1">
        <v>39564</v>
      </c>
      <c r="E13" t="s">
        <v>62</v>
      </c>
      <c r="F13" t="s">
        <v>59</v>
      </c>
      <c r="G13">
        <v>0</v>
      </c>
      <c r="H13" t="s">
        <v>373</v>
      </c>
      <c r="I13" t="s">
        <v>372</v>
      </c>
      <c r="J13" t="s">
        <v>372</v>
      </c>
      <c r="K13" t="s">
        <v>29</v>
      </c>
      <c r="L13" t="s">
        <v>373</v>
      </c>
      <c r="M13" t="s">
        <v>35</v>
      </c>
      <c r="N13">
        <v>9</v>
      </c>
      <c r="O13" t="s">
        <v>22</v>
      </c>
      <c r="P13" t="s">
        <v>23</v>
      </c>
      <c r="Q13" t="s">
        <v>46</v>
      </c>
      <c r="R13" t="s">
        <v>63</v>
      </c>
    </row>
    <row r="14" spans="1:20" x14ac:dyDescent="0.3">
      <c r="A14">
        <v>335994</v>
      </c>
      <c r="B14" t="s">
        <v>38</v>
      </c>
      <c r="C14">
        <f>YEAR(Table1[[#This Row],[date]])</f>
        <v>2008</v>
      </c>
      <c r="D14" s="1">
        <v>39565</v>
      </c>
      <c r="E14" t="s">
        <v>64</v>
      </c>
      <c r="F14" t="s">
        <v>65</v>
      </c>
      <c r="G14">
        <v>0</v>
      </c>
      <c r="H14" t="s">
        <v>371</v>
      </c>
      <c r="I14" t="s">
        <v>378</v>
      </c>
      <c r="J14" t="s">
        <v>378</v>
      </c>
      <c r="K14" t="s">
        <v>20</v>
      </c>
      <c r="L14" t="s">
        <v>378</v>
      </c>
      <c r="M14" t="s">
        <v>35</v>
      </c>
      <c r="N14">
        <v>10</v>
      </c>
      <c r="O14" t="s">
        <v>22</v>
      </c>
      <c r="P14" t="s">
        <v>23</v>
      </c>
      <c r="Q14" t="s">
        <v>24</v>
      </c>
      <c r="R14" t="s">
        <v>31</v>
      </c>
    </row>
    <row r="15" spans="1:20" x14ac:dyDescent="0.3">
      <c r="A15">
        <v>335995</v>
      </c>
      <c r="B15" t="s">
        <v>26</v>
      </c>
      <c r="C15">
        <f>YEAR(Table1[[#This Row],[date]])</f>
        <v>2008</v>
      </c>
      <c r="D15" s="1">
        <v>39565</v>
      </c>
      <c r="E15" t="s">
        <v>66</v>
      </c>
      <c r="F15" t="s">
        <v>28</v>
      </c>
      <c r="G15">
        <v>0</v>
      </c>
      <c r="H15" t="s">
        <v>377</v>
      </c>
      <c r="I15" t="s">
        <v>374</v>
      </c>
      <c r="J15" t="s">
        <v>374</v>
      </c>
      <c r="K15" t="s">
        <v>29</v>
      </c>
      <c r="L15" t="s">
        <v>377</v>
      </c>
      <c r="M15" t="s">
        <v>35</v>
      </c>
      <c r="N15">
        <v>4</v>
      </c>
      <c r="O15" t="s">
        <v>22</v>
      </c>
      <c r="P15" t="s">
        <v>23</v>
      </c>
      <c r="Q15" t="s">
        <v>25</v>
      </c>
      <c r="R15" t="s">
        <v>67</v>
      </c>
    </row>
    <row r="16" spans="1:20" x14ac:dyDescent="0.3">
      <c r="A16">
        <v>335996</v>
      </c>
      <c r="B16" t="s">
        <v>17</v>
      </c>
      <c r="C16">
        <f>YEAR(Table1[[#This Row],[date]])</f>
        <v>2008</v>
      </c>
      <c r="D16" s="1">
        <v>39566</v>
      </c>
      <c r="E16" t="s">
        <v>68</v>
      </c>
      <c r="F16" t="s">
        <v>19</v>
      </c>
      <c r="G16">
        <v>0</v>
      </c>
      <c r="H16" t="s">
        <v>376</v>
      </c>
      <c r="I16" t="s">
        <v>373</v>
      </c>
      <c r="J16" t="s">
        <v>373</v>
      </c>
      <c r="K16" t="s">
        <v>29</v>
      </c>
      <c r="L16" t="s">
        <v>373</v>
      </c>
      <c r="M16" t="s">
        <v>21</v>
      </c>
      <c r="N16">
        <v>13</v>
      </c>
      <c r="O16" t="s">
        <v>22</v>
      </c>
      <c r="P16" t="s">
        <v>23</v>
      </c>
      <c r="Q16" t="s">
        <v>69</v>
      </c>
      <c r="R16" t="s">
        <v>51</v>
      </c>
    </row>
    <row r="17" spans="1:18" x14ac:dyDescent="0.3">
      <c r="A17">
        <v>335997</v>
      </c>
      <c r="B17" t="s">
        <v>43</v>
      </c>
      <c r="C17">
        <f>YEAR(Table1[[#This Row],[date]])</f>
        <v>2008</v>
      </c>
      <c r="D17" s="1">
        <v>39567</v>
      </c>
      <c r="E17" t="s">
        <v>70</v>
      </c>
      <c r="F17" t="s">
        <v>45</v>
      </c>
      <c r="G17">
        <v>0</v>
      </c>
      <c r="H17" t="s">
        <v>372</v>
      </c>
      <c r="I17" t="s">
        <v>371</v>
      </c>
      <c r="J17" t="s">
        <v>372</v>
      </c>
      <c r="K17" t="s">
        <v>29</v>
      </c>
      <c r="L17" t="s">
        <v>371</v>
      </c>
      <c r="M17" t="s">
        <v>35</v>
      </c>
      <c r="N17">
        <v>7</v>
      </c>
      <c r="O17" t="s">
        <v>22</v>
      </c>
      <c r="P17" t="s">
        <v>23</v>
      </c>
      <c r="Q17" t="s">
        <v>46</v>
      </c>
      <c r="R17" t="s">
        <v>63</v>
      </c>
    </row>
    <row r="18" spans="1:18" x14ac:dyDescent="0.3">
      <c r="A18">
        <v>335998</v>
      </c>
      <c r="B18" t="s">
        <v>32</v>
      </c>
      <c r="C18">
        <f>YEAR(Table1[[#This Row],[date]])</f>
        <v>2008</v>
      </c>
      <c r="D18" s="1">
        <v>39568</v>
      </c>
      <c r="E18" t="s">
        <v>71</v>
      </c>
      <c r="F18" t="s">
        <v>34</v>
      </c>
      <c r="G18">
        <v>0</v>
      </c>
      <c r="H18" t="s">
        <v>374</v>
      </c>
      <c r="I18" t="s">
        <v>376</v>
      </c>
      <c r="J18" t="s">
        <v>376</v>
      </c>
      <c r="K18" t="s">
        <v>20</v>
      </c>
      <c r="L18" t="s">
        <v>374</v>
      </c>
      <c r="M18" t="s">
        <v>21</v>
      </c>
      <c r="N18">
        <v>10</v>
      </c>
      <c r="O18" t="s">
        <v>22</v>
      </c>
      <c r="P18" t="s">
        <v>23</v>
      </c>
      <c r="Q18" t="s">
        <v>36</v>
      </c>
      <c r="R18" t="s">
        <v>67</v>
      </c>
    </row>
    <row r="19" spans="1:18" x14ac:dyDescent="0.3">
      <c r="A19">
        <v>335999</v>
      </c>
      <c r="B19" t="s">
        <v>52</v>
      </c>
      <c r="C19">
        <f>YEAR(Table1[[#This Row],[date]])</f>
        <v>2008</v>
      </c>
      <c r="D19" s="1">
        <v>39569</v>
      </c>
      <c r="E19" t="s">
        <v>72</v>
      </c>
      <c r="F19" t="s">
        <v>54</v>
      </c>
      <c r="G19">
        <v>0</v>
      </c>
      <c r="H19" t="s">
        <v>378</v>
      </c>
      <c r="I19" t="s">
        <v>377</v>
      </c>
      <c r="J19" t="s">
        <v>377</v>
      </c>
      <c r="K19" t="s">
        <v>20</v>
      </c>
      <c r="L19" t="s">
        <v>377</v>
      </c>
      <c r="M19" t="s">
        <v>35</v>
      </c>
      <c r="N19">
        <v>7</v>
      </c>
      <c r="O19" t="s">
        <v>22</v>
      </c>
      <c r="P19" t="s">
        <v>23</v>
      </c>
      <c r="Q19" t="s">
        <v>69</v>
      </c>
      <c r="R19" t="s">
        <v>51</v>
      </c>
    </row>
    <row r="20" spans="1:18" x14ac:dyDescent="0.3">
      <c r="A20">
        <v>336000</v>
      </c>
      <c r="B20" t="s">
        <v>48</v>
      </c>
      <c r="C20">
        <f>YEAR(Table1[[#This Row],[date]])</f>
        <v>2008</v>
      </c>
      <c r="D20" s="1">
        <v>39569</v>
      </c>
      <c r="E20" t="s">
        <v>73</v>
      </c>
      <c r="F20" t="s">
        <v>50</v>
      </c>
      <c r="G20">
        <v>0</v>
      </c>
      <c r="H20" t="s">
        <v>375</v>
      </c>
      <c r="I20" t="s">
        <v>372</v>
      </c>
      <c r="J20" t="s">
        <v>375</v>
      </c>
      <c r="K20" t="s">
        <v>29</v>
      </c>
      <c r="L20" t="s">
        <v>375</v>
      </c>
      <c r="M20" t="s">
        <v>21</v>
      </c>
      <c r="N20">
        <v>45</v>
      </c>
      <c r="O20" t="s">
        <v>22</v>
      </c>
      <c r="P20" t="s">
        <v>23</v>
      </c>
      <c r="Q20" t="s">
        <v>25</v>
      </c>
      <c r="R20" t="s">
        <v>37</v>
      </c>
    </row>
    <row r="21" spans="1:18" x14ac:dyDescent="0.3">
      <c r="A21">
        <v>336001</v>
      </c>
      <c r="B21" t="s">
        <v>57</v>
      </c>
      <c r="C21">
        <f>YEAR(Table1[[#This Row],[date]])</f>
        <v>2008</v>
      </c>
      <c r="D21" s="1">
        <v>39570</v>
      </c>
      <c r="E21" t="s">
        <v>53</v>
      </c>
      <c r="F21" t="s">
        <v>59</v>
      </c>
      <c r="G21">
        <v>0</v>
      </c>
      <c r="H21" t="s">
        <v>373</v>
      </c>
      <c r="I21" t="s">
        <v>374</v>
      </c>
      <c r="J21" t="s">
        <v>373</v>
      </c>
      <c r="K21" t="s">
        <v>29</v>
      </c>
      <c r="L21" t="s">
        <v>374</v>
      </c>
      <c r="M21" t="s">
        <v>35</v>
      </c>
      <c r="N21">
        <v>8</v>
      </c>
      <c r="O21" t="s">
        <v>22</v>
      </c>
      <c r="P21" t="s">
        <v>23</v>
      </c>
      <c r="Q21" t="s">
        <v>46</v>
      </c>
      <c r="R21" t="s">
        <v>47</v>
      </c>
    </row>
    <row r="22" spans="1:18" x14ac:dyDescent="0.3">
      <c r="A22">
        <v>336002</v>
      </c>
      <c r="B22" t="s">
        <v>52</v>
      </c>
      <c r="C22">
        <f>YEAR(Table1[[#This Row],[date]])</f>
        <v>2008</v>
      </c>
      <c r="D22" s="1">
        <v>39593</v>
      </c>
      <c r="E22" t="s">
        <v>74</v>
      </c>
      <c r="F22" t="s">
        <v>54</v>
      </c>
      <c r="G22">
        <v>0</v>
      </c>
      <c r="H22" t="s">
        <v>378</v>
      </c>
      <c r="I22" t="s">
        <v>376</v>
      </c>
      <c r="J22" t="s">
        <v>378</v>
      </c>
      <c r="K22" t="s">
        <v>29</v>
      </c>
      <c r="L22" t="s">
        <v>376</v>
      </c>
      <c r="M22" t="s">
        <v>35</v>
      </c>
      <c r="N22">
        <v>5</v>
      </c>
      <c r="O22" t="s">
        <v>22</v>
      </c>
      <c r="P22" t="s">
        <v>23</v>
      </c>
      <c r="Q22" t="s">
        <v>24</v>
      </c>
      <c r="R22" t="s">
        <v>25</v>
      </c>
    </row>
    <row r="23" spans="1:18" x14ac:dyDescent="0.3">
      <c r="A23">
        <v>336003</v>
      </c>
      <c r="B23" t="s">
        <v>26</v>
      </c>
      <c r="C23">
        <f>YEAR(Table1[[#This Row],[date]])</f>
        <v>2008</v>
      </c>
      <c r="D23" s="1">
        <v>39571</v>
      </c>
      <c r="E23" t="s">
        <v>75</v>
      </c>
      <c r="F23" t="s">
        <v>28</v>
      </c>
      <c r="G23">
        <v>0</v>
      </c>
      <c r="H23" t="s">
        <v>377</v>
      </c>
      <c r="I23" t="s">
        <v>372</v>
      </c>
      <c r="J23" t="s">
        <v>377</v>
      </c>
      <c r="K23" t="s">
        <v>29</v>
      </c>
      <c r="L23" t="s">
        <v>377</v>
      </c>
      <c r="M23" t="s">
        <v>21</v>
      </c>
      <c r="N23">
        <v>9</v>
      </c>
      <c r="O23" t="s">
        <v>22</v>
      </c>
      <c r="P23" t="s">
        <v>23</v>
      </c>
      <c r="Q23" t="s">
        <v>42</v>
      </c>
      <c r="R23" t="s">
        <v>67</v>
      </c>
    </row>
    <row r="24" spans="1:18" x14ac:dyDescent="0.3">
      <c r="A24">
        <v>336004</v>
      </c>
      <c r="B24" t="s">
        <v>38</v>
      </c>
      <c r="C24">
        <f>YEAR(Table1[[#This Row],[date]])</f>
        <v>2008</v>
      </c>
      <c r="D24" s="1">
        <v>39572</v>
      </c>
      <c r="E24" t="s">
        <v>76</v>
      </c>
      <c r="F24" t="s">
        <v>65</v>
      </c>
      <c r="G24">
        <v>0</v>
      </c>
      <c r="H24" t="s">
        <v>371</v>
      </c>
      <c r="I24" t="s">
        <v>374</v>
      </c>
      <c r="J24" t="s">
        <v>374</v>
      </c>
      <c r="K24" t="s">
        <v>20</v>
      </c>
      <c r="L24" t="s">
        <v>371</v>
      </c>
      <c r="M24" t="s">
        <v>21</v>
      </c>
      <c r="N24">
        <v>29</v>
      </c>
      <c r="O24" t="s">
        <v>22</v>
      </c>
      <c r="P24" t="s">
        <v>23</v>
      </c>
      <c r="Q24" t="s">
        <v>55</v>
      </c>
      <c r="R24" t="s">
        <v>25</v>
      </c>
    </row>
    <row r="25" spans="1:18" x14ac:dyDescent="0.3">
      <c r="A25">
        <v>336005</v>
      </c>
      <c r="B25" t="s">
        <v>48</v>
      </c>
      <c r="C25">
        <f>YEAR(Table1[[#This Row],[date]])</f>
        <v>2008</v>
      </c>
      <c r="D25" s="1">
        <v>39572</v>
      </c>
      <c r="E25" t="s">
        <v>77</v>
      </c>
      <c r="F25" t="s">
        <v>50</v>
      </c>
      <c r="G25">
        <v>0</v>
      </c>
      <c r="H25" t="s">
        <v>375</v>
      </c>
      <c r="I25" t="s">
        <v>373</v>
      </c>
      <c r="J25" t="s">
        <v>373</v>
      </c>
      <c r="K25" t="s">
        <v>29</v>
      </c>
      <c r="L25" t="s">
        <v>375</v>
      </c>
      <c r="M25" t="s">
        <v>35</v>
      </c>
      <c r="N25">
        <v>8</v>
      </c>
      <c r="O25" t="s">
        <v>22</v>
      </c>
      <c r="P25" t="s">
        <v>23</v>
      </c>
      <c r="Q25" t="s">
        <v>24</v>
      </c>
      <c r="R25" t="s">
        <v>63</v>
      </c>
    </row>
    <row r="26" spans="1:18" x14ac:dyDescent="0.3">
      <c r="A26">
        <v>336006</v>
      </c>
      <c r="B26" t="s">
        <v>17</v>
      </c>
      <c r="C26">
        <f>YEAR(Table1[[#This Row],[date]])</f>
        <v>2008</v>
      </c>
      <c r="D26" s="1">
        <v>39573</v>
      </c>
      <c r="E26" t="s">
        <v>78</v>
      </c>
      <c r="F26" t="s">
        <v>19</v>
      </c>
      <c r="G26">
        <v>0</v>
      </c>
      <c r="H26" t="s">
        <v>376</v>
      </c>
      <c r="I26" t="s">
        <v>377</v>
      </c>
      <c r="J26" t="s">
        <v>377</v>
      </c>
      <c r="K26" t="s">
        <v>20</v>
      </c>
      <c r="L26" t="s">
        <v>377</v>
      </c>
      <c r="M26" t="s">
        <v>35</v>
      </c>
      <c r="N26">
        <v>6</v>
      </c>
      <c r="O26" t="s">
        <v>22</v>
      </c>
      <c r="P26" t="s">
        <v>23</v>
      </c>
      <c r="Q26" t="s">
        <v>41</v>
      </c>
      <c r="R26" t="s">
        <v>69</v>
      </c>
    </row>
    <row r="27" spans="1:18" x14ac:dyDescent="0.3">
      <c r="A27">
        <v>336007</v>
      </c>
      <c r="B27" t="s">
        <v>57</v>
      </c>
      <c r="C27">
        <f>YEAR(Table1[[#This Row],[date]])</f>
        <v>2008</v>
      </c>
      <c r="D27" s="1">
        <v>39574</v>
      </c>
      <c r="E27" t="s">
        <v>64</v>
      </c>
      <c r="F27" t="s">
        <v>59</v>
      </c>
      <c r="G27">
        <v>0</v>
      </c>
      <c r="H27" t="s">
        <v>373</v>
      </c>
      <c r="I27" t="s">
        <v>378</v>
      </c>
      <c r="J27" t="s">
        <v>378</v>
      </c>
      <c r="K27" t="s">
        <v>20</v>
      </c>
      <c r="L27" t="s">
        <v>378</v>
      </c>
      <c r="M27" t="s">
        <v>35</v>
      </c>
      <c r="N27">
        <v>7</v>
      </c>
      <c r="O27" t="s">
        <v>22</v>
      </c>
      <c r="P27" t="s">
        <v>23</v>
      </c>
      <c r="Q27" t="s">
        <v>30</v>
      </c>
      <c r="R27" t="s">
        <v>51</v>
      </c>
    </row>
    <row r="28" spans="1:18" x14ac:dyDescent="0.3">
      <c r="A28">
        <v>336008</v>
      </c>
      <c r="B28" t="s">
        <v>38</v>
      </c>
      <c r="C28">
        <f>YEAR(Table1[[#This Row],[date]])</f>
        <v>2008</v>
      </c>
      <c r="D28" s="1">
        <v>39575</v>
      </c>
      <c r="E28" t="s">
        <v>79</v>
      </c>
      <c r="F28" t="s">
        <v>65</v>
      </c>
      <c r="G28">
        <v>0</v>
      </c>
      <c r="H28" t="s">
        <v>371</v>
      </c>
      <c r="I28" t="s">
        <v>375</v>
      </c>
      <c r="J28" t="s">
        <v>371</v>
      </c>
      <c r="K28" t="s">
        <v>20</v>
      </c>
      <c r="L28" t="s">
        <v>371</v>
      </c>
      <c r="M28" t="s">
        <v>35</v>
      </c>
      <c r="N28">
        <v>7</v>
      </c>
      <c r="O28" t="s">
        <v>22</v>
      </c>
      <c r="P28" t="s">
        <v>23</v>
      </c>
      <c r="Q28" t="s">
        <v>42</v>
      </c>
      <c r="R28" t="s">
        <v>25</v>
      </c>
    </row>
    <row r="29" spans="1:18" x14ac:dyDescent="0.3">
      <c r="A29">
        <v>336009</v>
      </c>
      <c r="B29" t="s">
        <v>32</v>
      </c>
      <c r="C29">
        <f>YEAR(Table1[[#This Row],[date]])</f>
        <v>2008</v>
      </c>
      <c r="D29" s="1">
        <v>39576</v>
      </c>
      <c r="E29" t="s">
        <v>68</v>
      </c>
      <c r="F29" t="s">
        <v>34</v>
      </c>
      <c r="G29">
        <v>0</v>
      </c>
      <c r="H29" t="s">
        <v>374</v>
      </c>
      <c r="I29" t="s">
        <v>373</v>
      </c>
      <c r="J29" t="s">
        <v>373</v>
      </c>
      <c r="K29" t="s">
        <v>20</v>
      </c>
      <c r="L29" t="s">
        <v>373</v>
      </c>
      <c r="M29" t="s">
        <v>35</v>
      </c>
      <c r="N29">
        <v>4</v>
      </c>
      <c r="O29" t="s">
        <v>22</v>
      </c>
      <c r="P29" t="s">
        <v>23</v>
      </c>
      <c r="Q29" t="s">
        <v>36</v>
      </c>
      <c r="R29" t="s">
        <v>51</v>
      </c>
    </row>
    <row r="30" spans="1:18" x14ac:dyDescent="0.3">
      <c r="A30">
        <v>336010</v>
      </c>
      <c r="B30" t="s">
        <v>43</v>
      </c>
      <c r="C30">
        <f>YEAR(Table1[[#This Row],[date]])</f>
        <v>2008</v>
      </c>
      <c r="D30" s="1">
        <v>39576</v>
      </c>
      <c r="E30" t="s">
        <v>80</v>
      </c>
      <c r="F30" t="s">
        <v>45</v>
      </c>
      <c r="G30">
        <v>0</v>
      </c>
      <c r="H30" t="s">
        <v>372</v>
      </c>
      <c r="I30" t="s">
        <v>376</v>
      </c>
      <c r="J30" t="s">
        <v>372</v>
      </c>
      <c r="K30" t="s">
        <v>29</v>
      </c>
      <c r="L30" t="s">
        <v>372</v>
      </c>
      <c r="M30" t="s">
        <v>21</v>
      </c>
      <c r="N30">
        <v>5</v>
      </c>
      <c r="O30" t="s">
        <v>22</v>
      </c>
      <c r="P30" t="s">
        <v>23</v>
      </c>
      <c r="Q30" t="s">
        <v>24</v>
      </c>
      <c r="R30" t="s">
        <v>55</v>
      </c>
    </row>
    <row r="31" spans="1:18" x14ac:dyDescent="0.3">
      <c r="A31">
        <v>336011</v>
      </c>
      <c r="B31" t="s">
        <v>48</v>
      </c>
      <c r="C31">
        <f>YEAR(Table1[[#This Row],[date]])</f>
        <v>2008</v>
      </c>
      <c r="D31" s="1">
        <v>39577</v>
      </c>
      <c r="E31" t="s">
        <v>60</v>
      </c>
      <c r="F31" t="s">
        <v>50</v>
      </c>
      <c r="G31">
        <v>0</v>
      </c>
      <c r="H31" t="s">
        <v>375</v>
      </c>
      <c r="I31" t="s">
        <v>378</v>
      </c>
      <c r="J31" t="s">
        <v>375</v>
      </c>
      <c r="K31" t="s">
        <v>20</v>
      </c>
      <c r="L31" t="s">
        <v>375</v>
      </c>
      <c r="M31" t="s">
        <v>35</v>
      </c>
      <c r="N31">
        <v>8</v>
      </c>
      <c r="O31" t="s">
        <v>22</v>
      </c>
      <c r="P31" t="s">
        <v>23</v>
      </c>
      <c r="Q31" t="s">
        <v>30</v>
      </c>
      <c r="R31" t="s">
        <v>56</v>
      </c>
    </row>
    <row r="32" spans="1:18" x14ac:dyDescent="0.3">
      <c r="A32">
        <v>336012</v>
      </c>
      <c r="B32" t="s">
        <v>17</v>
      </c>
      <c r="C32">
        <f>YEAR(Table1[[#This Row],[date]])</f>
        <v>2008</v>
      </c>
      <c r="D32" s="1">
        <v>39596</v>
      </c>
      <c r="E32" t="s">
        <v>81</v>
      </c>
      <c r="F32" t="s">
        <v>19</v>
      </c>
      <c r="G32">
        <v>0</v>
      </c>
      <c r="H32" t="s">
        <v>376</v>
      </c>
      <c r="I32" t="s">
        <v>371</v>
      </c>
      <c r="J32" t="s">
        <v>371</v>
      </c>
      <c r="K32" t="s">
        <v>20</v>
      </c>
      <c r="L32" t="s">
        <v>371</v>
      </c>
      <c r="M32" t="s">
        <v>35</v>
      </c>
      <c r="N32">
        <v>9</v>
      </c>
      <c r="O32" t="s">
        <v>22</v>
      </c>
      <c r="P32" t="s">
        <v>23</v>
      </c>
      <c r="Q32" t="s">
        <v>46</v>
      </c>
      <c r="R32" t="s">
        <v>63</v>
      </c>
    </row>
    <row r="33" spans="1:18" x14ac:dyDescent="0.3">
      <c r="A33">
        <v>336013</v>
      </c>
      <c r="B33" t="s">
        <v>57</v>
      </c>
      <c r="C33">
        <f>YEAR(Table1[[#This Row],[date]])</f>
        <v>2008</v>
      </c>
      <c r="D33" s="1">
        <v>39578</v>
      </c>
      <c r="E33" t="s">
        <v>82</v>
      </c>
      <c r="F33" t="s">
        <v>59</v>
      </c>
      <c r="G33">
        <v>0</v>
      </c>
      <c r="H33" t="s">
        <v>373</v>
      </c>
      <c r="I33" t="s">
        <v>377</v>
      </c>
      <c r="J33" t="s">
        <v>377</v>
      </c>
      <c r="K33" t="s">
        <v>20</v>
      </c>
      <c r="L33" t="s">
        <v>373</v>
      </c>
      <c r="M33" t="s">
        <v>21</v>
      </c>
      <c r="N33">
        <v>18</v>
      </c>
      <c r="O33" t="s">
        <v>22</v>
      </c>
      <c r="P33" t="s">
        <v>23</v>
      </c>
      <c r="Q33" t="s">
        <v>63</v>
      </c>
      <c r="R33" t="s">
        <v>83</v>
      </c>
    </row>
    <row r="34" spans="1:18" x14ac:dyDescent="0.3">
      <c r="A34">
        <v>336014</v>
      </c>
      <c r="B34" t="s">
        <v>52</v>
      </c>
      <c r="C34">
        <f>YEAR(Table1[[#This Row],[date]])</f>
        <v>2008</v>
      </c>
      <c r="D34" s="1">
        <v>39579</v>
      </c>
      <c r="E34" t="s">
        <v>80</v>
      </c>
      <c r="F34" t="s">
        <v>54</v>
      </c>
      <c r="G34">
        <v>0</v>
      </c>
      <c r="H34" t="s">
        <v>378</v>
      </c>
      <c r="I34" t="s">
        <v>372</v>
      </c>
      <c r="J34" t="s">
        <v>372</v>
      </c>
      <c r="K34" t="s">
        <v>29</v>
      </c>
      <c r="L34" t="s">
        <v>372</v>
      </c>
      <c r="M34" t="s">
        <v>21</v>
      </c>
      <c r="N34">
        <v>23</v>
      </c>
      <c r="O34" t="s">
        <v>22</v>
      </c>
      <c r="P34" t="s">
        <v>23</v>
      </c>
      <c r="Q34" t="s">
        <v>55</v>
      </c>
      <c r="R34" t="s">
        <v>56</v>
      </c>
    </row>
    <row r="35" spans="1:18" x14ac:dyDescent="0.3">
      <c r="A35">
        <v>336015</v>
      </c>
      <c r="B35" t="s">
        <v>48</v>
      </c>
      <c r="C35">
        <f>YEAR(Table1[[#This Row],[date]])</f>
        <v>2008</v>
      </c>
      <c r="D35" s="1">
        <v>39579</v>
      </c>
      <c r="E35" t="s">
        <v>49</v>
      </c>
      <c r="F35" t="s">
        <v>50</v>
      </c>
      <c r="G35">
        <v>0</v>
      </c>
      <c r="H35" t="s">
        <v>375</v>
      </c>
      <c r="I35" t="s">
        <v>374</v>
      </c>
      <c r="J35" t="s">
        <v>375</v>
      </c>
      <c r="K35" t="s">
        <v>20</v>
      </c>
      <c r="L35" t="s">
        <v>375</v>
      </c>
      <c r="M35" t="s">
        <v>35</v>
      </c>
      <c r="N35">
        <v>3</v>
      </c>
      <c r="O35" t="s">
        <v>22</v>
      </c>
      <c r="P35" t="s">
        <v>23</v>
      </c>
      <c r="Q35" t="s">
        <v>41</v>
      </c>
      <c r="R35" t="s">
        <v>25</v>
      </c>
    </row>
    <row r="36" spans="1:18" x14ac:dyDescent="0.3">
      <c r="A36">
        <v>336016</v>
      </c>
      <c r="B36" t="s">
        <v>26</v>
      </c>
      <c r="C36">
        <f>YEAR(Table1[[#This Row],[date]])</f>
        <v>2008</v>
      </c>
      <c r="D36" s="1">
        <v>39580</v>
      </c>
      <c r="E36" t="s">
        <v>72</v>
      </c>
      <c r="F36" t="s">
        <v>28</v>
      </c>
      <c r="G36">
        <v>0</v>
      </c>
      <c r="H36" t="s">
        <v>377</v>
      </c>
      <c r="I36" t="s">
        <v>376</v>
      </c>
      <c r="J36" t="s">
        <v>376</v>
      </c>
      <c r="K36" t="s">
        <v>29</v>
      </c>
      <c r="L36" t="s">
        <v>377</v>
      </c>
      <c r="M36" t="s">
        <v>35</v>
      </c>
      <c r="N36">
        <v>9</v>
      </c>
      <c r="O36" t="s">
        <v>22</v>
      </c>
      <c r="P36" t="s">
        <v>23</v>
      </c>
      <c r="Q36" t="s">
        <v>69</v>
      </c>
      <c r="R36" t="s">
        <v>67</v>
      </c>
    </row>
    <row r="37" spans="1:18" x14ac:dyDescent="0.3">
      <c r="A37">
        <v>336017</v>
      </c>
      <c r="B37" t="s">
        <v>43</v>
      </c>
      <c r="C37">
        <f>YEAR(Table1[[#This Row],[date]])</f>
        <v>2008</v>
      </c>
      <c r="D37" s="1">
        <v>39581</v>
      </c>
      <c r="E37" t="s">
        <v>84</v>
      </c>
      <c r="F37" t="s">
        <v>45</v>
      </c>
      <c r="G37">
        <v>0</v>
      </c>
      <c r="H37" t="s">
        <v>372</v>
      </c>
      <c r="I37" t="s">
        <v>374</v>
      </c>
      <c r="J37" t="s">
        <v>372</v>
      </c>
      <c r="K37" t="s">
        <v>29</v>
      </c>
      <c r="L37" t="s">
        <v>372</v>
      </c>
      <c r="M37" t="s">
        <v>21</v>
      </c>
      <c r="N37">
        <v>23</v>
      </c>
      <c r="O37" t="s">
        <v>22</v>
      </c>
      <c r="P37" t="s">
        <v>23</v>
      </c>
      <c r="Q37" t="s">
        <v>24</v>
      </c>
      <c r="R37" t="s">
        <v>55</v>
      </c>
    </row>
    <row r="38" spans="1:18" x14ac:dyDescent="0.3">
      <c r="A38">
        <v>336018</v>
      </c>
      <c r="B38" t="s">
        <v>38</v>
      </c>
      <c r="C38">
        <f>YEAR(Table1[[#This Row],[date]])</f>
        <v>2008</v>
      </c>
      <c r="D38" s="1">
        <v>39582</v>
      </c>
      <c r="E38" t="s">
        <v>70</v>
      </c>
      <c r="F38" t="s">
        <v>40</v>
      </c>
      <c r="G38">
        <v>0</v>
      </c>
      <c r="H38" t="s">
        <v>371</v>
      </c>
      <c r="I38" t="s">
        <v>373</v>
      </c>
      <c r="J38" t="s">
        <v>371</v>
      </c>
      <c r="K38" t="s">
        <v>20</v>
      </c>
      <c r="L38" t="s">
        <v>371</v>
      </c>
      <c r="M38" t="s">
        <v>35</v>
      </c>
      <c r="N38">
        <v>9</v>
      </c>
      <c r="O38" t="s">
        <v>22</v>
      </c>
      <c r="P38" t="s">
        <v>23</v>
      </c>
      <c r="Q38" t="s">
        <v>69</v>
      </c>
      <c r="R38" t="s">
        <v>56</v>
      </c>
    </row>
    <row r="39" spans="1:18" x14ac:dyDescent="0.3">
      <c r="A39">
        <v>336019</v>
      </c>
      <c r="B39" t="s">
        <v>26</v>
      </c>
      <c r="C39">
        <f>YEAR(Table1[[#This Row],[date]])</f>
        <v>2008</v>
      </c>
      <c r="D39" s="1">
        <v>39596</v>
      </c>
      <c r="E39" t="s">
        <v>72</v>
      </c>
      <c r="F39" t="s">
        <v>28</v>
      </c>
      <c r="G39">
        <v>0</v>
      </c>
      <c r="H39" t="s">
        <v>377</v>
      </c>
      <c r="I39" t="s">
        <v>375</v>
      </c>
      <c r="J39" t="s">
        <v>375</v>
      </c>
      <c r="K39" t="s">
        <v>20</v>
      </c>
      <c r="L39" t="s">
        <v>377</v>
      </c>
      <c r="M39" t="s">
        <v>21</v>
      </c>
      <c r="N39">
        <v>41</v>
      </c>
      <c r="O39" t="s">
        <v>22</v>
      </c>
      <c r="P39" t="s">
        <v>23</v>
      </c>
      <c r="Q39" t="s">
        <v>41</v>
      </c>
      <c r="R39" t="s">
        <v>47</v>
      </c>
    </row>
    <row r="40" spans="1:18" x14ac:dyDescent="0.3">
      <c r="A40">
        <v>336020</v>
      </c>
      <c r="B40" t="s">
        <v>32</v>
      </c>
      <c r="C40">
        <f>YEAR(Table1[[#This Row],[date]])</f>
        <v>2008</v>
      </c>
      <c r="D40" s="1">
        <v>39583</v>
      </c>
      <c r="E40" t="s">
        <v>85</v>
      </c>
      <c r="F40" t="s">
        <v>34</v>
      </c>
      <c r="G40">
        <v>0</v>
      </c>
      <c r="H40" t="s">
        <v>374</v>
      </c>
      <c r="I40" t="s">
        <v>378</v>
      </c>
      <c r="J40" t="s">
        <v>378</v>
      </c>
      <c r="K40" t="s">
        <v>20</v>
      </c>
      <c r="L40" t="s">
        <v>374</v>
      </c>
      <c r="M40" t="s">
        <v>21</v>
      </c>
      <c r="N40">
        <v>12</v>
      </c>
      <c r="O40" t="s">
        <v>22</v>
      </c>
      <c r="P40" t="s">
        <v>23</v>
      </c>
      <c r="Q40" t="s">
        <v>83</v>
      </c>
      <c r="R40" t="s">
        <v>37</v>
      </c>
    </row>
    <row r="41" spans="1:18" x14ac:dyDescent="0.3">
      <c r="A41">
        <v>336021</v>
      </c>
      <c r="B41" t="s">
        <v>38</v>
      </c>
      <c r="C41">
        <f>YEAR(Table1[[#This Row],[date]])</f>
        <v>2008</v>
      </c>
      <c r="D41" s="1">
        <v>39584</v>
      </c>
      <c r="E41" t="s">
        <v>76</v>
      </c>
      <c r="F41" t="s">
        <v>40</v>
      </c>
      <c r="G41">
        <v>0</v>
      </c>
      <c r="H41" t="s">
        <v>371</v>
      </c>
      <c r="I41" t="s">
        <v>372</v>
      </c>
      <c r="J41" t="s">
        <v>371</v>
      </c>
      <c r="K41" t="s">
        <v>20</v>
      </c>
      <c r="L41" t="s">
        <v>371</v>
      </c>
      <c r="M41" t="s">
        <v>35</v>
      </c>
      <c r="N41">
        <v>8</v>
      </c>
      <c r="O41" t="s">
        <v>22</v>
      </c>
      <c r="P41" t="s">
        <v>23</v>
      </c>
      <c r="Q41" t="s">
        <v>69</v>
      </c>
      <c r="R41" t="s">
        <v>42</v>
      </c>
    </row>
    <row r="42" spans="1:18" x14ac:dyDescent="0.3">
      <c r="A42">
        <v>336022</v>
      </c>
      <c r="B42" t="s">
        <v>32</v>
      </c>
      <c r="C42">
        <f>YEAR(Table1[[#This Row],[date]])</f>
        <v>2008</v>
      </c>
      <c r="D42" s="1">
        <v>39585</v>
      </c>
      <c r="E42" t="s">
        <v>86</v>
      </c>
      <c r="F42" t="s">
        <v>34</v>
      </c>
      <c r="G42">
        <v>0</v>
      </c>
      <c r="H42" t="s">
        <v>374</v>
      </c>
      <c r="I42" t="s">
        <v>377</v>
      </c>
      <c r="J42" t="s">
        <v>374</v>
      </c>
      <c r="K42" t="s">
        <v>29</v>
      </c>
      <c r="L42" t="s">
        <v>377</v>
      </c>
      <c r="M42" t="s">
        <v>21</v>
      </c>
      <c r="N42">
        <v>6</v>
      </c>
      <c r="O42" t="s">
        <v>22</v>
      </c>
      <c r="P42" t="s">
        <v>87</v>
      </c>
      <c r="Q42" t="s">
        <v>63</v>
      </c>
      <c r="R42" t="s">
        <v>25</v>
      </c>
    </row>
    <row r="43" spans="1:18" x14ac:dyDescent="0.3">
      <c r="A43">
        <v>336023</v>
      </c>
      <c r="B43" t="s">
        <v>48</v>
      </c>
      <c r="C43">
        <f>YEAR(Table1[[#This Row],[date]])</f>
        <v>2008</v>
      </c>
      <c r="D43" s="1">
        <v>39585</v>
      </c>
      <c r="E43" t="s">
        <v>88</v>
      </c>
      <c r="F43" t="s">
        <v>50</v>
      </c>
      <c r="G43">
        <v>0</v>
      </c>
      <c r="H43" t="s">
        <v>375</v>
      </c>
      <c r="I43" t="s">
        <v>376</v>
      </c>
      <c r="J43" t="s">
        <v>376</v>
      </c>
      <c r="K43" t="s">
        <v>20</v>
      </c>
      <c r="L43" t="s">
        <v>375</v>
      </c>
      <c r="M43" t="s">
        <v>21</v>
      </c>
      <c r="N43">
        <v>65</v>
      </c>
      <c r="O43" t="s">
        <v>22</v>
      </c>
      <c r="P43" t="s">
        <v>23</v>
      </c>
      <c r="Q43" t="s">
        <v>46</v>
      </c>
      <c r="R43" t="s">
        <v>31</v>
      </c>
    </row>
    <row r="44" spans="1:18" x14ac:dyDescent="0.3">
      <c r="A44">
        <v>336024</v>
      </c>
      <c r="B44" t="s">
        <v>52</v>
      </c>
      <c r="C44">
        <f>YEAR(Table1[[#This Row],[date]])</f>
        <v>2008</v>
      </c>
      <c r="D44" s="1">
        <v>39586</v>
      </c>
      <c r="E44" t="s">
        <v>89</v>
      </c>
      <c r="F44" t="s">
        <v>54</v>
      </c>
      <c r="G44">
        <v>0</v>
      </c>
      <c r="H44" t="s">
        <v>378</v>
      </c>
      <c r="I44" t="s">
        <v>371</v>
      </c>
      <c r="J44" t="s">
        <v>378</v>
      </c>
      <c r="K44" t="s">
        <v>20</v>
      </c>
      <c r="L44" t="s">
        <v>371</v>
      </c>
      <c r="M44" t="s">
        <v>21</v>
      </c>
      <c r="N44">
        <v>25</v>
      </c>
      <c r="O44" t="s">
        <v>22</v>
      </c>
      <c r="P44" t="s">
        <v>23</v>
      </c>
      <c r="Q44" t="s">
        <v>69</v>
      </c>
      <c r="R44" t="s">
        <v>42</v>
      </c>
    </row>
    <row r="45" spans="1:18" x14ac:dyDescent="0.3">
      <c r="A45">
        <v>336025</v>
      </c>
      <c r="B45" t="s">
        <v>43</v>
      </c>
      <c r="C45">
        <f>YEAR(Table1[[#This Row],[date]])</f>
        <v>2008</v>
      </c>
      <c r="D45" s="1">
        <v>39586</v>
      </c>
      <c r="E45" t="s">
        <v>90</v>
      </c>
      <c r="F45" t="s">
        <v>45</v>
      </c>
      <c r="G45">
        <v>0</v>
      </c>
      <c r="H45" t="s">
        <v>372</v>
      </c>
      <c r="I45" t="s">
        <v>373</v>
      </c>
      <c r="J45" t="s">
        <v>372</v>
      </c>
      <c r="K45" t="s">
        <v>29</v>
      </c>
      <c r="L45" t="s">
        <v>373</v>
      </c>
      <c r="M45" t="s">
        <v>21</v>
      </c>
      <c r="N45">
        <v>3</v>
      </c>
      <c r="O45" t="s">
        <v>22</v>
      </c>
      <c r="P45" t="s">
        <v>87</v>
      </c>
      <c r="Q45" t="s">
        <v>24</v>
      </c>
      <c r="R45" t="s">
        <v>47</v>
      </c>
    </row>
    <row r="46" spans="1:18" x14ac:dyDescent="0.3">
      <c r="A46">
        <v>336026</v>
      </c>
      <c r="B46" t="s">
        <v>17</v>
      </c>
      <c r="C46">
        <f>YEAR(Table1[[#This Row],[date]])</f>
        <v>2008</v>
      </c>
      <c r="D46" s="1">
        <v>39587</v>
      </c>
      <c r="E46" t="s">
        <v>91</v>
      </c>
      <c r="F46" t="s">
        <v>19</v>
      </c>
      <c r="G46">
        <v>0</v>
      </c>
      <c r="H46" t="s">
        <v>376</v>
      </c>
      <c r="I46" t="s">
        <v>374</v>
      </c>
      <c r="J46" t="s">
        <v>374</v>
      </c>
      <c r="K46" t="s">
        <v>20</v>
      </c>
      <c r="L46" t="s">
        <v>374</v>
      </c>
      <c r="M46" t="s">
        <v>35</v>
      </c>
      <c r="N46">
        <v>5</v>
      </c>
      <c r="O46" t="s">
        <v>22</v>
      </c>
      <c r="P46" t="s">
        <v>23</v>
      </c>
      <c r="Q46" t="s">
        <v>41</v>
      </c>
      <c r="R46" t="s">
        <v>37</v>
      </c>
    </row>
    <row r="47" spans="1:18" x14ac:dyDescent="0.3">
      <c r="A47">
        <v>336027</v>
      </c>
      <c r="B47" t="s">
        <v>43</v>
      </c>
      <c r="C47">
        <f>YEAR(Table1[[#This Row],[date]])</f>
        <v>2008</v>
      </c>
      <c r="D47" s="1">
        <v>39588</v>
      </c>
      <c r="E47" t="s">
        <v>60</v>
      </c>
      <c r="F47" t="s">
        <v>45</v>
      </c>
      <c r="G47">
        <v>0</v>
      </c>
      <c r="H47" t="s">
        <v>372</v>
      </c>
      <c r="I47" t="s">
        <v>375</v>
      </c>
      <c r="J47" t="s">
        <v>375</v>
      </c>
      <c r="K47" t="s">
        <v>20</v>
      </c>
      <c r="L47" t="s">
        <v>375</v>
      </c>
      <c r="M47" t="s">
        <v>35</v>
      </c>
      <c r="N47">
        <v>6</v>
      </c>
      <c r="O47" t="s">
        <v>22</v>
      </c>
      <c r="P47" t="s">
        <v>23</v>
      </c>
      <c r="Q47" t="s">
        <v>83</v>
      </c>
      <c r="R47" t="s">
        <v>25</v>
      </c>
    </row>
    <row r="48" spans="1:18" x14ac:dyDescent="0.3">
      <c r="A48">
        <v>336028</v>
      </c>
      <c r="B48" t="s">
        <v>38</v>
      </c>
      <c r="C48">
        <f>YEAR(Table1[[#This Row],[date]])</f>
        <v>2008</v>
      </c>
      <c r="D48" s="1">
        <v>39589</v>
      </c>
      <c r="E48" t="s">
        <v>72</v>
      </c>
      <c r="F48" t="s">
        <v>40</v>
      </c>
      <c r="G48">
        <v>0</v>
      </c>
      <c r="H48" t="s">
        <v>371</v>
      </c>
      <c r="I48" t="s">
        <v>377</v>
      </c>
      <c r="J48" t="s">
        <v>371</v>
      </c>
      <c r="K48" t="s">
        <v>20</v>
      </c>
      <c r="L48" t="s">
        <v>377</v>
      </c>
      <c r="M48" t="s">
        <v>21</v>
      </c>
      <c r="N48">
        <v>1</v>
      </c>
      <c r="O48" t="s">
        <v>22</v>
      </c>
      <c r="P48" t="s">
        <v>23</v>
      </c>
      <c r="Q48" t="s">
        <v>46</v>
      </c>
      <c r="R48" t="s">
        <v>37</v>
      </c>
    </row>
    <row r="49" spans="1:18" x14ac:dyDescent="0.3">
      <c r="A49">
        <v>336029</v>
      </c>
      <c r="B49" t="s">
        <v>57</v>
      </c>
      <c r="C49">
        <f>YEAR(Table1[[#This Row],[date]])</f>
        <v>2008</v>
      </c>
      <c r="D49" s="1">
        <v>39589</v>
      </c>
      <c r="E49" t="s">
        <v>92</v>
      </c>
      <c r="F49" t="s">
        <v>59</v>
      </c>
      <c r="G49">
        <v>0</v>
      </c>
      <c r="H49" t="s">
        <v>373</v>
      </c>
      <c r="I49" t="s">
        <v>376</v>
      </c>
      <c r="J49" t="s">
        <v>376</v>
      </c>
      <c r="K49" t="s">
        <v>29</v>
      </c>
      <c r="L49" t="s">
        <v>376</v>
      </c>
      <c r="M49" t="s">
        <v>21</v>
      </c>
      <c r="N49">
        <v>14</v>
      </c>
      <c r="O49" t="s">
        <v>22</v>
      </c>
      <c r="P49" t="s">
        <v>23</v>
      </c>
      <c r="Q49" t="s">
        <v>42</v>
      </c>
      <c r="R49" t="s">
        <v>67</v>
      </c>
    </row>
    <row r="50" spans="1:18" x14ac:dyDescent="0.3">
      <c r="A50">
        <v>336031</v>
      </c>
      <c r="B50" t="s">
        <v>26</v>
      </c>
      <c r="C50">
        <f>YEAR(Table1[[#This Row],[date]])</f>
        <v>2008</v>
      </c>
      <c r="D50" s="1">
        <v>39591</v>
      </c>
      <c r="E50" t="s">
        <v>72</v>
      </c>
      <c r="F50" t="s">
        <v>28</v>
      </c>
      <c r="G50">
        <v>0</v>
      </c>
      <c r="H50" t="s">
        <v>377</v>
      </c>
      <c r="I50" t="s">
        <v>378</v>
      </c>
      <c r="J50" t="s">
        <v>377</v>
      </c>
      <c r="K50" t="s">
        <v>20</v>
      </c>
      <c r="L50" t="s">
        <v>377</v>
      </c>
      <c r="M50" t="s">
        <v>35</v>
      </c>
      <c r="N50">
        <v>6</v>
      </c>
      <c r="O50" t="s">
        <v>22</v>
      </c>
      <c r="P50" t="s">
        <v>23</v>
      </c>
      <c r="Q50" t="s">
        <v>24</v>
      </c>
      <c r="R50" t="s">
        <v>41</v>
      </c>
    </row>
    <row r="51" spans="1:18" x14ac:dyDescent="0.3">
      <c r="A51">
        <v>336032</v>
      </c>
      <c r="B51" t="s">
        <v>32</v>
      </c>
      <c r="C51">
        <f>YEAR(Table1[[#This Row],[date]])</f>
        <v>2008</v>
      </c>
      <c r="D51" s="1">
        <v>39592</v>
      </c>
      <c r="E51" t="s">
        <v>93</v>
      </c>
      <c r="F51" t="s">
        <v>34</v>
      </c>
      <c r="G51">
        <v>0</v>
      </c>
      <c r="H51" t="s">
        <v>374</v>
      </c>
      <c r="I51" t="s">
        <v>371</v>
      </c>
      <c r="J51" t="s">
        <v>374</v>
      </c>
      <c r="K51" t="s">
        <v>20</v>
      </c>
      <c r="L51" t="s">
        <v>374</v>
      </c>
      <c r="M51" t="s">
        <v>35</v>
      </c>
      <c r="N51">
        <v>5</v>
      </c>
      <c r="O51" t="s">
        <v>22</v>
      </c>
      <c r="P51" t="s">
        <v>23</v>
      </c>
      <c r="Q51" t="s">
        <v>46</v>
      </c>
      <c r="R51" t="s">
        <v>47</v>
      </c>
    </row>
    <row r="52" spans="1:18" x14ac:dyDescent="0.3">
      <c r="A52">
        <v>336033</v>
      </c>
      <c r="B52" t="s">
        <v>57</v>
      </c>
      <c r="C52">
        <f>YEAR(Table1[[#This Row],[date]])</f>
        <v>2008</v>
      </c>
      <c r="D52" s="1">
        <v>39592</v>
      </c>
      <c r="E52" t="s">
        <v>94</v>
      </c>
      <c r="F52" t="s">
        <v>59</v>
      </c>
      <c r="G52">
        <v>0</v>
      </c>
      <c r="H52" t="s">
        <v>373</v>
      </c>
      <c r="I52" t="s">
        <v>375</v>
      </c>
      <c r="J52" t="s">
        <v>375</v>
      </c>
      <c r="K52" t="s">
        <v>29</v>
      </c>
      <c r="L52" t="s">
        <v>375</v>
      </c>
      <c r="M52" t="s">
        <v>21</v>
      </c>
      <c r="N52">
        <v>10</v>
      </c>
      <c r="O52" t="s">
        <v>22</v>
      </c>
      <c r="P52" t="s">
        <v>23</v>
      </c>
      <c r="Q52" t="s">
        <v>42</v>
      </c>
      <c r="R52" t="s">
        <v>31</v>
      </c>
    </row>
    <row r="53" spans="1:18" x14ac:dyDescent="0.3">
      <c r="A53">
        <v>336034</v>
      </c>
      <c r="B53" t="s">
        <v>17</v>
      </c>
      <c r="C53">
        <f>YEAR(Table1[[#This Row],[date]])</f>
        <v>2008</v>
      </c>
      <c r="D53" s="1">
        <v>39571</v>
      </c>
      <c r="E53" t="s">
        <v>95</v>
      </c>
      <c r="F53" t="s">
        <v>19</v>
      </c>
      <c r="G53">
        <v>0</v>
      </c>
      <c r="H53" t="s">
        <v>376</v>
      </c>
      <c r="I53" t="s">
        <v>378</v>
      </c>
      <c r="J53" t="s">
        <v>378</v>
      </c>
      <c r="K53" t="s">
        <v>20</v>
      </c>
      <c r="L53" t="s">
        <v>376</v>
      </c>
      <c r="M53" t="s">
        <v>21</v>
      </c>
      <c r="N53">
        <v>3</v>
      </c>
      <c r="O53" t="s">
        <v>22</v>
      </c>
      <c r="P53" t="s">
        <v>23</v>
      </c>
      <c r="Q53" t="s">
        <v>69</v>
      </c>
      <c r="R53" t="s">
        <v>31</v>
      </c>
    </row>
    <row r="54" spans="1:18" x14ac:dyDescent="0.3">
      <c r="A54">
        <v>336035</v>
      </c>
      <c r="B54" t="s">
        <v>43</v>
      </c>
      <c r="C54">
        <f>YEAR(Table1[[#This Row],[date]])</f>
        <v>2008</v>
      </c>
      <c r="D54" s="1">
        <v>39593</v>
      </c>
      <c r="E54" t="s">
        <v>96</v>
      </c>
      <c r="F54" t="s">
        <v>45</v>
      </c>
      <c r="G54">
        <v>0</v>
      </c>
      <c r="H54" t="s">
        <v>372</v>
      </c>
      <c r="I54" t="s">
        <v>377</v>
      </c>
      <c r="J54" t="s">
        <v>377</v>
      </c>
      <c r="K54" t="s">
        <v>29</v>
      </c>
      <c r="L54" t="s">
        <v>372</v>
      </c>
      <c r="M54" t="s">
        <v>35</v>
      </c>
      <c r="N54">
        <v>3</v>
      </c>
      <c r="O54" t="s">
        <v>22</v>
      </c>
      <c r="P54" t="s">
        <v>23</v>
      </c>
      <c r="Q54" t="s">
        <v>41</v>
      </c>
      <c r="R54" t="s">
        <v>67</v>
      </c>
    </row>
    <row r="55" spans="1:18" x14ac:dyDescent="0.3">
      <c r="A55">
        <v>336036</v>
      </c>
      <c r="B55" t="s">
        <v>48</v>
      </c>
      <c r="C55">
        <f>YEAR(Table1[[#This Row],[date]])</f>
        <v>2008</v>
      </c>
      <c r="D55" s="1">
        <v>39594</v>
      </c>
      <c r="E55" t="s">
        <v>77</v>
      </c>
      <c r="F55" t="s">
        <v>50</v>
      </c>
      <c r="G55">
        <v>0</v>
      </c>
      <c r="H55" t="s">
        <v>375</v>
      </c>
      <c r="I55" t="s">
        <v>371</v>
      </c>
      <c r="J55" t="s">
        <v>375</v>
      </c>
      <c r="K55" t="s">
        <v>20</v>
      </c>
      <c r="L55" t="s">
        <v>375</v>
      </c>
      <c r="M55" t="s">
        <v>35</v>
      </c>
      <c r="N55">
        <v>5</v>
      </c>
      <c r="O55" t="s">
        <v>22</v>
      </c>
      <c r="P55" t="s">
        <v>23</v>
      </c>
      <c r="Q55" t="s">
        <v>46</v>
      </c>
      <c r="R55" t="s">
        <v>47</v>
      </c>
    </row>
    <row r="56" spans="1:18" x14ac:dyDescent="0.3">
      <c r="A56">
        <v>336037</v>
      </c>
      <c r="B56" t="s">
        <v>52</v>
      </c>
      <c r="C56">
        <f>YEAR(Table1[[#This Row],[date]])</f>
        <v>2008</v>
      </c>
      <c r="D56" s="1">
        <v>39595</v>
      </c>
      <c r="E56" t="s">
        <v>97</v>
      </c>
      <c r="F56" t="s">
        <v>54</v>
      </c>
      <c r="G56">
        <v>0</v>
      </c>
      <c r="H56" t="s">
        <v>378</v>
      </c>
      <c r="I56" t="s">
        <v>373</v>
      </c>
      <c r="J56" t="s">
        <v>378</v>
      </c>
      <c r="K56" t="s">
        <v>29</v>
      </c>
      <c r="L56" t="s">
        <v>373</v>
      </c>
      <c r="M56" t="s">
        <v>35</v>
      </c>
      <c r="N56">
        <v>7</v>
      </c>
      <c r="O56" t="s">
        <v>22</v>
      </c>
      <c r="P56" t="s">
        <v>23</v>
      </c>
      <c r="Q56" t="s">
        <v>83</v>
      </c>
      <c r="R56" t="s">
        <v>56</v>
      </c>
    </row>
    <row r="57" spans="1:18" x14ac:dyDescent="0.3">
      <c r="A57">
        <v>336038</v>
      </c>
      <c r="B57" t="s">
        <v>38</v>
      </c>
      <c r="C57">
        <f>YEAR(Table1[[#This Row],[date]])</f>
        <v>2008</v>
      </c>
      <c r="D57" s="1">
        <v>39598</v>
      </c>
      <c r="E57" t="s">
        <v>49</v>
      </c>
      <c r="F57" t="s">
        <v>40</v>
      </c>
      <c r="G57">
        <v>0</v>
      </c>
      <c r="H57" t="s">
        <v>374</v>
      </c>
      <c r="I57" t="s">
        <v>375</v>
      </c>
      <c r="J57" t="s">
        <v>374</v>
      </c>
      <c r="K57" t="s">
        <v>20</v>
      </c>
      <c r="L57" t="s">
        <v>375</v>
      </c>
      <c r="M57" t="s">
        <v>21</v>
      </c>
      <c r="N57">
        <v>105</v>
      </c>
      <c r="O57" t="s">
        <v>22</v>
      </c>
      <c r="P57" t="s">
        <v>23</v>
      </c>
      <c r="Q57" t="s">
        <v>46</v>
      </c>
      <c r="R57" t="s">
        <v>25</v>
      </c>
    </row>
    <row r="58" spans="1:18" x14ac:dyDescent="0.3">
      <c r="A58">
        <v>336039</v>
      </c>
      <c r="B58" t="s">
        <v>38</v>
      </c>
      <c r="C58">
        <f>YEAR(Table1[[#This Row],[date]])</f>
        <v>2008</v>
      </c>
      <c r="D58" s="1">
        <v>39599</v>
      </c>
      <c r="E58" t="s">
        <v>90</v>
      </c>
      <c r="F58" t="s">
        <v>40</v>
      </c>
      <c r="G58">
        <v>0</v>
      </c>
      <c r="H58" t="s">
        <v>373</v>
      </c>
      <c r="I58" t="s">
        <v>377</v>
      </c>
      <c r="J58" t="s">
        <v>377</v>
      </c>
      <c r="K58" t="s">
        <v>29</v>
      </c>
      <c r="L58" t="s">
        <v>373</v>
      </c>
      <c r="M58" t="s">
        <v>35</v>
      </c>
      <c r="N58">
        <v>9</v>
      </c>
      <c r="O58" t="s">
        <v>22</v>
      </c>
      <c r="P58" t="s">
        <v>23</v>
      </c>
      <c r="Q58" t="s">
        <v>24</v>
      </c>
      <c r="R58" t="s">
        <v>42</v>
      </c>
    </row>
    <row r="59" spans="1:18" x14ac:dyDescent="0.3">
      <c r="A59">
        <v>336040</v>
      </c>
      <c r="B59" t="s">
        <v>38</v>
      </c>
      <c r="C59">
        <f>YEAR(Table1[[#This Row],[date]])</f>
        <v>2008</v>
      </c>
      <c r="D59" s="1">
        <v>39600</v>
      </c>
      <c r="E59" t="s">
        <v>60</v>
      </c>
      <c r="F59" t="s">
        <v>65</v>
      </c>
      <c r="G59">
        <v>0</v>
      </c>
      <c r="H59" t="s">
        <v>373</v>
      </c>
      <c r="I59" t="s">
        <v>375</v>
      </c>
      <c r="J59" t="s">
        <v>375</v>
      </c>
      <c r="K59" t="s">
        <v>20</v>
      </c>
      <c r="L59" t="s">
        <v>375</v>
      </c>
      <c r="M59" t="s">
        <v>35</v>
      </c>
      <c r="N59">
        <v>3</v>
      </c>
      <c r="O59" t="s">
        <v>22</v>
      </c>
      <c r="P59" t="s">
        <v>23</v>
      </c>
      <c r="Q59" t="s">
        <v>46</v>
      </c>
      <c r="R59" t="s">
        <v>25</v>
      </c>
    </row>
    <row r="60" spans="1:18" x14ac:dyDescent="0.3">
      <c r="A60">
        <v>392181</v>
      </c>
      <c r="B60" t="s">
        <v>98</v>
      </c>
      <c r="C60">
        <f>YEAR(Table1[[#This Row],[date]])</f>
        <v>2009</v>
      </c>
      <c r="D60" s="1">
        <v>39921</v>
      </c>
      <c r="E60" t="s">
        <v>99</v>
      </c>
      <c r="F60" t="s">
        <v>100</v>
      </c>
      <c r="G60">
        <v>1</v>
      </c>
      <c r="H60" t="s">
        <v>373</v>
      </c>
      <c r="I60" t="s">
        <v>371</v>
      </c>
      <c r="J60" t="s">
        <v>373</v>
      </c>
      <c r="K60" t="s">
        <v>20</v>
      </c>
      <c r="L60" t="s">
        <v>371</v>
      </c>
      <c r="M60" t="s">
        <v>21</v>
      </c>
      <c r="N60">
        <v>19</v>
      </c>
      <c r="O60" t="s">
        <v>22</v>
      </c>
      <c r="P60" t="s">
        <v>23</v>
      </c>
      <c r="Q60" t="s">
        <v>69</v>
      </c>
      <c r="R60" t="s">
        <v>47</v>
      </c>
    </row>
    <row r="61" spans="1:18" x14ac:dyDescent="0.3">
      <c r="A61">
        <v>392182</v>
      </c>
      <c r="B61" t="s">
        <v>98</v>
      </c>
      <c r="C61">
        <f>YEAR(Table1[[#This Row],[date]])</f>
        <v>2009</v>
      </c>
      <c r="D61" s="1">
        <v>39921</v>
      </c>
      <c r="E61" t="s">
        <v>101</v>
      </c>
      <c r="F61" t="s">
        <v>100</v>
      </c>
      <c r="G61">
        <v>1</v>
      </c>
      <c r="H61" t="s">
        <v>376</v>
      </c>
      <c r="I61" t="s">
        <v>375</v>
      </c>
      <c r="J61" t="s">
        <v>376</v>
      </c>
      <c r="K61" t="s">
        <v>29</v>
      </c>
      <c r="L61" t="s">
        <v>376</v>
      </c>
      <c r="M61" t="s">
        <v>21</v>
      </c>
      <c r="N61">
        <v>75</v>
      </c>
      <c r="O61" t="s">
        <v>22</v>
      </c>
      <c r="P61" t="s">
        <v>23</v>
      </c>
      <c r="Q61" t="s">
        <v>69</v>
      </c>
      <c r="R61" t="s">
        <v>51</v>
      </c>
    </row>
    <row r="62" spans="1:18" x14ac:dyDescent="0.3">
      <c r="A62">
        <v>392183</v>
      </c>
      <c r="B62" t="s">
        <v>98</v>
      </c>
      <c r="C62">
        <f>YEAR(Table1[[#This Row],[date]])</f>
        <v>2009</v>
      </c>
      <c r="D62" s="1">
        <v>39922</v>
      </c>
      <c r="E62" t="s">
        <v>102</v>
      </c>
      <c r="F62" t="s">
        <v>100</v>
      </c>
      <c r="G62">
        <v>1</v>
      </c>
      <c r="H62" t="s">
        <v>374</v>
      </c>
      <c r="I62" t="s">
        <v>377</v>
      </c>
      <c r="J62" t="s">
        <v>374</v>
      </c>
      <c r="K62" t="s">
        <v>20</v>
      </c>
      <c r="L62" t="s">
        <v>374</v>
      </c>
      <c r="M62" t="s">
        <v>35</v>
      </c>
      <c r="N62">
        <v>10</v>
      </c>
      <c r="O62" t="s">
        <v>22</v>
      </c>
      <c r="P62" t="s">
        <v>87</v>
      </c>
      <c r="Q62" t="s">
        <v>30</v>
      </c>
      <c r="R62" t="s">
        <v>103</v>
      </c>
    </row>
    <row r="63" spans="1:18" x14ac:dyDescent="0.3">
      <c r="A63">
        <v>392184</v>
      </c>
      <c r="B63" t="s">
        <v>98</v>
      </c>
      <c r="C63">
        <f>YEAR(Table1[[#This Row],[date]])</f>
        <v>2009</v>
      </c>
      <c r="D63" s="1">
        <v>39922</v>
      </c>
      <c r="E63" t="s">
        <v>104</v>
      </c>
      <c r="F63" t="s">
        <v>100</v>
      </c>
      <c r="G63">
        <v>1</v>
      </c>
      <c r="H63" t="s">
        <v>378</v>
      </c>
      <c r="I63" t="s">
        <v>372</v>
      </c>
      <c r="J63" t="s">
        <v>372</v>
      </c>
      <c r="K63" t="s">
        <v>29</v>
      </c>
      <c r="L63" t="s">
        <v>378</v>
      </c>
      <c r="M63" t="s">
        <v>35</v>
      </c>
      <c r="N63">
        <v>8</v>
      </c>
      <c r="O63" t="s">
        <v>22</v>
      </c>
      <c r="P63" t="s">
        <v>23</v>
      </c>
      <c r="Q63" t="s">
        <v>30</v>
      </c>
      <c r="R63" t="s">
        <v>69</v>
      </c>
    </row>
    <row r="64" spans="1:18" x14ac:dyDescent="0.3">
      <c r="A64">
        <v>392185</v>
      </c>
      <c r="B64" t="s">
        <v>105</v>
      </c>
      <c r="C64">
        <f>YEAR(Table1[[#This Row],[date]])</f>
        <v>2009</v>
      </c>
      <c r="D64" s="1">
        <v>39923</v>
      </c>
      <c r="E64" t="s">
        <v>106</v>
      </c>
      <c r="F64" t="s">
        <v>107</v>
      </c>
      <c r="G64">
        <v>1</v>
      </c>
      <c r="H64" t="s">
        <v>376</v>
      </c>
      <c r="I64" t="s">
        <v>373</v>
      </c>
      <c r="J64" t="s">
        <v>373</v>
      </c>
      <c r="K64" t="s">
        <v>29</v>
      </c>
      <c r="L64" t="s">
        <v>373</v>
      </c>
      <c r="M64" t="s">
        <v>21</v>
      </c>
      <c r="N64">
        <v>92</v>
      </c>
      <c r="O64" t="s">
        <v>22</v>
      </c>
      <c r="P64" t="s">
        <v>23</v>
      </c>
      <c r="Q64" t="s">
        <v>83</v>
      </c>
      <c r="R64" t="s">
        <v>108</v>
      </c>
    </row>
    <row r="65" spans="1:18" x14ac:dyDescent="0.3">
      <c r="A65">
        <v>392186</v>
      </c>
      <c r="B65" t="s">
        <v>109</v>
      </c>
      <c r="C65">
        <f>YEAR(Table1[[#This Row],[date]])</f>
        <v>2009</v>
      </c>
      <c r="D65" s="1">
        <v>39924</v>
      </c>
      <c r="E65" t="s">
        <v>110</v>
      </c>
      <c r="F65" t="s">
        <v>111</v>
      </c>
      <c r="G65">
        <v>1</v>
      </c>
      <c r="H65" t="s">
        <v>377</v>
      </c>
      <c r="I65" t="s">
        <v>372</v>
      </c>
      <c r="J65" t="s">
        <v>372</v>
      </c>
      <c r="K65" t="s">
        <v>20</v>
      </c>
      <c r="L65" t="s">
        <v>372</v>
      </c>
      <c r="M65" t="s">
        <v>21</v>
      </c>
      <c r="N65">
        <v>11</v>
      </c>
      <c r="O65" t="s">
        <v>22</v>
      </c>
      <c r="P65" t="s">
        <v>87</v>
      </c>
      <c r="Q65" t="s">
        <v>42</v>
      </c>
      <c r="R65" t="s">
        <v>103</v>
      </c>
    </row>
    <row r="66" spans="1:18" x14ac:dyDescent="0.3">
      <c r="A66">
        <v>392188</v>
      </c>
      <c r="B66" t="s">
        <v>98</v>
      </c>
      <c r="C66">
        <f>YEAR(Table1[[#This Row],[date]])</f>
        <v>2009</v>
      </c>
      <c r="D66" s="1">
        <v>39925</v>
      </c>
      <c r="E66" t="s">
        <v>64</v>
      </c>
      <c r="F66" t="s">
        <v>100</v>
      </c>
      <c r="G66">
        <v>1</v>
      </c>
      <c r="H66" t="s">
        <v>376</v>
      </c>
      <c r="I66" t="s">
        <v>378</v>
      </c>
      <c r="J66" t="s">
        <v>378</v>
      </c>
      <c r="K66" t="s">
        <v>29</v>
      </c>
      <c r="L66" t="s">
        <v>378</v>
      </c>
      <c r="M66" t="s">
        <v>21</v>
      </c>
      <c r="N66">
        <v>24</v>
      </c>
      <c r="O66" t="s">
        <v>22</v>
      </c>
      <c r="P66" t="s">
        <v>23</v>
      </c>
      <c r="Q66" t="s">
        <v>112</v>
      </c>
      <c r="R66" t="s">
        <v>56</v>
      </c>
    </row>
    <row r="67" spans="1:18" x14ac:dyDescent="0.3">
      <c r="A67">
        <v>392189</v>
      </c>
      <c r="B67" t="s">
        <v>109</v>
      </c>
      <c r="C67">
        <f>YEAR(Table1[[#This Row],[date]])</f>
        <v>2009</v>
      </c>
      <c r="D67" s="1">
        <v>39926</v>
      </c>
      <c r="E67" t="s">
        <v>113</v>
      </c>
      <c r="F67" t="s">
        <v>111</v>
      </c>
      <c r="G67">
        <v>1</v>
      </c>
      <c r="H67" t="s">
        <v>373</v>
      </c>
      <c r="I67" t="s">
        <v>374</v>
      </c>
      <c r="J67" t="s">
        <v>374</v>
      </c>
      <c r="K67" t="s">
        <v>29</v>
      </c>
      <c r="L67" t="s">
        <v>374</v>
      </c>
      <c r="M67" t="s">
        <v>21</v>
      </c>
      <c r="N67">
        <v>9</v>
      </c>
      <c r="O67" t="s">
        <v>22</v>
      </c>
      <c r="P67" t="s">
        <v>23</v>
      </c>
      <c r="Q67" t="s">
        <v>69</v>
      </c>
      <c r="R67" t="s">
        <v>108</v>
      </c>
    </row>
    <row r="68" spans="1:18" x14ac:dyDescent="0.3">
      <c r="A68">
        <v>392190</v>
      </c>
      <c r="B68" t="s">
        <v>98</v>
      </c>
      <c r="C68">
        <f>YEAR(Table1[[#This Row],[date]])</f>
        <v>2009</v>
      </c>
      <c r="D68" s="1">
        <v>39926</v>
      </c>
      <c r="E68" t="s">
        <v>60</v>
      </c>
      <c r="F68" t="s">
        <v>100</v>
      </c>
      <c r="G68">
        <v>1</v>
      </c>
      <c r="H68" t="s">
        <v>372</v>
      </c>
      <c r="I68" t="s">
        <v>375</v>
      </c>
      <c r="J68" t="s">
        <v>372</v>
      </c>
      <c r="K68" t="s">
        <v>20</v>
      </c>
      <c r="L68" t="s">
        <v>375</v>
      </c>
      <c r="M68" t="s">
        <v>114</v>
      </c>
      <c r="N68" t="s">
        <v>23</v>
      </c>
      <c r="O68" t="s">
        <v>115</v>
      </c>
      <c r="P68" t="s">
        <v>23</v>
      </c>
      <c r="Q68" t="s">
        <v>30</v>
      </c>
      <c r="R68" t="s">
        <v>112</v>
      </c>
    </row>
    <row r="69" spans="1:18" x14ac:dyDescent="0.3">
      <c r="A69">
        <v>392191</v>
      </c>
      <c r="B69" t="s">
        <v>109</v>
      </c>
      <c r="C69">
        <f>YEAR(Table1[[#This Row],[date]])</f>
        <v>2009</v>
      </c>
      <c r="D69" s="1">
        <v>39927</v>
      </c>
      <c r="E69" t="s">
        <v>116</v>
      </c>
      <c r="F69" t="s">
        <v>111</v>
      </c>
      <c r="G69">
        <v>1</v>
      </c>
      <c r="H69" t="s">
        <v>376</v>
      </c>
      <c r="I69" t="s">
        <v>377</v>
      </c>
      <c r="J69" t="s">
        <v>376</v>
      </c>
      <c r="K69" t="s">
        <v>29</v>
      </c>
      <c r="L69" t="s">
        <v>377</v>
      </c>
      <c r="M69" t="s">
        <v>35</v>
      </c>
      <c r="N69">
        <v>7</v>
      </c>
      <c r="O69" t="s">
        <v>22</v>
      </c>
      <c r="P69" t="s">
        <v>23</v>
      </c>
      <c r="Q69" t="s">
        <v>69</v>
      </c>
      <c r="R69" t="s">
        <v>117</v>
      </c>
    </row>
    <row r="70" spans="1:18" x14ac:dyDescent="0.3">
      <c r="A70">
        <v>392192</v>
      </c>
      <c r="B70" t="s">
        <v>109</v>
      </c>
      <c r="C70">
        <f>YEAR(Table1[[#This Row],[date]])</f>
        <v>2009</v>
      </c>
      <c r="D70" s="1">
        <v>39928</v>
      </c>
      <c r="E70" t="s">
        <v>118</v>
      </c>
      <c r="F70" t="s">
        <v>111</v>
      </c>
      <c r="G70">
        <v>1</v>
      </c>
      <c r="H70" t="s">
        <v>378</v>
      </c>
      <c r="I70" t="s">
        <v>371</v>
      </c>
      <c r="J70" t="s">
        <v>378</v>
      </c>
      <c r="K70" t="s">
        <v>29</v>
      </c>
      <c r="L70" t="s">
        <v>378</v>
      </c>
      <c r="M70" t="s">
        <v>21</v>
      </c>
      <c r="N70">
        <v>12</v>
      </c>
      <c r="O70" t="s">
        <v>22</v>
      </c>
      <c r="P70" t="s">
        <v>23</v>
      </c>
      <c r="Q70" t="s">
        <v>119</v>
      </c>
      <c r="R70" t="s">
        <v>108</v>
      </c>
    </row>
    <row r="71" spans="1:18" x14ac:dyDescent="0.3">
      <c r="A71">
        <v>392194</v>
      </c>
      <c r="B71" t="s">
        <v>105</v>
      </c>
      <c r="C71">
        <f>YEAR(Table1[[#This Row],[date]])</f>
        <v>2009</v>
      </c>
      <c r="D71" s="1">
        <v>39929</v>
      </c>
      <c r="E71" t="s">
        <v>120</v>
      </c>
      <c r="F71" t="s">
        <v>107</v>
      </c>
      <c r="G71">
        <v>1</v>
      </c>
      <c r="H71" t="s">
        <v>376</v>
      </c>
      <c r="I71" t="s">
        <v>374</v>
      </c>
      <c r="J71" t="s">
        <v>376</v>
      </c>
      <c r="K71" t="s">
        <v>29</v>
      </c>
      <c r="L71" t="s">
        <v>374</v>
      </c>
      <c r="M71" t="s">
        <v>35</v>
      </c>
      <c r="N71">
        <v>6</v>
      </c>
      <c r="O71" t="s">
        <v>22</v>
      </c>
      <c r="P71" t="s">
        <v>23</v>
      </c>
      <c r="Q71" t="s">
        <v>121</v>
      </c>
      <c r="R71" t="s">
        <v>83</v>
      </c>
    </row>
    <row r="72" spans="1:18" x14ac:dyDescent="0.3">
      <c r="A72">
        <v>392195</v>
      </c>
      <c r="B72" t="s">
        <v>98</v>
      </c>
      <c r="C72">
        <f>YEAR(Table1[[#This Row],[date]])</f>
        <v>2009</v>
      </c>
      <c r="D72" s="1">
        <v>39929</v>
      </c>
      <c r="E72" t="s">
        <v>61</v>
      </c>
      <c r="F72" t="s">
        <v>100</v>
      </c>
      <c r="G72">
        <v>1</v>
      </c>
      <c r="H72" t="s">
        <v>377</v>
      </c>
      <c r="I72" t="s">
        <v>375</v>
      </c>
      <c r="J72" t="s">
        <v>377</v>
      </c>
      <c r="K72" t="s">
        <v>29</v>
      </c>
      <c r="L72" t="s">
        <v>377</v>
      </c>
      <c r="M72" t="s">
        <v>21</v>
      </c>
      <c r="N72">
        <v>27</v>
      </c>
      <c r="O72" t="s">
        <v>22</v>
      </c>
      <c r="P72" t="s">
        <v>23</v>
      </c>
      <c r="Q72" t="s">
        <v>112</v>
      </c>
      <c r="R72" t="s">
        <v>47</v>
      </c>
    </row>
    <row r="73" spans="1:18" x14ac:dyDescent="0.3">
      <c r="A73">
        <v>392196</v>
      </c>
      <c r="B73" t="s">
        <v>109</v>
      </c>
      <c r="C73">
        <f>YEAR(Table1[[#This Row],[date]])</f>
        <v>2009</v>
      </c>
      <c r="D73" s="1">
        <v>39930</v>
      </c>
      <c r="E73" t="s">
        <v>122</v>
      </c>
      <c r="F73" t="s">
        <v>111</v>
      </c>
      <c r="G73">
        <v>1</v>
      </c>
      <c r="H73" t="s">
        <v>373</v>
      </c>
      <c r="I73" t="s">
        <v>378</v>
      </c>
      <c r="J73" t="s">
        <v>378</v>
      </c>
      <c r="K73" t="s">
        <v>20</v>
      </c>
      <c r="L73" t="s">
        <v>378</v>
      </c>
      <c r="M73" t="s">
        <v>35</v>
      </c>
      <c r="N73">
        <v>6</v>
      </c>
      <c r="O73" t="s">
        <v>22</v>
      </c>
      <c r="P73" t="s">
        <v>23</v>
      </c>
      <c r="Q73" t="s">
        <v>55</v>
      </c>
      <c r="R73" t="s">
        <v>117</v>
      </c>
    </row>
    <row r="74" spans="1:18" x14ac:dyDescent="0.3">
      <c r="A74">
        <v>392197</v>
      </c>
      <c r="B74" t="s">
        <v>105</v>
      </c>
      <c r="C74">
        <f>YEAR(Table1[[#This Row],[date]])</f>
        <v>2009</v>
      </c>
      <c r="D74" s="1">
        <v>39930</v>
      </c>
      <c r="E74" t="s">
        <v>99</v>
      </c>
      <c r="F74" t="s">
        <v>107</v>
      </c>
      <c r="G74">
        <v>1</v>
      </c>
      <c r="H74" t="s">
        <v>372</v>
      </c>
      <c r="I74" t="s">
        <v>371</v>
      </c>
      <c r="J74" t="s">
        <v>371</v>
      </c>
      <c r="K74" t="s">
        <v>29</v>
      </c>
      <c r="L74" t="s">
        <v>371</v>
      </c>
      <c r="M74" t="s">
        <v>21</v>
      </c>
      <c r="N74">
        <v>92</v>
      </c>
      <c r="O74" t="s">
        <v>22</v>
      </c>
      <c r="P74" t="s">
        <v>23</v>
      </c>
      <c r="Q74" t="s">
        <v>83</v>
      </c>
      <c r="R74" t="s">
        <v>51</v>
      </c>
    </row>
    <row r="75" spans="1:18" x14ac:dyDescent="0.3">
      <c r="A75">
        <v>392198</v>
      </c>
      <c r="B75" t="s">
        <v>123</v>
      </c>
      <c r="C75">
        <f>YEAR(Table1[[#This Row],[date]])</f>
        <v>2009</v>
      </c>
      <c r="D75" s="1">
        <v>39931</v>
      </c>
      <c r="E75" t="s">
        <v>60</v>
      </c>
      <c r="F75" t="s">
        <v>124</v>
      </c>
      <c r="G75">
        <v>1</v>
      </c>
      <c r="H75" t="s">
        <v>374</v>
      </c>
      <c r="I75" t="s">
        <v>375</v>
      </c>
      <c r="J75" t="s">
        <v>374</v>
      </c>
      <c r="K75" t="s">
        <v>29</v>
      </c>
      <c r="L75" t="s">
        <v>375</v>
      </c>
      <c r="M75" t="s">
        <v>35</v>
      </c>
      <c r="N75">
        <v>5</v>
      </c>
      <c r="O75" t="s">
        <v>22</v>
      </c>
      <c r="P75" t="s">
        <v>23</v>
      </c>
      <c r="Q75" t="s">
        <v>125</v>
      </c>
      <c r="R75" t="s">
        <v>25</v>
      </c>
    </row>
    <row r="76" spans="1:18" x14ac:dyDescent="0.3">
      <c r="A76">
        <v>392199</v>
      </c>
      <c r="B76" t="s">
        <v>109</v>
      </c>
      <c r="C76">
        <f>YEAR(Table1[[#This Row],[date]])</f>
        <v>2009</v>
      </c>
      <c r="D76" s="1">
        <v>39932</v>
      </c>
      <c r="E76" t="s">
        <v>39</v>
      </c>
      <c r="F76" t="s">
        <v>111</v>
      </c>
      <c r="G76">
        <v>1</v>
      </c>
      <c r="H76" t="s">
        <v>376</v>
      </c>
      <c r="I76" t="s">
        <v>372</v>
      </c>
      <c r="J76" t="s">
        <v>372</v>
      </c>
      <c r="K76" t="s">
        <v>29</v>
      </c>
      <c r="L76" t="s">
        <v>376</v>
      </c>
      <c r="M76" t="s">
        <v>35</v>
      </c>
      <c r="N76">
        <v>5</v>
      </c>
      <c r="O76" t="s">
        <v>22</v>
      </c>
      <c r="P76" t="s">
        <v>23</v>
      </c>
      <c r="Q76" t="s">
        <v>30</v>
      </c>
      <c r="R76" t="s">
        <v>117</v>
      </c>
    </row>
    <row r="77" spans="1:18" x14ac:dyDescent="0.3">
      <c r="A77">
        <v>392200</v>
      </c>
      <c r="B77" t="s">
        <v>109</v>
      </c>
      <c r="C77">
        <f>YEAR(Table1[[#This Row],[date]])</f>
        <v>2009</v>
      </c>
      <c r="D77" s="1">
        <v>39932</v>
      </c>
      <c r="E77" t="s">
        <v>61</v>
      </c>
      <c r="F77" t="s">
        <v>111</v>
      </c>
      <c r="G77">
        <v>1</v>
      </c>
      <c r="H77" t="s">
        <v>377</v>
      </c>
      <c r="I77" t="s">
        <v>371</v>
      </c>
      <c r="J77" t="s">
        <v>377</v>
      </c>
      <c r="K77" t="s">
        <v>29</v>
      </c>
      <c r="L77" t="s">
        <v>377</v>
      </c>
      <c r="M77" t="s">
        <v>21</v>
      </c>
      <c r="N77">
        <v>3</v>
      </c>
      <c r="O77" t="s">
        <v>22</v>
      </c>
      <c r="P77" t="s">
        <v>23</v>
      </c>
      <c r="Q77" t="s">
        <v>30</v>
      </c>
      <c r="R77" t="s">
        <v>31</v>
      </c>
    </row>
    <row r="78" spans="1:18" x14ac:dyDescent="0.3">
      <c r="A78">
        <v>392201</v>
      </c>
      <c r="B78" t="s">
        <v>123</v>
      </c>
      <c r="C78">
        <f>YEAR(Table1[[#This Row],[date]])</f>
        <v>2009</v>
      </c>
      <c r="D78" s="1">
        <v>39933</v>
      </c>
      <c r="E78" t="s">
        <v>126</v>
      </c>
      <c r="F78" t="s">
        <v>124</v>
      </c>
      <c r="G78">
        <v>1</v>
      </c>
      <c r="H78" t="s">
        <v>378</v>
      </c>
      <c r="I78" t="s">
        <v>374</v>
      </c>
      <c r="J78" t="s">
        <v>374</v>
      </c>
      <c r="K78" t="s">
        <v>20</v>
      </c>
      <c r="L78" t="s">
        <v>374</v>
      </c>
      <c r="M78" t="s">
        <v>35</v>
      </c>
      <c r="N78">
        <v>6</v>
      </c>
      <c r="O78" t="s">
        <v>22</v>
      </c>
      <c r="P78" t="s">
        <v>23</v>
      </c>
      <c r="Q78" t="s">
        <v>125</v>
      </c>
      <c r="R78" t="s">
        <v>56</v>
      </c>
    </row>
    <row r="79" spans="1:18" x14ac:dyDescent="0.3">
      <c r="A79">
        <v>392202</v>
      </c>
      <c r="B79" t="s">
        <v>123</v>
      </c>
      <c r="C79">
        <f>YEAR(Table1[[#This Row],[date]])</f>
        <v>2009</v>
      </c>
      <c r="D79" s="1">
        <v>39933</v>
      </c>
      <c r="E79" t="s">
        <v>97</v>
      </c>
      <c r="F79" t="s">
        <v>124</v>
      </c>
      <c r="G79">
        <v>1</v>
      </c>
      <c r="H79" t="s">
        <v>373</v>
      </c>
      <c r="I79" t="s">
        <v>375</v>
      </c>
      <c r="J79" t="s">
        <v>375</v>
      </c>
      <c r="K79" t="s">
        <v>20</v>
      </c>
      <c r="L79" t="s">
        <v>373</v>
      </c>
      <c r="M79" t="s">
        <v>21</v>
      </c>
      <c r="N79">
        <v>38</v>
      </c>
      <c r="O79" t="s">
        <v>22</v>
      </c>
      <c r="P79" t="s">
        <v>23</v>
      </c>
      <c r="Q79" t="s">
        <v>125</v>
      </c>
      <c r="R79" t="s">
        <v>25</v>
      </c>
    </row>
    <row r="80" spans="1:18" x14ac:dyDescent="0.3">
      <c r="A80">
        <v>392203</v>
      </c>
      <c r="B80" t="s">
        <v>127</v>
      </c>
      <c r="C80">
        <f>YEAR(Table1[[#This Row],[date]])</f>
        <v>2009</v>
      </c>
      <c r="D80" s="1">
        <v>39934</v>
      </c>
      <c r="E80" t="s">
        <v>128</v>
      </c>
      <c r="F80" t="s">
        <v>129</v>
      </c>
      <c r="G80">
        <v>1</v>
      </c>
      <c r="H80" t="s">
        <v>372</v>
      </c>
      <c r="I80" t="s">
        <v>371</v>
      </c>
      <c r="J80" t="s">
        <v>371</v>
      </c>
      <c r="K80" t="s">
        <v>29</v>
      </c>
      <c r="L80" t="s">
        <v>371</v>
      </c>
      <c r="M80" t="s">
        <v>21</v>
      </c>
      <c r="N80">
        <v>9</v>
      </c>
      <c r="O80" t="s">
        <v>22</v>
      </c>
      <c r="P80" t="s">
        <v>23</v>
      </c>
      <c r="Q80" t="s">
        <v>112</v>
      </c>
      <c r="R80" t="s">
        <v>130</v>
      </c>
    </row>
    <row r="81" spans="1:18" x14ac:dyDescent="0.3">
      <c r="A81">
        <v>392204</v>
      </c>
      <c r="B81" t="s">
        <v>109</v>
      </c>
      <c r="C81">
        <f>YEAR(Table1[[#This Row],[date]])</f>
        <v>2009</v>
      </c>
      <c r="D81" s="1">
        <v>39934</v>
      </c>
      <c r="E81" t="s">
        <v>131</v>
      </c>
      <c r="F81" t="s">
        <v>111</v>
      </c>
      <c r="G81">
        <v>1</v>
      </c>
      <c r="H81" t="s">
        <v>376</v>
      </c>
      <c r="I81" t="s">
        <v>377</v>
      </c>
      <c r="J81" t="s">
        <v>376</v>
      </c>
      <c r="K81" t="s">
        <v>29</v>
      </c>
      <c r="L81" t="s">
        <v>376</v>
      </c>
      <c r="M81" t="s">
        <v>21</v>
      </c>
      <c r="N81">
        <v>8</v>
      </c>
      <c r="O81" t="s">
        <v>22</v>
      </c>
      <c r="P81" t="s">
        <v>23</v>
      </c>
      <c r="Q81" t="s">
        <v>119</v>
      </c>
      <c r="R81" t="s">
        <v>132</v>
      </c>
    </row>
    <row r="82" spans="1:18" x14ac:dyDescent="0.3">
      <c r="A82">
        <v>392205</v>
      </c>
      <c r="B82" t="s">
        <v>105</v>
      </c>
      <c r="C82">
        <f>YEAR(Table1[[#This Row],[date]])</f>
        <v>2009</v>
      </c>
      <c r="D82" s="1">
        <v>39935</v>
      </c>
      <c r="E82" t="s">
        <v>60</v>
      </c>
      <c r="F82" t="s">
        <v>107</v>
      </c>
      <c r="G82">
        <v>1</v>
      </c>
      <c r="H82" t="s">
        <v>378</v>
      </c>
      <c r="I82" t="s">
        <v>375</v>
      </c>
      <c r="J82" t="s">
        <v>378</v>
      </c>
      <c r="K82" t="s">
        <v>29</v>
      </c>
      <c r="L82" t="s">
        <v>375</v>
      </c>
      <c r="M82" t="s">
        <v>35</v>
      </c>
      <c r="N82">
        <v>3</v>
      </c>
      <c r="O82" t="s">
        <v>22</v>
      </c>
      <c r="P82" t="s">
        <v>23</v>
      </c>
      <c r="Q82" t="s">
        <v>121</v>
      </c>
      <c r="R82" t="s">
        <v>83</v>
      </c>
    </row>
    <row r="83" spans="1:18" x14ac:dyDescent="0.3">
      <c r="A83">
        <v>392206</v>
      </c>
      <c r="B83" t="s">
        <v>133</v>
      </c>
      <c r="C83">
        <f>YEAR(Table1[[#This Row],[date]])</f>
        <v>2009</v>
      </c>
      <c r="D83" s="1">
        <v>39935</v>
      </c>
      <c r="E83" t="s">
        <v>134</v>
      </c>
      <c r="F83" t="s">
        <v>135</v>
      </c>
      <c r="G83">
        <v>1</v>
      </c>
      <c r="H83" t="s">
        <v>373</v>
      </c>
      <c r="I83" t="s">
        <v>374</v>
      </c>
      <c r="J83" t="s">
        <v>374</v>
      </c>
      <c r="K83" t="s">
        <v>20</v>
      </c>
      <c r="L83" t="s">
        <v>373</v>
      </c>
      <c r="M83" t="s">
        <v>21</v>
      </c>
      <c r="N83">
        <v>18</v>
      </c>
      <c r="O83" t="s">
        <v>22</v>
      </c>
      <c r="P83" t="s">
        <v>23</v>
      </c>
      <c r="Q83" t="s">
        <v>42</v>
      </c>
      <c r="R83" t="s">
        <v>25</v>
      </c>
    </row>
    <row r="84" spans="1:18" x14ac:dyDescent="0.3">
      <c r="A84">
        <v>392207</v>
      </c>
      <c r="B84" t="s">
        <v>105</v>
      </c>
      <c r="C84">
        <f>YEAR(Table1[[#This Row],[date]])</f>
        <v>2009</v>
      </c>
      <c r="D84" s="1">
        <v>39936</v>
      </c>
      <c r="E84" t="s">
        <v>86</v>
      </c>
      <c r="F84" t="s">
        <v>107</v>
      </c>
      <c r="G84">
        <v>1</v>
      </c>
      <c r="H84" t="s">
        <v>377</v>
      </c>
      <c r="I84" t="s">
        <v>372</v>
      </c>
      <c r="J84" t="s">
        <v>372</v>
      </c>
      <c r="K84" t="s">
        <v>29</v>
      </c>
      <c r="L84" t="s">
        <v>377</v>
      </c>
      <c r="M84" t="s">
        <v>35</v>
      </c>
      <c r="N84">
        <v>6</v>
      </c>
      <c r="O84" t="s">
        <v>22</v>
      </c>
      <c r="P84" t="s">
        <v>23</v>
      </c>
      <c r="Q84" t="s">
        <v>121</v>
      </c>
      <c r="R84" t="s">
        <v>30</v>
      </c>
    </row>
    <row r="85" spans="1:18" x14ac:dyDescent="0.3">
      <c r="A85">
        <v>392208</v>
      </c>
      <c r="B85" t="s">
        <v>133</v>
      </c>
      <c r="C85">
        <f>YEAR(Table1[[#This Row],[date]])</f>
        <v>2009</v>
      </c>
      <c r="D85" s="1">
        <v>39936</v>
      </c>
      <c r="E85" t="s">
        <v>136</v>
      </c>
      <c r="F85" t="s">
        <v>135</v>
      </c>
      <c r="G85">
        <v>1</v>
      </c>
      <c r="H85" t="s">
        <v>376</v>
      </c>
      <c r="I85" t="s">
        <v>371</v>
      </c>
      <c r="J85" t="s">
        <v>371</v>
      </c>
      <c r="K85" t="s">
        <v>29</v>
      </c>
      <c r="L85" t="s">
        <v>376</v>
      </c>
      <c r="M85" t="s">
        <v>35</v>
      </c>
      <c r="N85">
        <v>9</v>
      </c>
      <c r="O85" t="s">
        <v>22</v>
      </c>
      <c r="P85" t="s">
        <v>23</v>
      </c>
      <c r="Q85" t="s">
        <v>25</v>
      </c>
      <c r="R85" t="s">
        <v>117</v>
      </c>
    </row>
    <row r="86" spans="1:18" x14ac:dyDescent="0.3">
      <c r="A86">
        <v>392209</v>
      </c>
      <c r="B86" t="s">
        <v>127</v>
      </c>
      <c r="C86">
        <f>YEAR(Table1[[#This Row],[date]])</f>
        <v>2009</v>
      </c>
      <c r="D86" s="1">
        <v>39937</v>
      </c>
      <c r="E86" t="s">
        <v>68</v>
      </c>
      <c r="F86" t="s">
        <v>129</v>
      </c>
      <c r="G86">
        <v>1</v>
      </c>
      <c r="H86" t="s">
        <v>373</v>
      </c>
      <c r="I86" t="s">
        <v>378</v>
      </c>
      <c r="J86" t="s">
        <v>373</v>
      </c>
      <c r="K86" t="s">
        <v>29</v>
      </c>
      <c r="L86" t="s">
        <v>373</v>
      </c>
      <c r="M86" t="s">
        <v>21</v>
      </c>
      <c r="N86">
        <v>78</v>
      </c>
      <c r="O86" t="s">
        <v>22</v>
      </c>
      <c r="P86" t="s">
        <v>23</v>
      </c>
      <c r="Q86" t="s">
        <v>69</v>
      </c>
      <c r="R86" t="s">
        <v>112</v>
      </c>
    </row>
    <row r="87" spans="1:18" x14ac:dyDescent="0.3">
      <c r="A87">
        <v>392210</v>
      </c>
      <c r="B87" t="s">
        <v>109</v>
      </c>
      <c r="C87">
        <f>YEAR(Table1[[#This Row],[date]])</f>
        <v>2009</v>
      </c>
      <c r="D87" s="1">
        <v>39938</v>
      </c>
      <c r="E87" t="s">
        <v>88</v>
      </c>
      <c r="F87" t="s">
        <v>111</v>
      </c>
      <c r="G87">
        <v>1</v>
      </c>
      <c r="H87" t="s">
        <v>377</v>
      </c>
      <c r="I87" t="s">
        <v>375</v>
      </c>
      <c r="J87" t="s">
        <v>377</v>
      </c>
      <c r="K87" t="s">
        <v>20</v>
      </c>
      <c r="L87" t="s">
        <v>375</v>
      </c>
      <c r="M87" t="s">
        <v>21</v>
      </c>
      <c r="N87">
        <v>78</v>
      </c>
      <c r="O87" t="s">
        <v>22</v>
      </c>
      <c r="P87" t="s">
        <v>23</v>
      </c>
      <c r="Q87" t="s">
        <v>137</v>
      </c>
      <c r="R87" t="s">
        <v>55</v>
      </c>
    </row>
    <row r="88" spans="1:18" x14ac:dyDescent="0.3">
      <c r="A88">
        <v>392211</v>
      </c>
      <c r="B88" t="s">
        <v>109</v>
      </c>
      <c r="C88">
        <f>YEAR(Table1[[#This Row],[date]])</f>
        <v>2009</v>
      </c>
      <c r="D88" s="1">
        <v>39938</v>
      </c>
      <c r="E88" t="s">
        <v>138</v>
      </c>
      <c r="F88" t="s">
        <v>111</v>
      </c>
      <c r="G88">
        <v>1</v>
      </c>
      <c r="H88" t="s">
        <v>374</v>
      </c>
      <c r="I88" t="s">
        <v>372</v>
      </c>
      <c r="J88" t="s">
        <v>372</v>
      </c>
      <c r="K88" t="s">
        <v>29</v>
      </c>
      <c r="L88" t="s">
        <v>374</v>
      </c>
      <c r="M88" t="s">
        <v>35</v>
      </c>
      <c r="N88">
        <v>9</v>
      </c>
      <c r="O88" t="s">
        <v>22</v>
      </c>
      <c r="P88" t="s">
        <v>23</v>
      </c>
      <c r="Q88" t="s">
        <v>125</v>
      </c>
      <c r="R88" t="s">
        <v>55</v>
      </c>
    </row>
    <row r="89" spans="1:18" x14ac:dyDescent="0.3">
      <c r="A89">
        <v>392212</v>
      </c>
      <c r="B89" t="s">
        <v>123</v>
      </c>
      <c r="C89">
        <f>YEAR(Table1[[#This Row],[date]])</f>
        <v>2009</v>
      </c>
      <c r="D89" s="1">
        <v>39939</v>
      </c>
      <c r="E89" t="s">
        <v>139</v>
      </c>
      <c r="F89" t="s">
        <v>124</v>
      </c>
      <c r="G89">
        <v>1</v>
      </c>
      <c r="H89" t="s">
        <v>378</v>
      </c>
      <c r="I89" t="s">
        <v>371</v>
      </c>
      <c r="J89" t="s">
        <v>378</v>
      </c>
      <c r="K89" t="s">
        <v>29</v>
      </c>
      <c r="L89" t="s">
        <v>378</v>
      </c>
      <c r="M89" t="s">
        <v>21</v>
      </c>
      <c r="N89">
        <v>19</v>
      </c>
      <c r="O89" t="s">
        <v>22</v>
      </c>
      <c r="P89" t="s">
        <v>23</v>
      </c>
      <c r="Q89" t="s">
        <v>30</v>
      </c>
      <c r="R89" t="s">
        <v>119</v>
      </c>
    </row>
    <row r="90" spans="1:18" x14ac:dyDescent="0.3">
      <c r="A90">
        <v>392213</v>
      </c>
      <c r="B90" t="s">
        <v>123</v>
      </c>
      <c r="C90">
        <f>YEAR(Table1[[#This Row],[date]])</f>
        <v>2009</v>
      </c>
      <c r="D90" s="1">
        <v>39940</v>
      </c>
      <c r="E90" t="s">
        <v>140</v>
      </c>
      <c r="F90" t="s">
        <v>124</v>
      </c>
      <c r="G90">
        <v>1</v>
      </c>
      <c r="H90" t="s">
        <v>376</v>
      </c>
      <c r="I90" t="s">
        <v>375</v>
      </c>
      <c r="J90" t="s">
        <v>375</v>
      </c>
      <c r="K90" t="s">
        <v>20</v>
      </c>
      <c r="L90" t="s">
        <v>375</v>
      </c>
      <c r="M90" t="s">
        <v>35</v>
      </c>
      <c r="N90">
        <v>7</v>
      </c>
      <c r="O90" t="s">
        <v>22</v>
      </c>
      <c r="P90" t="s">
        <v>23</v>
      </c>
      <c r="Q90" t="s">
        <v>47</v>
      </c>
      <c r="R90" t="s">
        <v>42</v>
      </c>
    </row>
    <row r="91" spans="1:18" x14ac:dyDescent="0.3">
      <c r="A91">
        <v>392214</v>
      </c>
      <c r="B91" t="s">
        <v>123</v>
      </c>
      <c r="C91">
        <f>YEAR(Table1[[#This Row],[date]])</f>
        <v>2009</v>
      </c>
      <c r="D91" s="1">
        <v>39940</v>
      </c>
      <c r="E91" t="s">
        <v>58</v>
      </c>
      <c r="F91" t="s">
        <v>124</v>
      </c>
      <c r="G91">
        <v>1</v>
      </c>
      <c r="H91" t="s">
        <v>373</v>
      </c>
      <c r="I91" t="s">
        <v>377</v>
      </c>
      <c r="J91" t="s">
        <v>373</v>
      </c>
      <c r="K91" t="s">
        <v>29</v>
      </c>
      <c r="L91" t="s">
        <v>373</v>
      </c>
      <c r="M91" t="s">
        <v>21</v>
      </c>
      <c r="N91">
        <v>12</v>
      </c>
      <c r="O91" t="s">
        <v>22</v>
      </c>
      <c r="P91" t="s">
        <v>87</v>
      </c>
      <c r="Q91" t="s">
        <v>42</v>
      </c>
      <c r="R91" t="s">
        <v>117</v>
      </c>
    </row>
    <row r="92" spans="1:18" x14ac:dyDescent="0.3">
      <c r="A92">
        <v>392215</v>
      </c>
      <c r="B92" t="s">
        <v>127</v>
      </c>
      <c r="C92">
        <f>YEAR(Table1[[#This Row],[date]])</f>
        <v>2009</v>
      </c>
      <c r="D92" s="1">
        <v>39941</v>
      </c>
      <c r="E92" t="s">
        <v>79</v>
      </c>
      <c r="F92" t="s">
        <v>129</v>
      </c>
      <c r="G92">
        <v>1</v>
      </c>
      <c r="H92" t="s">
        <v>374</v>
      </c>
      <c r="I92" t="s">
        <v>371</v>
      </c>
      <c r="J92" t="s">
        <v>371</v>
      </c>
      <c r="K92" t="s">
        <v>29</v>
      </c>
      <c r="L92" t="s">
        <v>374</v>
      </c>
      <c r="M92" t="s">
        <v>35</v>
      </c>
      <c r="N92">
        <v>7</v>
      </c>
      <c r="O92" t="s">
        <v>22</v>
      </c>
      <c r="P92" t="s">
        <v>23</v>
      </c>
      <c r="Q92" t="s">
        <v>112</v>
      </c>
      <c r="R92" t="s">
        <v>130</v>
      </c>
    </row>
    <row r="93" spans="1:18" x14ac:dyDescent="0.3">
      <c r="A93">
        <v>392216</v>
      </c>
      <c r="B93" t="s">
        <v>141</v>
      </c>
      <c r="C93">
        <f>YEAR(Table1[[#This Row],[date]])</f>
        <v>2009</v>
      </c>
      <c r="D93" s="1">
        <v>39942</v>
      </c>
      <c r="E93" t="s">
        <v>86</v>
      </c>
      <c r="F93" t="s">
        <v>142</v>
      </c>
      <c r="G93">
        <v>1</v>
      </c>
      <c r="H93" t="s">
        <v>378</v>
      </c>
      <c r="I93" t="s">
        <v>377</v>
      </c>
      <c r="J93" t="s">
        <v>377</v>
      </c>
      <c r="K93" t="s">
        <v>20</v>
      </c>
      <c r="L93" t="s">
        <v>377</v>
      </c>
      <c r="M93" t="s">
        <v>35</v>
      </c>
      <c r="N93">
        <v>3</v>
      </c>
      <c r="O93" t="s">
        <v>22</v>
      </c>
      <c r="P93" t="s">
        <v>23</v>
      </c>
      <c r="Q93" t="s">
        <v>125</v>
      </c>
      <c r="R93" t="s">
        <v>56</v>
      </c>
    </row>
    <row r="94" spans="1:18" x14ac:dyDescent="0.3">
      <c r="A94">
        <v>392217</v>
      </c>
      <c r="B94" t="s">
        <v>141</v>
      </c>
      <c r="C94">
        <f>YEAR(Table1[[#This Row],[date]])</f>
        <v>2009</v>
      </c>
      <c r="D94" s="1">
        <v>39942</v>
      </c>
      <c r="E94" t="s">
        <v>143</v>
      </c>
      <c r="F94" t="s">
        <v>142</v>
      </c>
      <c r="G94">
        <v>1</v>
      </c>
      <c r="H94" t="s">
        <v>373</v>
      </c>
      <c r="I94" t="s">
        <v>375</v>
      </c>
      <c r="J94" t="s">
        <v>375</v>
      </c>
      <c r="K94" t="s">
        <v>29</v>
      </c>
      <c r="L94" t="s">
        <v>373</v>
      </c>
      <c r="M94" t="s">
        <v>35</v>
      </c>
      <c r="N94">
        <v>7</v>
      </c>
      <c r="O94" t="s">
        <v>22</v>
      </c>
      <c r="P94" t="s">
        <v>23</v>
      </c>
      <c r="Q94" t="s">
        <v>125</v>
      </c>
      <c r="R94" t="s">
        <v>119</v>
      </c>
    </row>
    <row r="95" spans="1:18" x14ac:dyDescent="0.3">
      <c r="A95">
        <v>392218</v>
      </c>
      <c r="B95" t="s">
        <v>105</v>
      </c>
      <c r="C95">
        <f>YEAR(Table1[[#This Row],[date]])</f>
        <v>2009</v>
      </c>
      <c r="D95" s="1">
        <v>39943</v>
      </c>
      <c r="E95" t="s">
        <v>128</v>
      </c>
      <c r="F95" t="s">
        <v>107</v>
      </c>
      <c r="G95">
        <v>1</v>
      </c>
      <c r="H95" t="s">
        <v>376</v>
      </c>
      <c r="I95" t="s">
        <v>371</v>
      </c>
      <c r="J95" t="s">
        <v>371</v>
      </c>
      <c r="K95" t="s">
        <v>29</v>
      </c>
      <c r="L95" t="s">
        <v>371</v>
      </c>
      <c r="M95" t="s">
        <v>21</v>
      </c>
      <c r="N95">
        <v>16</v>
      </c>
      <c r="O95" t="s">
        <v>22</v>
      </c>
      <c r="P95" t="s">
        <v>23</v>
      </c>
      <c r="Q95" t="s">
        <v>69</v>
      </c>
      <c r="R95" t="s">
        <v>83</v>
      </c>
    </row>
    <row r="96" spans="1:18" x14ac:dyDescent="0.3">
      <c r="A96">
        <v>392219</v>
      </c>
      <c r="B96" t="s">
        <v>133</v>
      </c>
      <c r="C96">
        <f>YEAR(Table1[[#This Row],[date]])</f>
        <v>2009</v>
      </c>
      <c r="D96" s="1">
        <v>39943</v>
      </c>
      <c r="E96" t="s">
        <v>85</v>
      </c>
      <c r="F96" t="s">
        <v>135</v>
      </c>
      <c r="G96">
        <v>1</v>
      </c>
      <c r="H96" t="s">
        <v>374</v>
      </c>
      <c r="I96" t="s">
        <v>372</v>
      </c>
      <c r="J96" t="s">
        <v>374</v>
      </c>
      <c r="K96" t="s">
        <v>20</v>
      </c>
      <c r="L96" t="s">
        <v>374</v>
      </c>
      <c r="M96" t="s">
        <v>35</v>
      </c>
      <c r="N96">
        <v>7</v>
      </c>
      <c r="O96" t="s">
        <v>22</v>
      </c>
      <c r="P96" t="s">
        <v>23</v>
      </c>
      <c r="Q96" t="s">
        <v>31</v>
      </c>
      <c r="R96" t="s">
        <v>51</v>
      </c>
    </row>
    <row r="97" spans="1:18" x14ac:dyDescent="0.3">
      <c r="A97">
        <v>392220</v>
      </c>
      <c r="B97" t="s">
        <v>141</v>
      </c>
      <c r="C97">
        <f>YEAR(Table1[[#This Row],[date]])</f>
        <v>2009</v>
      </c>
      <c r="D97" s="1">
        <v>39944</v>
      </c>
      <c r="E97" t="s">
        <v>144</v>
      </c>
      <c r="F97" t="s">
        <v>142</v>
      </c>
      <c r="G97">
        <v>1</v>
      </c>
      <c r="H97" t="s">
        <v>378</v>
      </c>
      <c r="I97" t="s">
        <v>375</v>
      </c>
      <c r="J97" t="s">
        <v>378</v>
      </c>
      <c r="K97" t="s">
        <v>29</v>
      </c>
      <c r="L97" t="s">
        <v>378</v>
      </c>
      <c r="M97" t="s">
        <v>21</v>
      </c>
      <c r="N97">
        <v>53</v>
      </c>
      <c r="O97" t="s">
        <v>22</v>
      </c>
      <c r="P97" t="s">
        <v>23</v>
      </c>
      <c r="Q97" t="s">
        <v>125</v>
      </c>
      <c r="R97" t="s">
        <v>119</v>
      </c>
    </row>
    <row r="98" spans="1:18" x14ac:dyDescent="0.3">
      <c r="A98">
        <v>392221</v>
      </c>
      <c r="B98" t="s">
        <v>123</v>
      </c>
      <c r="C98">
        <f>YEAR(Table1[[#This Row],[date]])</f>
        <v>2009</v>
      </c>
      <c r="D98" s="1">
        <v>39945</v>
      </c>
      <c r="E98" t="s">
        <v>145</v>
      </c>
      <c r="F98" t="s">
        <v>124</v>
      </c>
      <c r="G98">
        <v>1</v>
      </c>
      <c r="H98" t="s">
        <v>376</v>
      </c>
      <c r="I98" t="s">
        <v>372</v>
      </c>
      <c r="J98" t="s">
        <v>376</v>
      </c>
      <c r="K98" t="s">
        <v>20</v>
      </c>
      <c r="L98" t="s">
        <v>376</v>
      </c>
      <c r="M98" t="s">
        <v>35</v>
      </c>
      <c r="N98">
        <v>6</v>
      </c>
      <c r="O98" t="s">
        <v>22</v>
      </c>
      <c r="P98" t="s">
        <v>23</v>
      </c>
      <c r="Q98" t="s">
        <v>112</v>
      </c>
      <c r="R98" t="s">
        <v>137</v>
      </c>
    </row>
    <row r="99" spans="1:18" x14ac:dyDescent="0.3">
      <c r="A99">
        <v>392222</v>
      </c>
      <c r="B99" t="s">
        <v>123</v>
      </c>
      <c r="C99">
        <f>YEAR(Table1[[#This Row],[date]])</f>
        <v>2009</v>
      </c>
      <c r="D99" s="1">
        <v>39945</v>
      </c>
      <c r="E99" t="s">
        <v>146</v>
      </c>
      <c r="F99" t="s">
        <v>124</v>
      </c>
      <c r="G99">
        <v>1</v>
      </c>
      <c r="H99" t="s">
        <v>377</v>
      </c>
      <c r="I99" t="s">
        <v>371</v>
      </c>
      <c r="J99" t="s">
        <v>377</v>
      </c>
      <c r="K99" t="s">
        <v>29</v>
      </c>
      <c r="L99" t="s">
        <v>371</v>
      </c>
      <c r="M99" t="s">
        <v>35</v>
      </c>
      <c r="N99">
        <v>8</v>
      </c>
      <c r="O99" t="s">
        <v>22</v>
      </c>
      <c r="P99" t="s">
        <v>23</v>
      </c>
      <c r="Q99" t="s">
        <v>137</v>
      </c>
      <c r="R99" t="s">
        <v>25</v>
      </c>
    </row>
    <row r="100" spans="1:18" x14ac:dyDescent="0.3">
      <c r="A100">
        <v>392223</v>
      </c>
      <c r="B100" t="s">
        <v>109</v>
      </c>
      <c r="C100">
        <f>YEAR(Table1[[#This Row],[date]])</f>
        <v>2009</v>
      </c>
      <c r="D100" s="1">
        <v>39946</v>
      </c>
      <c r="E100" t="s">
        <v>147</v>
      </c>
      <c r="F100" t="s">
        <v>111</v>
      </c>
      <c r="G100">
        <v>1</v>
      </c>
      <c r="H100" t="s">
        <v>378</v>
      </c>
      <c r="I100" t="s">
        <v>374</v>
      </c>
      <c r="J100" t="s">
        <v>378</v>
      </c>
      <c r="K100" t="s">
        <v>20</v>
      </c>
      <c r="L100" t="s">
        <v>374</v>
      </c>
      <c r="M100" t="s">
        <v>21</v>
      </c>
      <c r="N100">
        <v>12</v>
      </c>
      <c r="O100" t="s">
        <v>22</v>
      </c>
      <c r="P100" t="s">
        <v>23</v>
      </c>
      <c r="Q100" t="s">
        <v>42</v>
      </c>
      <c r="R100" t="s">
        <v>31</v>
      </c>
    </row>
    <row r="101" spans="1:18" x14ac:dyDescent="0.3">
      <c r="A101">
        <v>392224</v>
      </c>
      <c r="B101" t="s">
        <v>109</v>
      </c>
      <c r="C101">
        <f>YEAR(Table1[[#This Row],[date]])</f>
        <v>2009</v>
      </c>
      <c r="D101" s="1">
        <v>39947</v>
      </c>
      <c r="E101" t="s">
        <v>145</v>
      </c>
      <c r="F101" t="s">
        <v>111</v>
      </c>
      <c r="G101">
        <v>1</v>
      </c>
      <c r="H101" t="s">
        <v>376</v>
      </c>
      <c r="I101" t="s">
        <v>373</v>
      </c>
      <c r="J101" t="s">
        <v>373</v>
      </c>
      <c r="K101" t="s">
        <v>29</v>
      </c>
      <c r="L101" t="s">
        <v>376</v>
      </c>
      <c r="M101" t="s">
        <v>35</v>
      </c>
      <c r="N101">
        <v>2</v>
      </c>
      <c r="O101" t="s">
        <v>22</v>
      </c>
      <c r="P101" t="s">
        <v>23</v>
      </c>
      <c r="Q101" t="s">
        <v>69</v>
      </c>
      <c r="R101" t="s">
        <v>42</v>
      </c>
    </row>
    <row r="102" spans="1:18" x14ac:dyDescent="0.3">
      <c r="A102">
        <v>392225</v>
      </c>
      <c r="B102" t="s">
        <v>109</v>
      </c>
      <c r="C102">
        <f>YEAR(Table1[[#This Row],[date]])</f>
        <v>2009</v>
      </c>
      <c r="D102" s="1">
        <v>39947</v>
      </c>
      <c r="E102" t="s">
        <v>148</v>
      </c>
      <c r="F102" t="s">
        <v>111</v>
      </c>
      <c r="G102">
        <v>1</v>
      </c>
      <c r="H102" t="s">
        <v>371</v>
      </c>
      <c r="I102" t="s">
        <v>375</v>
      </c>
      <c r="J102" t="s">
        <v>375</v>
      </c>
      <c r="K102" t="s">
        <v>29</v>
      </c>
      <c r="L102" t="s">
        <v>375</v>
      </c>
      <c r="M102" t="s">
        <v>21</v>
      </c>
      <c r="N102">
        <v>2</v>
      </c>
      <c r="O102" t="s">
        <v>22</v>
      </c>
      <c r="P102" t="s">
        <v>23</v>
      </c>
      <c r="Q102" t="s">
        <v>69</v>
      </c>
      <c r="R102" t="s">
        <v>42</v>
      </c>
    </row>
    <row r="103" spans="1:18" x14ac:dyDescent="0.3">
      <c r="A103">
        <v>392226</v>
      </c>
      <c r="B103" t="s">
        <v>149</v>
      </c>
      <c r="C103">
        <f>YEAR(Table1[[#This Row],[date]])</f>
        <v>2009</v>
      </c>
      <c r="D103" s="1">
        <v>39948</v>
      </c>
      <c r="E103" t="s">
        <v>150</v>
      </c>
      <c r="F103" t="s">
        <v>151</v>
      </c>
      <c r="G103">
        <v>1</v>
      </c>
      <c r="H103" t="s">
        <v>374</v>
      </c>
      <c r="I103" t="s">
        <v>377</v>
      </c>
      <c r="J103" t="s">
        <v>377</v>
      </c>
      <c r="K103" t="s">
        <v>20</v>
      </c>
      <c r="L103" t="s">
        <v>377</v>
      </c>
      <c r="M103" t="s">
        <v>35</v>
      </c>
      <c r="N103">
        <v>6</v>
      </c>
      <c r="O103" t="s">
        <v>22</v>
      </c>
      <c r="P103" t="s">
        <v>23</v>
      </c>
      <c r="Q103" t="s">
        <v>119</v>
      </c>
      <c r="R103" t="s">
        <v>55</v>
      </c>
    </row>
    <row r="104" spans="1:18" x14ac:dyDescent="0.3">
      <c r="A104">
        <v>392227</v>
      </c>
      <c r="B104" t="s">
        <v>105</v>
      </c>
      <c r="C104">
        <f>YEAR(Table1[[#This Row],[date]])</f>
        <v>2009</v>
      </c>
      <c r="D104" s="1">
        <v>39949</v>
      </c>
      <c r="E104" t="s">
        <v>58</v>
      </c>
      <c r="F104" t="s">
        <v>107</v>
      </c>
      <c r="G104">
        <v>1</v>
      </c>
      <c r="H104" t="s">
        <v>373</v>
      </c>
      <c r="I104" t="s">
        <v>371</v>
      </c>
      <c r="J104" t="s">
        <v>371</v>
      </c>
      <c r="K104" t="s">
        <v>29</v>
      </c>
      <c r="L104" t="s">
        <v>373</v>
      </c>
      <c r="M104" t="s">
        <v>35</v>
      </c>
      <c r="N104">
        <v>7</v>
      </c>
      <c r="O104" t="s">
        <v>22</v>
      </c>
      <c r="P104" t="s">
        <v>23</v>
      </c>
      <c r="Q104" t="s">
        <v>130</v>
      </c>
      <c r="R104" t="s">
        <v>108</v>
      </c>
    </row>
    <row r="105" spans="1:18" x14ac:dyDescent="0.3">
      <c r="A105">
        <v>392228</v>
      </c>
      <c r="B105" t="s">
        <v>133</v>
      </c>
      <c r="C105">
        <f>YEAR(Table1[[#This Row],[date]])</f>
        <v>2009</v>
      </c>
      <c r="D105" s="1">
        <v>39949</v>
      </c>
      <c r="E105" t="s">
        <v>139</v>
      </c>
      <c r="F105" t="s">
        <v>135</v>
      </c>
      <c r="G105">
        <v>1</v>
      </c>
      <c r="H105" t="s">
        <v>378</v>
      </c>
      <c r="I105" t="s">
        <v>372</v>
      </c>
      <c r="J105" t="s">
        <v>378</v>
      </c>
      <c r="K105" t="s">
        <v>20</v>
      </c>
      <c r="L105" t="s">
        <v>378</v>
      </c>
      <c r="M105" t="s">
        <v>35</v>
      </c>
      <c r="N105">
        <v>6</v>
      </c>
      <c r="O105" t="s">
        <v>22</v>
      </c>
      <c r="P105" t="s">
        <v>23</v>
      </c>
      <c r="Q105" t="s">
        <v>25</v>
      </c>
      <c r="R105" t="s">
        <v>132</v>
      </c>
    </row>
    <row r="106" spans="1:18" x14ac:dyDescent="0.3">
      <c r="A106">
        <v>392229</v>
      </c>
      <c r="B106" t="s">
        <v>133</v>
      </c>
      <c r="C106">
        <f>YEAR(Table1[[#This Row],[date]])</f>
        <v>2009</v>
      </c>
      <c r="D106" s="1">
        <v>39950</v>
      </c>
      <c r="E106" t="s">
        <v>131</v>
      </c>
      <c r="F106" t="s">
        <v>135</v>
      </c>
      <c r="G106">
        <v>1</v>
      </c>
      <c r="H106" t="s">
        <v>378</v>
      </c>
      <c r="I106" t="s">
        <v>377</v>
      </c>
      <c r="J106" t="s">
        <v>378</v>
      </c>
      <c r="K106" t="s">
        <v>20</v>
      </c>
      <c r="L106" t="s">
        <v>377</v>
      </c>
      <c r="M106" t="s">
        <v>21</v>
      </c>
      <c r="N106">
        <v>1</v>
      </c>
      <c r="O106" t="s">
        <v>22</v>
      </c>
      <c r="P106" t="s">
        <v>23</v>
      </c>
      <c r="Q106" t="s">
        <v>132</v>
      </c>
      <c r="R106" t="s">
        <v>51</v>
      </c>
    </row>
    <row r="107" spans="1:18" x14ac:dyDescent="0.3">
      <c r="A107">
        <v>392230</v>
      </c>
      <c r="B107" t="s">
        <v>149</v>
      </c>
      <c r="C107">
        <f>YEAR(Table1[[#This Row],[date]])</f>
        <v>2009</v>
      </c>
      <c r="D107" s="1">
        <v>39950</v>
      </c>
      <c r="E107" t="s">
        <v>113</v>
      </c>
      <c r="F107" t="s">
        <v>151</v>
      </c>
      <c r="G107">
        <v>1</v>
      </c>
      <c r="H107" t="s">
        <v>374</v>
      </c>
      <c r="I107" t="s">
        <v>375</v>
      </c>
      <c r="J107" t="s">
        <v>374</v>
      </c>
      <c r="K107" t="s">
        <v>29</v>
      </c>
      <c r="L107" t="s">
        <v>374</v>
      </c>
      <c r="M107" t="s">
        <v>21</v>
      </c>
      <c r="N107">
        <v>14</v>
      </c>
      <c r="O107" t="s">
        <v>22</v>
      </c>
      <c r="P107" t="s">
        <v>23</v>
      </c>
      <c r="Q107" t="s">
        <v>137</v>
      </c>
      <c r="R107" t="s">
        <v>55</v>
      </c>
    </row>
    <row r="108" spans="1:18" x14ac:dyDescent="0.3">
      <c r="A108">
        <v>392231</v>
      </c>
      <c r="B108" t="s">
        <v>123</v>
      </c>
      <c r="C108">
        <f>YEAR(Table1[[#This Row],[date]])</f>
        <v>2009</v>
      </c>
      <c r="D108" s="1">
        <v>39951</v>
      </c>
      <c r="E108" t="s">
        <v>152</v>
      </c>
      <c r="F108" t="s">
        <v>124</v>
      </c>
      <c r="G108">
        <v>1</v>
      </c>
      <c r="H108" t="s">
        <v>373</v>
      </c>
      <c r="I108" t="s">
        <v>372</v>
      </c>
      <c r="J108" t="s">
        <v>373</v>
      </c>
      <c r="K108" t="s">
        <v>29</v>
      </c>
      <c r="L108" t="s">
        <v>372</v>
      </c>
      <c r="M108" t="s">
        <v>35</v>
      </c>
      <c r="N108">
        <v>7</v>
      </c>
      <c r="O108" t="s">
        <v>22</v>
      </c>
      <c r="P108" t="s">
        <v>23</v>
      </c>
      <c r="Q108" t="s">
        <v>108</v>
      </c>
      <c r="R108" t="s">
        <v>51</v>
      </c>
    </row>
    <row r="109" spans="1:18" x14ac:dyDescent="0.3">
      <c r="A109">
        <v>392232</v>
      </c>
      <c r="B109" t="s">
        <v>133</v>
      </c>
      <c r="C109">
        <f>YEAR(Table1[[#This Row],[date]])</f>
        <v>2009</v>
      </c>
      <c r="D109" s="1">
        <v>39952</v>
      </c>
      <c r="E109" t="s">
        <v>136</v>
      </c>
      <c r="F109" t="s">
        <v>135</v>
      </c>
      <c r="G109">
        <v>1</v>
      </c>
      <c r="H109" t="s">
        <v>376</v>
      </c>
      <c r="I109" t="s">
        <v>374</v>
      </c>
      <c r="J109" t="s">
        <v>374</v>
      </c>
      <c r="K109" t="s">
        <v>29</v>
      </c>
      <c r="L109" t="s">
        <v>376</v>
      </c>
      <c r="M109" t="s">
        <v>35</v>
      </c>
      <c r="N109">
        <v>7</v>
      </c>
      <c r="O109" t="s">
        <v>22</v>
      </c>
      <c r="P109" t="s">
        <v>23</v>
      </c>
      <c r="Q109" t="s">
        <v>55</v>
      </c>
      <c r="R109" t="s">
        <v>51</v>
      </c>
    </row>
    <row r="110" spans="1:18" x14ac:dyDescent="0.3">
      <c r="A110">
        <v>392233</v>
      </c>
      <c r="B110" t="s">
        <v>109</v>
      </c>
      <c r="C110">
        <f>YEAR(Table1[[#This Row],[date]])</f>
        <v>2009</v>
      </c>
      <c r="D110" s="1">
        <v>39953</v>
      </c>
      <c r="E110" t="s">
        <v>153</v>
      </c>
      <c r="F110" t="s">
        <v>111</v>
      </c>
      <c r="G110">
        <v>1</v>
      </c>
      <c r="H110" t="s">
        <v>372</v>
      </c>
      <c r="I110" t="s">
        <v>375</v>
      </c>
      <c r="J110" t="s">
        <v>372</v>
      </c>
      <c r="K110" t="s">
        <v>20</v>
      </c>
      <c r="L110" t="s">
        <v>372</v>
      </c>
      <c r="M110" t="s">
        <v>35</v>
      </c>
      <c r="N110">
        <v>4</v>
      </c>
      <c r="O110" t="s">
        <v>22</v>
      </c>
      <c r="P110" t="s">
        <v>23</v>
      </c>
      <c r="Q110" t="s">
        <v>83</v>
      </c>
      <c r="R110" t="s">
        <v>108</v>
      </c>
    </row>
    <row r="111" spans="1:18" x14ac:dyDescent="0.3">
      <c r="A111">
        <v>392234</v>
      </c>
      <c r="B111" t="s">
        <v>109</v>
      </c>
      <c r="C111">
        <f>YEAR(Table1[[#This Row],[date]])</f>
        <v>2009</v>
      </c>
      <c r="D111" s="1">
        <v>39953</v>
      </c>
      <c r="E111" t="s">
        <v>106</v>
      </c>
      <c r="F111" t="s">
        <v>111</v>
      </c>
      <c r="G111">
        <v>1</v>
      </c>
      <c r="H111" t="s">
        <v>373</v>
      </c>
      <c r="I111" t="s">
        <v>377</v>
      </c>
      <c r="J111" t="s">
        <v>373</v>
      </c>
      <c r="K111" t="s">
        <v>29</v>
      </c>
      <c r="L111" t="s">
        <v>373</v>
      </c>
      <c r="M111" t="s">
        <v>21</v>
      </c>
      <c r="N111">
        <v>24</v>
      </c>
      <c r="O111" t="s">
        <v>22</v>
      </c>
      <c r="P111" t="s">
        <v>23</v>
      </c>
      <c r="Q111" t="s">
        <v>83</v>
      </c>
      <c r="R111" t="s">
        <v>108</v>
      </c>
    </row>
    <row r="112" spans="1:18" x14ac:dyDescent="0.3">
      <c r="A112">
        <v>392235</v>
      </c>
      <c r="B112" t="s">
        <v>123</v>
      </c>
      <c r="C112">
        <f>YEAR(Table1[[#This Row],[date]])</f>
        <v>2009</v>
      </c>
      <c r="D112" s="1">
        <v>39954</v>
      </c>
      <c r="E112" t="s">
        <v>53</v>
      </c>
      <c r="F112" t="s">
        <v>124</v>
      </c>
      <c r="G112">
        <v>1</v>
      </c>
      <c r="H112" t="s">
        <v>374</v>
      </c>
      <c r="I112" t="s">
        <v>371</v>
      </c>
      <c r="J112" t="s">
        <v>374</v>
      </c>
      <c r="K112" t="s">
        <v>20</v>
      </c>
      <c r="L112" t="s">
        <v>374</v>
      </c>
      <c r="M112" t="s">
        <v>35</v>
      </c>
      <c r="N112">
        <v>4</v>
      </c>
      <c r="O112" t="s">
        <v>22</v>
      </c>
      <c r="P112" t="s">
        <v>23</v>
      </c>
      <c r="Q112" t="s">
        <v>55</v>
      </c>
      <c r="R112" t="s">
        <v>132</v>
      </c>
    </row>
    <row r="113" spans="1:18" x14ac:dyDescent="0.3">
      <c r="A113">
        <v>392236</v>
      </c>
      <c r="B113" t="s">
        <v>123</v>
      </c>
      <c r="C113">
        <f>YEAR(Table1[[#This Row],[date]])</f>
        <v>2009</v>
      </c>
      <c r="D113" s="1">
        <v>39954</v>
      </c>
      <c r="E113" t="s">
        <v>154</v>
      </c>
      <c r="F113" t="s">
        <v>124</v>
      </c>
      <c r="G113">
        <v>1</v>
      </c>
      <c r="H113" t="s">
        <v>376</v>
      </c>
      <c r="I113" t="s">
        <v>378</v>
      </c>
      <c r="J113" t="s">
        <v>376</v>
      </c>
      <c r="K113" t="s">
        <v>29</v>
      </c>
      <c r="L113" t="s">
        <v>376</v>
      </c>
      <c r="M113" t="s">
        <v>21</v>
      </c>
      <c r="N113">
        <v>12</v>
      </c>
      <c r="O113" t="s">
        <v>22</v>
      </c>
      <c r="P113" t="s">
        <v>23</v>
      </c>
      <c r="Q113" t="s">
        <v>55</v>
      </c>
      <c r="R113" t="s">
        <v>132</v>
      </c>
    </row>
    <row r="114" spans="1:18" x14ac:dyDescent="0.3">
      <c r="A114">
        <v>392237</v>
      </c>
      <c r="B114" t="s">
        <v>123</v>
      </c>
      <c r="C114">
        <f>YEAR(Table1[[#This Row],[date]])</f>
        <v>2009</v>
      </c>
      <c r="D114" s="1">
        <v>39955</v>
      </c>
      <c r="E114" t="s">
        <v>64</v>
      </c>
      <c r="F114" t="s">
        <v>124</v>
      </c>
      <c r="G114">
        <v>1</v>
      </c>
      <c r="H114" t="s">
        <v>374</v>
      </c>
      <c r="I114" t="s">
        <v>378</v>
      </c>
      <c r="J114" t="s">
        <v>378</v>
      </c>
      <c r="K114" t="s">
        <v>20</v>
      </c>
      <c r="L114" t="s">
        <v>378</v>
      </c>
      <c r="M114" t="s">
        <v>35</v>
      </c>
      <c r="N114">
        <v>6</v>
      </c>
      <c r="O114" t="s">
        <v>22</v>
      </c>
      <c r="P114" t="s">
        <v>23</v>
      </c>
      <c r="Q114" t="s">
        <v>69</v>
      </c>
      <c r="R114" t="s">
        <v>42</v>
      </c>
    </row>
    <row r="115" spans="1:18" x14ac:dyDescent="0.3">
      <c r="A115">
        <v>392238</v>
      </c>
      <c r="B115" t="s">
        <v>133</v>
      </c>
      <c r="C115">
        <f>YEAR(Table1[[#This Row],[date]])</f>
        <v>2009</v>
      </c>
      <c r="D115" s="1">
        <v>39956</v>
      </c>
      <c r="E115" t="s">
        <v>154</v>
      </c>
      <c r="F115" t="s">
        <v>135</v>
      </c>
      <c r="G115">
        <v>1</v>
      </c>
      <c r="H115" t="s">
        <v>376</v>
      </c>
      <c r="I115" t="s">
        <v>373</v>
      </c>
      <c r="J115" t="s">
        <v>376</v>
      </c>
      <c r="K115" t="s">
        <v>20</v>
      </c>
      <c r="L115" t="s">
        <v>376</v>
      </c>
      <c r="M115" t="s">
        <v>35</v>
      </c>
      <c r="N115">
        <v>6</v>
      </c>
      <c r="O115" t="s">
        <v>22</v>
      </c>
      <c r="P115" t="s">
        <v>23</v>
      </c>
      <c r="Q115" t="s">
        <v>25</v>
      </c>
      <c r="R115" t="s">
        <v>108</v>
      </c>
    </row>
    <row r="116" spans="1:18" x14ac:dyDescent="0.3">
      <c r="A116">
        <v>392239</v>
      </c>
      <c r="B116" t="s">
        <v>133</v>
      </c>
      <c r="C116">
        <f>YEAR(Table1[[#This Row],[date]])</f>
        <v>2009</v>
      </c>
      <c r="D116" s="1">
        <v>39957</v>
      </c>
      <c r="E116" t="s">
        <v>92</v>
      </c>
      <c r="F116" t="s">
        <v>135</v>
      </c>
      <c r="G116">
        <v>1</v>
      </c>
      <c r="H116" t="s">
        <v>376</v>
      </c>
      <c r="I116" t="s">
        <v>378</v>
      </c>
      <c r="J116" t="s">
        <v>376</v>
      </c>
      <c r="K116" t="s">
        <v>20</v>
      </c>
      <c r="L116" t="s">
        <v>378</v>
      </c>
      <c r="M116" t="s">
        <v>21</v>
      </c>
      <c r="N116">
        <v>6</v>
      </c>
      <c r="O116" t="s">
        <v>22</v>
      </c>
      <c r="P116" t="s">
        <v>23</v>
      </c>
      <c r="Q116" t="s">
        <v>25</v>
      </c>
      <c r="R116" t="s">
        <v>108</v>
      </c>
    </row>
    <row r="117" spans="1:18" x14ac:dyDescent="0.3">
      <c r="A117">
        <v>419106</v>
      </c>
      <c r="B117" t="s">
        <v>38</v>
      </c>
      <c r="C117">
        <f>YEAR(Table1[[#This Row],[date]])</f>
        <v>2010</v>
      </c>
      <c r="D117" s="1">
        <v>40249</v>
      </c>
      <c r="E117" t="s">
        <v>155</v>
      </c>
      <c r="F117" t="s">
        <v>65</v>
      </c>
      <c r="G117">
        <v>0</v>
      </c>
      <c r="H117" t="s">
        <v>378</v>
      </c>
      <c r="I117" t="s">
        <v>372</v>
      </c>
      <c r="J117" t="s">
        <v>378</v>
      </c>
      <c r="K117" t="s">
        <v>20</v>
      </c>
      <c r="L117" t="s">
        <v>372</v>
      </c>
      <c r="M117" t="s">
        <v>21</v>
      </c>
      <c r="N117">
        <v>11</v>
      </c>
      <c r="O117" t="s">
        <v>22</v>
      </c>
      <c r="P117" t="s">
        <v>23</v>
      </c>
      <c r="Q117" t="s">
        <v>25</v>
      </c>
      <c r="R117" t="s">
        <v>51</v>
      </c>
    </row>
    <row r="118" spans="1:18" x14ac:dyDescent="0.3">
      <c r="A118">
        <v>419107</v>
      </c>
      <c r="B118" t="s">
        <v>38</v>
      </c>
      <c r="C118">
        <f>YEAR(Table1[[#This Row],[date]])</f>
        <v>2010</v>
      </c>
      <c r="D118" s="1">
        <v>40250</v>
      </c>
      <c r="E118" t="s">
        <v>60</v>
      </c>
      <c r="F118" t="s">
        <v>156</v>
      </c>
      <c r="G118">
        <v>0</v>
      </c>
      <c r="H118" t="s">
        <v>371</v>
      </c>
      <c r="I118" t="s">
        <v>375</v>
      </c>
      <c r="J118" t="s">
        <v>371</v>
      </c>
      <c r="K118" t="s">
        <v>29</v>
      </c>
      <c r="L118" t="s">
        <v>371</v>
      </c>
      <c r="M118" t="s">
        <v>21</v>
      </c>
      <c r="N118">
        <v>4</v>
      </c>
      <c r="O118" t="s">
        <v>22</v>
      </c>
      <c r="P118" t="s">
        <v>23</v>
      </c>
      <c r="Q118" t="s">
        <v>25</v>
      </c>
      <c r="R118" t="s">
        <v>51</v>
      </c>
    </row>
    <row r="119" spans="1:18" x14ac:dyDescent="0.3">
      <c r="A119">
        <v>419108</v>
      </c>
      <c r="B119" t="s">
        <v>26</v>
      </c>
      <c r="C119">
        <f>YEAR(Table1[[#This Row],[date]])</f>
        <v>2010</v>
      </c>
      <c r="D119" s="1">
        <v>40250</v>
      </c>
      <c r="E119" t="s">
        <v>138</v>
      </c>
      <c r="F119" t="s">
        <v>28</v>
      </c>
      <c r="G119">
        <v>0</v>
      </c>
      <c r="H119" t="s">
        <v>377</v>
      </c>
      <c r="I119" t="s">
        <v>374</v>
      </c>
      <c r="J119" t="s">
        <v>374</v>
      </c>
      <c r="K119" t="s">
        <v>20</v>
      </c>
      <c r="L119" t="s">
        <v>374</v>
      </c>
      <c r="M119" t="s">
        <v>35</v>
      </c>
      <c r="N119">
        <v>5</v>
      </c>
      <c r="O119" t="s">
        <v>22</v>
      </c>
      <c r="P119" t="s">
        <v>23</v>
      </c>
      <c r="Q119" t="s">
        <v>69</v>
      </c>
      <c r="R119" t="s">
        <v>132</v>
      </c>
    </row>
    <row r="120" spans="1:18" x14ac:dyDescent="0.3">
      <c r="A120">
        <v>419109</v>
      </c>
      <c r="B120" t="s">
        <v>43</v>
      </c>
      <c r="C120">
        <f>YEAR(Table1[[#This Row],[date]])</f>
        <v>2010</v>
      </c>
      <c r="D120" s="1">
        <v>40251</v>
      </c>
      <c r="E120" t="s">
        <v>157</v>
      </c>
      <c r="F120" t="s">
        <v>45</v>
      </c>
      <c r="G120">
        <v>0</v>
      </c>
      <c r="H120" t="s">
        <v>372</v>
      </c>
      <c r="I120" t="s">
        <v>376</v>
      </c>
      <c r="J120" t="s">
        <v>372</v>
      </c>
      <c r="K120" t="s">
        <v>20</v>
      </c>
      <c r="L120" t="s">
        <v>372</v>
      </c>
      <c r="M120" t="s">
        <v>35</v>
      </c>
      <c r="N120">
        <v>7</v>
      </c>
      <c r="O120" t="s">
        <v>22</v>
      </c>
      <c r="P120" t="s">
        <v>23</v>
      </c>
      <c r="Q120" t="s">
        <v>119</v>
      </c>
      <c r="R120" t="s">
        <v>56</v>
      </c>
    </row>
    <row r="121" spans="1:18" x14ac:dyDescent="0.3">
      <c r="A121">
        <v>419110</v>
      </c>
      <c r="B121" t="s">
        <v>57</v>
      </c>
      <c r="C121">
        <f>YEAR(Table1[[#This Row],[date]])</f>
        <v>2010</v>
      </c>
      <c r="D121" s="1">
        <v>40251</v>
      </c>
      <c r="E121" t="s">
        <v>158</v>
      </c>
      <c r="F121" t="s">
        <v>59</v>
      </c>
      <c r="G121">
        <v>0</v>
      </c>
      <c r="H121" t="s">
        <v>373</v>
      </c>
      <c r="I121" t="s">
        <v>378</v>
      </c>
      <c r="J121" t="s">
        <v>378</v>
      </c>
      <c r="K121" t="s">
        <v>29</v>
      </c>
      <c r="L121" t="s">
        <v>378</v>
      </c>
      <c r="M121" t="s">
        <v>21</v>
      </c>
      <c r="N121">
        <v>31</v>
      </c>
      <c r="O121" t="s">
        <v>22</v>
      </c>
      <c r="P121" t="s">
        <v>23</v>
      </c>
      <c r="Q121" t="s">
        <v>47</v>
      </c>
      <c r="R121" t="s">
        <v>42</v>
      </c>
    </row>
    <row r="122" spans="1:18" x14ac:dyDescent="0.3">
      <c r="A122">
        <v>419111</v>
      </c>
      <c r="B122" t="s">
        <v>159</v>
      </c>
      <c r="C122">
        <f>YEAR(Table1[[#This Row],[date]])</f>
        <v>2010</v>
      </c>
      <c r="D122" s="1">
        <v>40252</v>
      </c>
      <c r="E122" t="s">
        <v>53</v>
      </c>
      <c r="F122" t="s">
        <v>160</v>
      </c>
      <c r="G122">
        <v>0</v>
      </c>
      <c r="H122" t="s">
        <v>375</v>
      </c>
      <c r="I122" t="s">
        <v>374</v>
      </c>
      <c r="J122" t="s">
        <v>374</v>
      </c>
      <c r="K122" t="s">
        <v>20</v>
      </c>
      <c r="L122" t="s">
        <v>374</v>
      </c>
      <c r="M122" t="s">
        <v>35</v>
      </c>
      <c r="N122">
        <v>6</v>
      </c>
      <c r="O122" t="s">
        <v>22</v>
      </c>
      <c r="P122" t="s">
        <v>23</v>
      </c>
      <c r="Q122" t="s">
        <v>83</v>
      </c>
      <c r="R122" t="s">
        <v>25</v>
      </c>
    </row>
    <row r="123" spans="1:18" x14ac:dyDescent="0.3">
      <c r="A123">
        <v>419112</v>
      </c>
      <c r="B123" t="s">
        <v>17</v>
      </c>
      <c r="C123">
        <f>YEAR(Table1[[#This Row],[date]])</f>
        <v>2010</v>
      </c>
      <c r="D123" s="1">
        <v>40253</v>
      </c>
      <c r="E123" t="s">
        <v>136</v>
      </c>
      <c r="F123" t="s">
        <v>19</v>
      </c>
      <c r="G123">
        <v>0</v>
      </c>
      <c r="H123" t="s">
        <v>376</v>
      </c>
      <c r="I123" t="s">
        <v>377</v>
      </c>
      <c r="J123" t="s">
        <v>377</v>
      </c>
      <c r="K123" t="s">
        <v>29</v>
      </c>
      <c r="L123" t="s">
        <v>376</v>
      </c>
      <c r="M123" t="s">
        <v>35</v>
      </c>
      <c r="N123">
        <v>8</v>
      </c>
      <c r="O123" t="s">
        <v>22</v>
      </c>
      <c r="P123" t="s">
        <v>23</v>
      </c>
      <c r="Q123" t="s">
        <v>161</v>
      </c>
      <c r="R123" t="s">
        <v>42</v>
      </c>
    </row>
    <row r="124" spans="1:18" x14ac:dyDescent="0.3">
      <c r="A124">
        <v>419113</v>
      </c>
      <c r="B124" t="s">
        <v>43</v>
      </c>
      <c r="C124">
        <f>YEAR(Table1[[#This Row],[date]])</f>
        <v>2010</v>
      </c>
      <c r="D124" s="1">
        <v>40253</v>
      </c>
      <c r="E124" t="s">
        <v>68</v>
      </c>
      <c r="F124" t="s">
        <v>45</v>
      </c>
      <c r="G124">
        <v>0</v>
      </c>
      <c r="H124" t="s">
        <v>372</v>
      </c>
      <c r="I124" t="s">
        <v>373</v>
      </c>
      <c r="J124" t="s">
        <v>373</v>
      </c>
      <c r="K124" t="s">
        <v>29</v>
      </c>
      <c r="L124" t="s">
        <v>373</v>
      </c>
      <c r="M124" t="s">
        <v>21</v>
      </c>
      <c r="N124">
        <v>55</v>
      </c>
      <c r="O124" t="s">
        <v>22</v>
      </c>
      <c r="P124" t="s">
        <v>23</v>
      </c>
      <c r="Q124" t="s">
        <v>119</v>
      </c>
      <c r="R124" t="s">
        <v>56</v>
      </c>
    </row>
    <row r="125" spans="1:18" x14ac:dyDescent="0.3">
      <c r="A125">
        <v>419114</v>
      </c>
      <c r="B125" t="s">
        <v>32</v>
      </c>
      <c r="C125">
        <f>YEAR(Table1[[#This Row],[date]])</f>
        <v>2010</v>
      </c>
      <c r="D125" s="1">
        <v>40254</v>
      </c>
      <c r="E125" t="s">
        <v>99</v>
      </c>
      <c r="F125" t="s">
        <v>34</v>
      </c>
      <c r="G125">
        <v>0</v>
      </c>
      <c r="H125" t="s">
        <v>374</v>
      </c>
      <c r="I125" t="s">
        <v>371</v>
      </c>
      <c r="J125" t="s">
        <v>374</v>
      </c>
      <c r="K125" t="s">
        <v>20</v>
      </c>
      <c r="L125" t="s">
        <v>371</v>
      </c>
      <c r="M125" t="s">
        <v>21</v>
      </c>
      <c r="N125">
        <v>98</v>
      </c>
      <c r="O125" t="s">
        <v>22</v>
      </c>
      <c r="P125" t="s">
        <v>23</v>
      </c>
      <c r="Q125" t="s">
        <v>69</v>
      </c>
      <c r="R125" t="s">
        <v>130</v>
      </c>
    </row>
    <row r="126" spans="1:18" x14ac:dyDescent="0.3">
      <c r="A126">
        <v>419115</v>
      </c>
      <c r="B126" t="s">
        <v>17</v>
      </c>
      <c r="C126">
        <f>YEAR(Table1[[#This Row],[date]])</f>
        <v>2010</v>
      </c>
      <c r="D126" s="1">
        <v>40255</v>
      </c>
      <c r="E126" t="s">
        <v>136</v>
      </c>
      <c r="F126" t="s">
        <v>19</v>
      </c>
      <c r="G126">
        <v>0</v>
      </c>
      <c r="H126" t="s">
        <v>376</v>
      </c>
      <c r="I126" t="s">
        <v>375</v>
      </c>
      <c r="J126" t="s">
        <v>376</v>
      </c>
      <c r="K126" t="s">
        <v>20</v>
      </c>
      <c r="L126" t="s">
        <v>376</v>
      </c>
      <c r="M126" t="s">
        <v>35</v>
      </c>
      <c r="N126">
        <v>10</v>
      </c>
      <c r="O126" t="s">
        <v>22</v>
      </c>
      <c r="P126" t="s">
        <v>23</v>
      </c>
      <c r="Q126" t="s">
        <v>47</v>
      </c>
      <c r="R126" t="s">
        <v>42</v>
      </c>
    </row>
    <row r="127" spans="1:18" x14ac:dyDescent="0.3">
      <c r="A127">
        <v>419116</v>
      </c>
      <c r="B127" t="s">
        <v>32</v>
      </c>
      <c r="C127">
        <f>YEAR(Table1[[#This Row],[date]])</f>
        <v>2010</v>
      </c>
      <c r="D127" s="1">
        <v>40256</v>
      </c>
      <c r="E127" t="s">
        <v>58</v>
      </c>
      <c r="F127" t="s">
        <v>34</v>
      </c>
      <c r="G127">
        <v>0</v>
      </c>
      <c r="H127" t="s">
        <v>374</v>
      </c>
      <c r="I127" t="s">
        <v>373</v>
      </c>
      <c r="J127" t="s">
        <v>374</v>
      </c>
      <c r="K127" t="s">
        <v>29</v>
      </c>
      <c r="L127" t="s">
        <v>373</v>
      </c>
      <c r="M127" t="s">
        <v>35</v>
      </c>
      <c r="N127">
        <v>5</v>
      </c>
      <c r="O127" t="s">
        <v>22</v>
      </c>
      <c r="P127" t="s">
        <v>23</v>
      </c>
      <c r="Q127" t="s">
        <v>69</v>
      </c>
      <c r="R127" t="s">
        <v>130</v>
      </c>
    </row>
    <row r="128" spans="1:18" x14ac:dyDescent="0.3">
      <c r="A128">
        <v>419117</v>
      </c>
      <c r="B128" t="s">
        <v>162</v>
      </c>
      <c r="C128">
        <f>YEAR(Table1[[#This Row],[date]])</f>
        <v>2010</v>
      </c>
      <c r="D128" s="1">
        <v>40256</v>
      </c>
      <c r="E128" t="s">
        <v>163</v>
      </c>
      <c r="F128" t="s">
        <v>164</v>
      </c>
      <c r="G128">
        <v>0</v>
      </c>
      <c r="H128" t="s">
        <v>378</v>
      </c>
      <c r="I128" t="s">
        <v>377</v>
      </c>
      <c r="J128" t="s">
        <v>377</v>
      </c>
      <c r="K128" t="s">
        <v>20</v>
      </c>
      <c r="L128" t="s">
        <v>378</v>
      </c>
      <c r="M128" t="s">
        <v>21</v>
      </c>
      <c r="N128">
        <v>6</v>
      </c>
      <c r="O128" t="s">
        <v>22</v>
      </c>
      <c r="P128" t="s">
        <v>23</v>
      </c>
      <c r="Q128" t="s">
        <v>46</v>
      </c>
      <c r="R128" t="s">
        <v>112</v>
      </c>
    </row>
    <row r="129" spans="1:18" x14ac:dyDescent="0.3">
      <c r="A129">
        <v>419118</v>
      </c>
      <c r="B129" t="s">
        <v>159</v>
      </c>
      <c r="C129">
        <f>YEAR(Table1[[#This Row],[date]])</f>
        <v>2010</v>
      </c>
      <c r="D129" s="1">
        <v>40257</v>
      </c>
      <c r="E129" t="s">
        <v>165</v>
      </c>
      <c r="F129" t="s">
        <v>160</v>
      </c>
      <c r="G129">
        <v>0</v>
      </c>
      <c r="H129" t="s">
        <v>375</v>
      </c>
      <c r="I129" t="s">
        <v>372</v>
      </c>
      <c r="J129" t="s">
        <v>375</v>
      </c>
      <c r="K129" t="s">
        <v>29</v>
      </c>
      <c r="L129" t="s">
        <v>375</v>
      </c>
      <c r="M129" t="s">
        <v>21</v>
      </c>
      <c r="N129">
        <v>34</v>
      </c>
      <c r="O129" t="s">
        <v>22</v>
      </c>
      <c r="P129" t="s">
        <v>23</v>
      </c>
      <c r="Q129" t="s">
        <v>25</v>
      </c>
      <c r="R129" t="s">
        <v>51</v>
      </c>
    </row>
    <row r="130" spans="1:18" x14ac:dyDescent="0.3">
      <c r="A130">
        <v>419119</v>
      </c>
      <c r="B130" t="s">
        <v>38</v>
      </c>
      <c r="C130">
        <f>YEAR(Table1[[#This Row],[date]])</f>
        <v>2010</v>
      </c>
      <c r="D130" s="1">
        <v>40257</v>
      </c>
      <c r="E130" t="s">
        <v>136</v>
      </c>
      <c r="F130" t="s">
        <v>156</v>
      </c>
      <c r="G130">
        <v>0</v>
      </c>
      <c r="H130" t="s">
        <v>371</v>
      </c>
      <c r="I130" t="s">
        <v>376</v>
      </c>
      <c r="J130" t="s">
        <v>371</v>
      </c>
      <c r="K130" t="s">
        <v>29</v>
      </c>
      <c r="L130" t="s">
        <v>376</v>
      </c>
      <c r="M130" t="s">
        <v>35</v>
      </c>
      <c r="N130">
        <v>7</v>
      </c>
      <c r="O130" t="s">
        <v>22</v>
      </c>
      <c r="P130" t="s">
        <v>23</v>
      </c>
      <c r="Q130" t="s">
        <v>119</v>
      </c>
      <c r="R130" t="s">
        <v>137</v>
      </c>
    </row>
    <row r="131" spans="1:18" x14ac:dyDescent="0.3">
      <c r="A131">
        <v>419120</v>
      </c>
      <c r="B131" t="s">
        <v>162</v>
      </c>
      <c r="C131">
        <f>YEAR(Table1[[#This Row],[date]])</f>
        <v>2010</v>
      </c>
      <c r="D131" s="1">
        <v>40258</v>
      </c>
      <c r="E131" t="s">
        <v>163</v>
      </c>
      <c r="F131" t="s">
        <v>164</v>
      </c>
      <c r="G131">
        <v>0</v>
      </c>
      <c r="H131" t="s">
        <v>378</v>
      </c>
      <c r="I131" t="s">
        <v>374</v>
      </c>
      <c r="J131" t="s">
        <v>378</v>
      </c>
      <c r="K131" t="s">
        <v>29</v>
      </c>
      <c r="L131" t="s">
        <v>378</v>
      </c>
      <c r="M131" t="s">
        <v>21</v>
      </c>
      <c r="N131">
        <v>10</v>
      </c>
      <c r="O131" t="s">
        <v>22</v>
      </c>
      <c r="P131" t="s">
        <v>23</v>
      </c>
      <c r="Q131" t="s">
        <v>46</v>
      </c>
      <c r="R131" t="s">
        <v>112</v>
      </c>
    </row>
    <row r="132" spans="1:18" x14ac:dyDescent="0.3">
      <c r="A132">
        <v>419121</v>
      </c>
      <c r="B132" t="s">
        <v>57</v>
      </c>
      <c r="C132">
        <f>YEAR(Table1[[#This Row],[date]])</f>
        <v>2010</v>
      </c>
      <c r="D132" s="1">
        <v>40258</v>
      </c>
      <c r="E132" t="s">
        <v>166</v>
      </c>
      <c r="F132" t="s">
        <v>59</v>
      </c>
      <c r="G132">
        <v>0</v>
      </c>
      <c r="H132" t="s">
        <v>373</v>
      </c>
      <c r="I132" t="s">
        <v>377</v>
      </c>
      <c r="J132" t="s">
        <v>373</v>
      </c>
      <c r="K132" t="s">
        <v>20</v>
      </c>
      <c r="L132" t="s">
        <v>377</v>
      </c>
      <c r="M132" t="s">
        <v>114</v>
      </c>
      <c r="N132" t="s">
        <v>23</v>
      </c>
      <c r="O132" t="s">
        <v>115</v>
      </c>
      <c r="P132" t="s">
        <v>23</v>
      </c>
      <c r="Q132" t="s">
        <v>47</v>
      </c>
      <c r="R132" t="s">
        <v>42</v>
      </c>
    </row>
    <row r="133" spans="1:18" x14ac:dyDescent="0.3">
      <c r="A133">
        <v>419122</v>
      </c>
      <c r="B133" t="s">
        <v>38</v>
      </c>
      <c r="C133">
        <f>YEAR(Table1[[#This Row],[date]])</f>
        <v>2010</v>
      </c>
      <c r="D133" s="1">
        <v>40259</v>
      </c>
      <c r="E133" t="s">
        <v>99</v>
      </c>
      <c r="F133" t="s">
        <v>156</v>
      </c>
      <c r="G133">
        <v>0</v>
      </c>
      <c r="H133" t="s">
        <v>371</v>
      </c>
      <c r="I133" t="s">
        <v>372</v>
      </c>
      <c r="J133" t="s">
        <v>372</v>
      </c>
      <c r="K133" t="s">
        <v>29</v>
      </c>
      <c r="L133" t="s">
        <v>371</v>
      </c>
      <c r="M133" t="s">
        <v>35</v>
      </c>
      <c r="N133">
        <v>7</v>
      </c>
      <c r="O133" t="s">
        <v>22</v>
      </c>
      <c r="P133" t="s">
        <v>23</v>
      </c>
      <c r="Q133" t="s">
        <v>137</v>
      </c>
      <c r="R133" t="s">
        <v>108</v>
      </c>
    </row>
    <row r="134" spans="1:18" x14ac:dyDescent="0.3">
      <c r="A134">
        <v>419123</v>
      </c>
      <c r="B134" t="s">
        <v>17</v>
      </c>
      <c r="C134">
        <f>YEAR(Table1[[#This Row],[date]])</f>
        <v>2010</v>
      </c>
      <c r="D134" s="1">
        <v>40260</v>
      </c>
      <c r="E134" t="s">
        <v>167</v>
      </c>
      <c r="F134" t="s">
        <v>19</v>
      </c>
      <c r="G134">
        <v>0</v>
      </c>
      <c r="H134" t="s">
        <v>376</v>
      </c>
      <c r="I134" t="s">
        <v>373</v>
      </c>
      <c r="J134" t="s">
        <v>373</v>
      </c>
      <c r="K134" t="s">
        <v>20</v>
      </c>
      <c r="L134" t="s">
        <v>376</v>
      </c>
      <c r="M134" t="s">
        <v>21</v>
      </c>
      <c r="N134">
        <v>36</v>
      </c>
      <c r="O134" t="s">
        <v>22</v>
      </c>
      <c r="P134" t="s">
        <v>23</v>
      </c>
      <c r="Q134" t="s">
        <v>25</v>
      </c>
      <c r="R134" t="s">
        <v>51</v>
      </c>
    </row>
    <row r="135" spans="1:18" x14ac:dyDescent="0.3">
      <c r="A135">
        <v>419124</v>
      </c>
      <c r="B135" t="s">
        <v>26</v>
      </c>
      <c r="C135">
        <f>YEAR(Table1[[#This Row],[date]])</f>
        <v>2010</v>
      </c>
      <c r="D135" s="1">
        <v>40261</v>
      </c>
      <c r="E135" t="s">
        <v>168</v>
      </c>
      <c r="F135" t="s">
        <v>28</v>
      </c>
      <c r="G135">
        <v>0</v>
      </c>
      <c r="H135" t="s">
        <v>377</v>
      </c>
      <c r="I135" t="s">
        <v>375</v>
      </c>
      <c r="J135" t="s">
        <v>377</v>
      </c>
      <c r="K135" t="s">
        <v>20</v>
      </c>
      <c r="L135" t="s">
        <v>375</v>
      </c>
      <c r="M135" t="s">
        <v>21</v>
      </c>
      <c r="N135">
        <v>31</v>
      </c>
      <c r="O135" t="s">
        <v>22</v>
      </c>
      <c r="P135" t="s">
        <v>23</v>
      </c>
      <c r="Q135" t="s">
        <v>69</v>
      </c>
      <c r="R135" t="s">
        <v>130</v>
      </c>
    </row>
    <row r="136" spans="1:18" x14ac:dyDescent="0.3">
      <c r="A136">
        <v>419125</v>
      </c>
      <c r="B136" t="s">
        <v>38</v>
      </c>
      <c r="C136">
        <f>YEAR(Table1[[#This Row],[date]])</f>
        <v>2010</v>
      </c>
      <c r="D136" s="1">
        <v>40262</v>
      </c>
      <c r="E136" t="s">
        <v>99</v>
      </c>
      <c r="F136" t="s">
        <v>156</v>
      </c>
      <c r="G136">
        <v>0</v>
      </c>
      <c r="H136" t="s">
        <v>371</v>
      </c>
      <c r="I136" t="s">
        <v>373</v>
      </c>
      <c r="J136" t="s">
        <v>371</v>
      </c>
      <c r="K136" t="s">
        <v>20</v>
      </c>
      <c r="L136" t="s">
        <v>371</v>
      </c>
      <c r="M136" t="s">
        <v>35</v>
      </c>
      <c r="N136">
        <v>5</v>
      </c>
      <c r="O136" t="s">
        <v>22</v>
      </c>
      <c r="P136" t="s">
        <v>23</v>
      </c>
      <c r="Q136" t="s">
        <v>46</v>
      </c>
      <c r="R136" t="s">
        <v>56</v>
      </c>
    </row>
    <row r="137" spans="1:18" x14ac:dyDescent="0.3">
      <c r="A137">
        <v>419126</v>
      </c>
      <c r="B137" t="s">
        <v>159</v>
      </c>
      <c r="C137">
        <f>YEAR(Table1[[#This Row],[date]])</f>
        <v>2010</v>
      </c>
      <c r="D137" s="1">
        <v>40263</v>
      </c>
      <c r="E137" t="s">
        <v>60</v>
      </c>
      <c r="F137" t="s">
        <v>160</v>
      </c>
      <c r="G137">
        <v>0</v>
      </c>
      <c r="H137" t="s">
        <v>375</v>
      </c>
      <c r="I137" t="s">
        <v>378</v>
      </c>
      <c r="J137" t="s">
        <v>378</v>
      </c>
      <c r="K137" t="s">
        <v>29</v>
      </c>
      <c r="L137" t="s">
        <v>375</v>
      </c>
      <c r="M137" t="s">
        <v>35</v>
      </c>
      <c r="N137">
        <v>8</v>
      </c>
      <c r="O137" t="s">
        <v>22</v>
      </c>
      <c r="P137" t="s">
        <v>23</v>
      </c>
      <c r="Q137" t="s">
        <v>119</v>
      </c>
      <c r="R137" t="s">
        <v>108</v>
      </c>
    </row>
    <row r="138" spans="1:18" x14ac:dyDescent="0.3">
      <c r="A138">
        <v>419127</v>
      </c>
      <c r="B138" t="s">
        <v>26</v>
      </c>
      <c r="C138">
        <f>YEAR(Table1[[#This Row],[date]])</f>
        <v>2010</v>
      </c>
      <c r="D138" s="1">
        <v>40264</v>
      </c>
      <c r="E138" t="s">
        <v>157</v>
      </c>
      <c r="F138" t="s">
        <v>28</v>
      </c>
      <c r="G138">
        <v>0</v>
      </c>
      <c r="H138" t="s">
        <v>377</v>
      </c>
      <c r="I138" t="s">
        <v>372</v>
      </c>
      <c r="J138" t="s">
        <v>372</v>
      </c>
      <c r="K138" t="s">
        <v>29</v>
      </c>
      <c r="L138" t="s">
        <v>372</v>
      </c>
      <c r="M138" t="s">
        <v>21</v>
      </c>
      <c r="N138">
        <v>39</v>
      </c>
      <c r="O138" t="s">
        <v>22</v>
      </c>
      <c r="P138" t="s">
        <v>23</v>
      </c>
      <c r="Q138" t="s">
        <v>69</v>
      </c>
      <c r="R138" t="s">
        <v>132</v>
      </c>
    </row>
    <row r="139" spans="1:18" x14ac:dyDescent="0.3">
      <c r="A139">
        <v>419128</v>
      </c>
      <c r="B139" t="s">
        <v>17</v>
      </c>
      <c r="C139">
        <f>YEAR(Table1[[#This Row],[date]])</f>
        <v>2010</v>
      </c>
      <c r="D139" s="1">
        <v>40262</v>
      </c>
      <c r="E139" t="s">
        <v>169</v>
      </c>
      <c r="F139" t="s">
        <v>19</v>
      </c>
      <c r="G139">
        <v>0</v>
      </c>
      <c r="H139" t="s">
        <v>376</v>
      </c>
      <c r="I139" t="s">
        <v>374</v>
      </c>
      <c r="J139" t="s">
        <v>376</v>
      </c>
      <c r="K139" t="s">
        <v>20</v>
      </c>
      <c r="L139" t="s">
        <v>374</v>
      </c>
      <c r="M139" t="s">
        <v>21</v>
      </c>
      <c r="N139">
        <v>17</v>
      </c>
      <c r="O139" t="s">
        <v>22</v>
      </c>
      <c r="P139" t="s">
        <v>23</v>
      </c>
      <c r="Q139" t="s">
        <v>83</v>
      </c>
      <c r="R139" t="s">
        <v>25</v>
      </c>
    </row>
    <row r="140" spans="1:18" x14ac:dyDescent="0.3">
      <c r="A140">
        <v>419129</v>
      </c>
      <c r="B140" t="s">
        <v>159</v>
      </c>
      <c r="C140">
        <f>YEAR(Table1[[#This Row],[date]])</f>
        <v>2010</v>
      </c>
      <c r="D140" s="1">
        <v>40265</v>
      </c>
      <c r="E140" t="s">
        <v>170</v>
      </c>
      <c r="F140" t="s">
        <v>160</v>
      </c>
      <c r="G140">
        <v>0</v>
      </c>
      <c r="H140" t="s">
        <v>375</v>
      </c>
      <c r="I140" t="s">
        <v>373</v>
      </c>
      <c r="J140" t="s">
        <v>375</v>
      </c>
      <c r="K140" t="s">
        <v>29</v>
      </c>
      <c r="L140" t="s">
        <v>375</v>
      </c>
      <c r="M140" t="s">
        <v>21</v>
      </c>
      <c r="N140">
        <v>17</v>
      </c>
      <c r="O140" t="s">
        <v>22</v>
      </c>
      <c r="P140" t="s">
        <v>23</v>
      </c>
      <c r="Q140" t="s">
        <v>137</v>
      </c>
      <c r="R140" t="s">
        <v>108</v>
      </c>
    </row>
    <row r="141" spans="1:18" x14ac:dyDescent="0.3">
      <c r="A141">
        <v>419130</v>
      </c>
      <c r="B141" t="s">
        <v>38</v>
      </c>
      <c r="C141">
        <f>YEAR(Table1[[#This Row],[date]])</f>
        <v>2010</v>
      </c>
      <c r="D141" s="1">
        <v>40265</v>
      </c>
      <c r="E141" t="s">
        <v>146</v>
      </c>
      <c r="F141" t="s">
        <v>65</v>
      </c>
      <c r="G141">
        <v>0</v>
      </c>
      <c r="H141" t="s">
        <v>378</v>
      </c>
      <c r="I141" t="s">
        <v>371</v>
      </c>
      <c r="J141" t="s">
        <v>378</v>
      </c>
      <c r="K141" t="s">
        <v>20</v>
      </c>
      <c r="L141" t="s">
        <v>371</v>
      </c>
      <c r="M141" t="s">
        <v>21</v>
      </c>
      <c r="N141">
        <v>41</v>
      </c>
      <c r="O141" t="s">
        <v>22</v>
      </c>
      <c r="P141" t="s">
        <v>23</v>
      </c>
      <c r="Q141" t="s">
        <v>161</v>
      </c>
      <c r="R141" t="s">
        <v>47</v>
      </c>
    </row>
    <row r="142" spans="1:18" x14ac:dyDescent="0.3">
      <c r="A142">
        <v>419131</v>
      </c>
      <c r="B142" t="s">
        <v>32</v>
      </c>
      <c r="C142">
        <f>YEAR(Table1[[#This Row],[date]])</f>
        <v>2010</v>
      </c>
      <c r="D142" s="1">
        <v>40266</v>
      </c>
      <c r="E142" t="s">
        <v>171</v>
      </c>
      <c r="F142" t="s">
        <v>34</v>
      </c>
      <c r="G142">
        <v>0</v>
      </c>
      <c r="H142" t="s">
        <v>374</v>
      </c>
      <c r="I142" t="s">
        <v>372</v>
      </c>
      <c r="J142" t="s">
        <v>374</v>
      </c>
      <c r="K142" t="s">
        <v>29</v>
      </c>
      <c r="L142" t="s">
        <v>374</v>
      </c>
      <c r="M142" t="s">
        <v>21</v>
      </c>
      <c r="N142">
        <v>40</v>
      </c>
      <c r="O142" t="s">
        <v>22</v>
      </c>
      <c r="P142" t="s">
        <v>23</v>
      </c>
      <c r="Q142" t="s">
        <v>137</v>
      </c>
      <c r="R142" t="s">
        <v>108</v>
      </c>
    </row>
    <row r="143" spans="1:18" x14ac:dyDescent="0.3">
      <c r="A143">
        <v>419132</v>
      </c>
      <c r="B143" t="s">
        <v>38</v>
      </c>
      <c r="C143">
        <f>YEAR(Table1[[#This Row],[date]])</f>
        <v>2010</v>
      </c>
      <c r="D143" s="1">
        <v>40267</v>
      </c>
      <c r="E143" t="s">
        <v>172</v>
      </c>
      <c r="F143" t="s">
        <v>156</v>
      </c>
      <c r="G143">
        <v>0</v>
      </c>
      <c r="H143" t="s">
        <v>371</v>
      </c>
      <c r="I143" t="s">
        <v>377</v>
      </c>
      <c r="J143" t="s">
        <v>371</v>
      </c>
      <c r="K143" t="s">
        <v>20</v>
      </c>
      <c r="L143" t="s">
        <v>371</v>
      </c>
      <c r="M143" t="s">
        <v>35</v>
      </c>
      <c r="N143">
        <v>4</v>
      </c>
      <c r="O143" t="s">
        <v>22</v>
      </c>
      <c r="P143" t="s">
        <v>23</v>
      </c>
      <c r="Q143" t="s">
        <v>69</v>
      </c>
      <c r="R143" t="s">
        <v>130</v>
      </c>
    </row>
    <row r="144" spans="1:18" x14ac:dyDescent="0.3">
      <c r="A144">
        <v>419133</v>
      </c>
      <c r="B144" t="s">
        <v>57</v>
      </c>
      <c r="C144">
        <f>YEAR(Table1[[#This Row],[date]])</f>
        <v>2010</v>
      </c>
      <c r="D144" s="1">
        <v>40268</v>
      </c>
      <c r="E144" t="s">
        <v>173</v>
      </c>
      <c r="F144" t="s">
        <v>59</v>
      </c>
      <c r="G144">
        <v>0</v>
      </c>
      <c r="H144" t="s">
        <v>373</v>
      </c>
      <c r="I144" t="s">
        <v>376</v>
      </c>
      <c r="J144" t="s">
        <v>376</v>
      </c>
      <c r="K144" t="s">
        <v>29</v>
      </c>
      <c r="L144" t="s">
        <v>373</v>
      </c>
      <c r="M144" t="s">
        <v>35</v>
      </c>
      <c r="N144">
        <v>5</v>
      </c>
      <c r="O144" t="s">
        <v>22</v>
      </c>
      <c r="P144" t="s">
        <v>23</v>
      </c>
      <c r="Q144" t="s">
        <v>83</v>
      </c>
      <c r="R144" t="s">
        <v>25</v>
      </c>
    </row>
    <row r="145" spans="1:18" x14ac:dyDescent="0.3">
      <c r="A145">
        <v>419134</v>
      </c>
      <c r="B145" t="s">
        <v>32</v>
      </c>
      <c r="C145">
        <f>YEAR(Table1[[#This Row],[date]])</f>
        <v>2010</v>
      </c>
      <c r="D145" s="1">
        <v>40268</v>
      </c>
      <c r="E145" t="s">
        <v>93</v>
      </c>
      <c r="F145" t="s">
        <v>34</v>
      </c>
      <c r="G145">
        <v>0</v>
      </c>
      <c r="H145" t="s">
        <v>374</v>
      </c>
      <c r="I145" t="s">
        <v>375</v>
      </c>
      <c r="J145" t="s">
        <v>374</v>
      </c>
      <c r="K145" t="s">
        <v>29</v>
      </c>
      <c r="L145" t="s">
        <v>374</v>
      </c>
      <c r="M145" t="s">
        <v>21</v>
      </c>
      <c r="N145">
        <v>67</v>
      </c>
      <c r="O145" t="s">
        <v>22</v>
      </c>
      <c r="P145" t="s">
        <v>23</v>
      </c>
      <c r="Q145" t="s">
        <v>119</v>
      </c>
      <c r="R145" t="s">
        <v>108</v>
      </c>
    </row>
    <row r="146" spans="1:18" x14ac:dyDescent="0.3">
      <c r="A146">
        <v>419135</v>
      </c>
      <c r="B146" t="s">
        <v>43</v>
      </c>
      <c r="C146">
        <f>YEAR(Table1[[#This Row],[date]])</f>
        <v>2010</v>
      </c>
      <c r="D146" s="1">
        <v>40269</v>
      </c>
      <c r="E146" t="s">
        <v>80</v>
      </c>
      <c r="F146" t="s">
        <v>45</v>
      </c>
      <c r="G146">
        <v>0</v>
      </c>
      <c r="H146" t="s">
        <v>372</v>
      </c>
      <c r="I146" t="s">
        <v>378</v>
      </c>
      <c r="J146" t="s">
        <v>372</v>
      </c>
      <c r="K146" t="s">
        <v>29</v>
      </c>
      <c r="L146" t="s">
        <v>372</v>
      </c>
      <c r="M146" t="s">
        <v>21</v>
      </c>
      <c r="N146">
        <v>24</v>
      </c>
      <c r="O146" t="s">
        <v>22</v>
      </c>
      <c r="P146" t="s">
        <v>23</v>
      </c>
      <c r="Q146" t="s">
        <v>47</v>
      </c>
      <c r="R146" t="s">
        <v>42</v>
      </c>
    </row>
    <row r="147" spans="1:18" x14ac:dyDescent="0.3">
      <c r="A147">
        <v>419136</v>
      </c>
      <c r="B147" t="s">
        <v>26</v>
      </c>
      <c r="C147">
        <f>YEAR(Table1[[#This Row],[date]])</f>
        <v>2010</v>
      </c>
      <c r="D147" s="1">
        <v>40270</v>
      </c>
      <c r="E147" t="s">
        <v>174</v>
      </c>
      <c r="F147" t="s">
        <v>28</v>
      </c>
      <c r="G147">
        <v>0</v>
      </c>
      <c r="H147" t="s">
        <v>377</v>
      </c>
      <c r="I147" t="s">
        <v>376</v>
      </c>
      <c r="J147" t="s">
        <v>377</v>
      </c>
      <c r="K147" t="s">
        <v>29</v>
      </c>
      <c r="L147" t="s">
        <v>376</v>
      </c>
      <c r="M147" t="s">
        <v>35</v>
      </c>
      <c r="N147">
        <v>6</v>
      </c>
      <c r="O147" t="s">
        <v>22</v>
      </c>
      <c r="P147" t="s">
        <v>23</v>
      </c>
      <c r="Q147" t="s">
        <v>46</v>
      </c>
      <c r="R147" t="s">
        <v>112</v>
      </c>
    </row>
    <row r="148" spans="1:18" x14ac:dyDescent="0.3">
      <c r="A148">
        <v>419137</v>
      </c>
      <c r="B148" t="s">
        <v>57</v>
      </c>
      <c r="C148">
        <f>YEAR(Table1[[#This Row],[date]])</f>
        <v>2010</v>
      </c>
      <c r="D148" s="1">
        <v>40271</v>
      </c>
      <c r="E148" t="s">
        <v>173</v>
      </c>
      <c r="F148" t="s">
        <v>59</v>
      </c>
      <c r="G148">
        <v>0</v>
      </c>
      <c r="H148" t="s">
        <v>373</v>
      </c>
      <c r="I148" t="s">
        <v>375</v>
      </c>
      <c r="J148" t="s">
        <v>373</v>
      </c>
      <c r="K148" t="s">
        <v>29</v>
      </c>
      <c r="L148" t="s">
        <v>373</v>
      </c>
      <c r="M148" t="s">
        <v>21</v>
      </c>
      <c r="N148">
        <v>23</v>
      </c>
      <c r="O148" t="s">
        <v>22</v>
      </c>
      <c r="P148" t="s">
        <v>23</v>
      </c>
      <c r="Q148" t="s">
        <v>25</v>
      </c>
      <c r="R148" t="s">
        <v>51</v>
      </c>
    </row>
    <row r="149" spans="1:18" x14ac:dyDescent="0.3">
      <c r="A149">
        <v>419138</v>
      </c>
      <c r="B149" t="s">
        <v>38</v>
      </c>
      <c r="C149">
        <f>YEAR(Table1[[#This Row],[date]])</f>
        <v>2010</v>
      </c>
      <c r="D149" s="1">
        <v>40271</v>
      </c>
      <c r="E149" t="s">
        <v>175</v>
      </c>
      <c r="F149" t="s">
        <v>156</v>
      </c>
      <c r="G149">
        <v>0</v>
      </c>
      <c r="H149" t="s">
        <v>371</v>
      </c>
      <c r="I149" t="s">
        <v>378</v>
      </c>
      <c r="J149" t="s">
        <v>371</v>
      </c>
      <c r="K149" t="s">
        <v>29</v>
      </c>
      <c r="L149" t="s">
        <v>371</v>
      </c>
      <c r="M149" t="s">
        <v>21</v>
      </c>
      <c r="N149">
        <v>63</v>
      </c>
      <c r="O149" t="s">
        <v>22</v>
      </c>
      <c r="P149" t="s">
        <v>23</v>
      </c>
      <c r="Q149" t="s">
        <v>69</v>
      </c>
      <c r="R149" t="s">
        <v>132</v>
      </c>
    </row>
    <row r="150" spans="1:18" x14ac:dyDescent="0.3">
      <c r="A150">
        <v>419139</v>
      </c>
      <c r="B150" t="s">
        <v>43</v>
      </c>
      <c r="C150">
        <f>YEAR(Table1[[#This Row],[date]])</f>
        <v>2010</v>
      </c>
      <c r="D150" s="1">
        <v>40272</v>
      </c>
      <c r="E150" t="s">
        <v>86</v>
      </c>
      <c r="F150" t="s">
        <v>45</v>
      </c>
      <c r="G150">
        <v>0</v>
      </c>
      <c r="H150" t="s">
        <v>372</v>
      </c>
      <c r="I150" t="s">
        <v>377</v>
      </c>
      <c r="J150" t="s">
        <v>372</v>
      </c>
      <c r="K150" t="s">
        <v>29</v>
      </c>
      <c r="L150" t="s">
        <v>377</v>
      </c>
      <c r="M150" t="s">
        <v>35</v>
      </c>
      <c r="N150">
        <v>8</v>
      </c>
      <c r="O150" t="s">
        <v>22</v>
      </c>
      <c r="P150" t="s">
        <v>23</v>
      </c>
      <c r="Q150" t="s">
        <v>121</v>
      </c>
      <c r="R150" t="s">
        <v>42</v>
      </c>
    </row>
    <row r="151" spans="1:18" x14ac:dyDescent="0.3">
      <c r="A151">
        <v>419140</v>
      </c>
      <c r="B151" t="s">
        <v>32</v>
      </c>
      <c r="C151">
        <f>YEAR(Table1[[#This Row],[date]])</f>
        <v>2010</v>
      </c>
      <c r="D151" s="1">
        <v>40272</v>
      </c>
      <c r="E151" t="s">
        <v>176</v>
      </c>
      <c r="F151" t="s">
        <v>34</v>
      </c>
      <c r="G151">
        <v>0</v>
      </c>
      <c r="H151" t="s">
        <v>374</v>
      </c>
      <c r="I151" t="s">
        <v>376</v>
      </c>
      <c r="J151" t="s">
        <v>374</v>
      </c>
      <c r="K151" t="s">
        <v>29</v>
      </c>
      <c r="L151" t="s">
        <v>374</v>
      </c>
      <c r="M151" t="s">
        <v>21</v>
      </c>
      <c r="N151">
        <v>37</v>
      </c>
      <c r="O151" t="s">
        <v>22</v>
      </c>
      <c r="P151" t="s">
        <v>23</v>
      </c>
      <c r="Q151" t="s">
        <v>46</v>
      </c>
      <c r="R151" t="s">
        <v>112</v>
      </c>
    </row>
    <row r="152" spans="1:18" x14ac:dyDescent="0.3">
      <c r="A152">
        <v>419141</v>
      </c>
      <c r="B152" t="s">
        <v>177</v>
      </c>
      <c r="C152">
        <f>YEAR(Table1[[#This Row],[date]])</f>
        <v>2010</v>
      </c>
      <c r="D152" s="1">
        <v>40273</v>
      </c>
      <c r="E152" t="s">
        <v>148</v>
      </c>
      <c r="F152" t="s">
        <v>178</v>
      </c>
      <c r="G152">
        <v>0</v>
      </c>
      <c r="H152" t="s">
        <v>378</v>
      </c>
      <c r="I152" t="s">
        <v>375</v>
      </c>
      <c r="J152" t="s">
        <v>375</v>
      </c>
      <c r="K152" t="s">
        <v>29</v>
      </c>
      <c r="L152" t="s">
        <v>375</v>
      </c>
      <c r="M152" t="s">
        <v>21</v>
      </c>
      <c r="N152">
        <v>2</v>
      </c>
      <c r="O152" t="s">
        <v>22</v>
      </c>
      <c r="P152" t="s">
        <v>23</v>
      </c>
      <c r="Q152" t="s">
        <v>119</v>
      </c>
      <c r="R152" t="s">
        <v>108</v>
      </c>
    </row>
    <row r="153" spans="1:18" x14ac:dyDescent="0.3">
      <c r="A153">
        <v>419142</v>
      </c>
      <c r="B153" t="s">
        <v>57</v>
      </c>
      <c r="C153">
        <f>YEAR(Table1[[#This Row],[date]])</f>
        <v>2010</v>
      </c>
      <c r="D153" s="1">
        <v>40274</v>
      </c>
      <c r="E153" t="s">
        <v>97</v>
      </c>
      <c r="F153" t="s">
        <v>59</v>
      </c>
      <c r="G153">
        <v>0</v>
      </c>
      <c r="H153" t="s">
        <v>373</v>
      </c>
      <c r="I153" t="s">
        <v>371</v>
      </c>
      <c r="J153" t="s">
        <v>373</v>
      </c>
      <c r="K153" t="s">
        <v>29</v>
      </c>
      <c r="L153" t="s">
        <v>373</v>
      </c>
      <c r="M153" t="s">
        <v>21</v>
      </c>
      <c r="N153">
        <v>24</v>
      </c>
      <c r="O153" t="s">
        <v>22</v>
      </c>
      <c r="P153" t="s">
        <v>23</v>
      </c>
      <c r="Q153" t="s">
        <v>121</v>
      </c>
      <c r="R153" t="s">
        <v>42</v>
      </c>
    </row>
    <row r="154" spans="1:18" x14ac:dyDescent="0.3">
      <c r="A154">
        <v>419143</v>
      </c>
      <c r="B154" t="s">
        <v>48</v>
      </c>
      <c r="C154">
        <f>YEAR(Table1[[#This Row],[date]])</f>
        <v>2010</v>
      </c>
      <c r="D154" s="1">
        <v>40275</v>
      </c>
      <c r="E154" t="s">
        <v>179</v>
      </c>
      <c r="F154" t="s">
        <v>50</v>
      </c>
      <c r="G154">
        <v>0</v>
      </c>
      <c r="H154" t="s">
        <v>375</v>
      </c>
      <c r="I154" t="s">
        <v>377</v>
      </c>
      <c r="J154" t="s">
        <v>377</v>
      </c>
      <c r="K154" t="s">
        <v>29</v>
      </c>
      <c r="L154" t="s">
        <v>375</v>
      </c>
      <c r="M154" t="s">
        <v>35</v>
      </c>
      <c r="N154">
        <v>9</v>
      </c>
      <c r="O154" t="s">
        <v>22</v>
      </c>
      <c r="P154" t="s">
        <v>23</v>
      </c>
      <c r="Q154" t="s">
        <v>132</v>
      </c>
      <c r="R154" t="s">
        <v>130</v>
      </c>
    </row>
    <row r="155" spans="1:18" x14ac:dyDescent="0.3">
      <c r="A155">
        <v>419144</v>
      </c>
      <c r="B155" t="s">
        <v>43</v>
      </c>
      <c r="C155">
        <f>YEAR(Table1[[#This Row],[date]])</f>
        <v>2010</v>
      </c>
      <c r="D155" s="1">
        <v>40275</v>
      </c>
      <c r="E155" t="s">
        <v>80</v>
      </c>
      <c r="F155" t="s">
        <v>45</v>
      </c>
      <c r="G155">
        <v>0</v>
      </c>
      <c r="H155" t="s">
        <v>372</v>
      </c>
      <c r="I155" t="s">
        <v>374</v>
      </c>
      <c r="J155" t="s">
        <v>372</v>
      </c>
      <c r="K155" t="s">
        <v>29</v>
      </c>
      <c r="L155" t="s">
        <v>372</v>
      </c>
      <c r="M155" t="s">
        <v>21</v>
      </c>
      <c r="N155">
        <v>14</v>
      </c>
      <c r="O155" t="s">
        <v>22</v>
      </c>
      <c r="P155" t="s">
        <v>23</v>
      </c>
      <c r="Q155" t="s">
        <v>83</v>
      </c>
      <c r="R155" t="s">
        <v>25</v>
      </c>
    </row>
    <row r="156" spans="1:18" x14ac:dyDescent="0.3">
      <c r="A156">
        <v>419145</v>
      </c>
      <c r="B156" t="s">
        <v>17</v>
      </c>
      <c r="C156">
        <f>YEAR(Table1[[#This Row],[date]])</f>
        <v>2010</v>
      </c>
      <c r="D156" s="1">
        <v>40276</v>
      </c>
      <c r="E156" t="s">
        <v>180</v>
      </c>
      <c r="F156" t="s">
        <v>19</v>
      </c>
      <c r="G156">
        <v>0</v>
      </c>
      <c r="H156" t="s">
        <v>376</v>
      </c>
      <c r="I156" t="s">
        <v>378</v>
      </c>
      <c r="J156" t="s">
        <v>378</v>
      </c>
      <c r="K156" t="s">
        <v>20</v>
      </c>
      <c r="L156" t="s">
        <v>378</v>
      </c>
      <c r="M156" t="s">
        <v>35</v>
      </c>
      <c r="N156">
        <v>7</v>
      </c>
      <c r="O156" t="s">
        <v>22</v>
      </c>
      <c r="P156" t="s">
        <v>23</v>
      </c>
      <c r="Q156" t="s">
        <v>121</v>
      </c>
      <c r="R156" t="s">
        <v>42</v>
      </c>
    </row>
    <row r="157" spans="1:18" x14ac:dyDescent="0.3">
      <c r="A157">
        <v>419146</v>
      </c>
      <c r="B157" t="s">
        <v>26</v>
      </c>
      <c r="C157">
        <f>YEAR(Table1[[#This Row],[date]])</f>
        <v>2010</v>
      </c>
      <c r="D157" s="1">
        <v>40277</v>
      </c>
      <c r="E157" t="s">
        <v>61</v>
      </c>
      <c r="F157" t="s">
        <v>28</v>
      </c>
      <c r="G157">
        <v>0</v>
      </c>
      <c r="H157" t="s">
        <v>377</v>
      </c>
      <c r="I157" t="s">
        <v>371</v>
      </c>
      <c r="J157" t="s">
        <v>371</v>
      </c>
      <c r="K157" t="s">
        <v>29</v>
      </c>
      <c r="L157" t="s">
        <v>377</v>
      </c>
      <c r="M157" t="s">
        <v>35</v>
      </c>
      <c r="N157">
        <v>6</v>
      </c>
      <c r="O157" t="s">
        <v>22</v>
      </c>
      <c r="P157" t="s">
        <v>23</v>
      </c>
      <c r="Q157" t="s">
        <v>112</v>
      </c>
      <c r="R157" t="s">
        <v>56</v>
      </c>
    </row>
    <row r="158" spans="1:18" x14ac:dyDescent="0.3">
      <c r="A158">
        <v>419147</v>
      </c>
      <c r="B158" t="s">
        <v>177</v>
      </c>
      <c r="C158">
        <f>YEAR(Table1[[#This Row],[date]])</f>
        <v>2010</v>
      </c>
      <c r="D158" s="1">
        <v>40278</v>
      </c>
      <c r="E158" t="s">
        <v>181</v>
      </c>
      <c r="F158" t="s">
        <v>178</v>
      </c>
      <c r="G158">
        <v>0</v>
      </c>
      <c r="H158" t="s">
        <v>378</v>
      </c>
      <c r="I158" t="s">
        <v>373</v>
      </c>
      <c r="J158" t="s">
        <v>373</v>
      </c>
      <c r="K158" t="s">
        <v>29</v>
      </c>
      <c r="L158" t="s">
        <v>378</v>
      </c>
      <c r="M158" t="s">
        <v>35</v>
      </c>
      <c r="N158">
        <v>6</v>
      </c>
      <c r="O158" t="s">
        <v>22</v>
      </c>
      <c r="P158" t="s">
        <v>23</v>
      </c>
      <c r="Q158" t="s">
        <v>119</v>
      </c>
      <c r="R158" t="s">
        <v>108</v>
      </c>
    </row>
    <row r="159" spans="1:18" x14ac:dyDescent="0.3">
      <c r="A159">
        <v>419148</v>
      </c>
      <c r="B159" t="s">
        <v>17</v>
      </c>
      <c r="C159">
        <f>YEAR(Table1[[#This Row],[date]])</f>
        <v>2010</v>
      </c>
      <c r="D159" s="1">
        <v>40278</v>
      </c>
      <c r="E159" t="s">
        <v>74</v>
      </c>
      <c r="F159" t="s">
        <v>19</v>
      </c>
      <c r="G159">
        <v>0</v>
      </c>
      <c r="H159" t="s">
        <v>376</v>
      </c>
      <c r="I159" t="s">
        <v>372</v>
      </c>
      <c r="J159" t="s">
        <v>376</v>
      </c>
      <c r="K159" t="s">
        <v>20</v>
      </c>
      <c r="L159" t="s">
        <v>376</v>
      </c>
      <c r="M159" t="s">
        <v>35</v>
      </c>
      <c r="N159">
        <v>7</v>
      </c>
      <c r="O159" t="s">
        <v>22</v>
      </c>
      <c r="P159" t="s">
        <v>23</v>
      </c>
      <c r="Q159" t="s">
        <v>47</v>
      </c>
      <c r="R159" t="s">
        <v>42</v>
      </c>
    </row>
    <row r="160" spans="1:18" x14ac:dyDescent="0.3">
      <c r="A160">
        <v>419149</v>
      </c>
      <c r="B160" t="s">
        <v>32</v>
      </c>
      <c r="C160">
        <f>YEAR(Table1[[#This Row],[date]])</f>
        <v>2010</v>
      </c>
      <c r="D160" s="1">
        <v>40279</v>
      </c>
      <c r="E160" t="s">
        <v>182</v>
      </c>
      <c r="F160" t="s">
        <v>34</v>
      </c>
      <c r="G160">
        <v>0</v>
      </c>
      <c r="H160" t="s">
        <v>374</v>
      </c>
      <c r="I160" t="s">
        <v>377</v>
      </c>
      <c r="J160" t="s">
        <v>374</v>
      </c>
      <c r="K160" t="s">
        <v>29</v>
      </c>
      <c r="L160" t="s">
        <v>377</v>
      </c>
      <c r="M160" t="s">
        <v>35</v>
      </c>
      <c r="N160">
        <v>7</v>
      </c>
      <c r="O160" t="s">
        <v>22</v>
      </c>
      <c r="P160" t="s">
        <v>23</v>
      </c>
      <c r="Q160" t="s">
        <v>46</v>
      </c>
      <c r="R160" t="s">
        <v>56</v>
      </c>
    </row>
    <row r="161" spans="1:18" x14ac:dyDescent="0.3">
      <c r="A161">
        <v>419150</v>
      </c>
      <c r="B161" t="s">
        <v>48</v>
      </c>
      <c r="C161">
        <f>YEAR(Table1[[#This Row],[date]])</f>
        <v>2010</v>
      </c>
      <c r="D161" s="1">
        <v>40279</v>
      </c>
      <c r="E161" t="s">
        <v>99</v>
      </c>
      <c r="F161" t="s">
        <v>50</v>
      </c>
      <c r="G161">
        <v>0</v>
      </c>
      <c r="H161" t="s">
        <v>375</v>
      </c>
      <c r="I161" t="s">
        <v>371</v>
      </c>
      <c r="J161" t="s">
        <v>375</v>
      </c>
      <c r="K161" t="s">
        <v>20</v>
      </c>
      <c r="L161" t="s">
        <v>371</v>
      </c>
      <c r="M161" t="s">
        <v>21</v>
      </c>
      <c r="N161">
        <v>37</v>
      </c>
      <c r="O161" t="s">
        <v>22</v>
      </c>
      <c r="P161" t="s">
        <v>23</v>
      </c>
      <c r="Q161" t="s">
        <v>69</v>
      </c>
      <c r="R161" t="s">
        <v>130</v>
      </c>
    </row>
    <row r="162" spans="1:18" x14ac:dyDescent="0.3">
      <c r="A162">
        <v>419151</v>
      </c>
      <c r="B162" t="s">
        <v>177</v>
      </c>
      <c r="C162">
        <f>YEAR(Table1[[#This Row],[date]])</f>
        <v>2010</v>
      </c>
      <c r="D162" s="1">
        <v>40280</v>
      </c>
      <c r="E162" t="s">
        <v>183</v>
      </c>
      <c r="F162" t="s">
        <v>178</v>
      </c>
      <c r="G162">
        <v>0</v>
      </c>
      <c r="H162" t="s">
        <v>378</v>
      </c>
      <c r="I162" t="s">
        <v>376</v>
      </c>
      <c r="J162" t="s">
        <v>376</v>
      </c>
      <c r="K162" t="s">
        <v>20</v>
      </c>
      <c r="L162" t="s">
        <v>378</v>
      </c>
      <c r="M162" t="s">
        <v>21</v>
      </c>
      <c r="N162">
        <v>13</v>
      </c>
      <c r="O162" t="s">
        <v>22</v>
      </c>
      <c r="P162" t="s">
        <v>23</v>
      </c>
      <c r="Q162" t="s">
        <v>25</v>
      </c>
      <c r="R162" t="s">
        <v>51</v>
      </c>
    </row>
    <row r="163" spans="1:18" x14ac:dyDescent="0.3">
      <c r="A163">
        <v>419152</v>
      </c>
      <c r="B163" t="s">
        <v>38</v>
      </c>
      <c r="C163">
        <f>YEAR(Table1[[#This Row],[date]])</f>
        <v>2010</v>
      </c>
      <c r="D163" s="1">
        <v>40281</v>
      </c>
      <c r="E163" t="s">
        <v>184</v>
      </c>
      <c r="F163" t="s">
        <v>156</v>
      </c>
      <c r="G163">
        <v>0</v>
      </c>
      <c r="H163" t="s">
        <v>371</v>
      </c>
      <c r="I163" t="s">
        <v>374</v>
      </c>
      <c r="J163" t="s">
        <v>371</v>
      </c>
      <c r="K163" t="s">
        <v>29</v>
      </c>
      <c r="L163" t="s">
        <v>371</v>
      </c>
      <c r="M163" t="s">
        <v>21</v>
      </c>
      <c r="N163">
        <v>39</v>
      </c>
      <c r="O163" t="s">
        <v>22</v>
      </c>
      <c r="P163" t="s">
        <v>23</v>
      </c>
      <c r="Q163" t="s">
        <v>121</v>
      </c>
      <c r="R163" t="s">
        <v>42</v>
      </c>
    </row>
    <row r="164" spans="1:18" x14ac:dyDescent="0.3">
      <c r="A164">
        <v>419153</v>
      </c>
      <c r="B164" t="s">
        <v>57</v>
      </c>
      <c r="C164">
        <f>YEAR(Table1[[#This Row],[date]])</f>
        <v>2010</v>
      </c>
      <c r="D164" s="1">
        <v>40281</v>
      </c>
      <c r="E164" t="s">
        <v>185</v>
      </c>
      <c r="F164" t="s">
        <v>59</v>
      </c>
      <c r="G164">
        <v>0</v>
      </c>
      <c r="H164" t="s">
        <v>373</v>
      </c>
      <c r="I164" t="s">
        <v>372</v>
      </c>
      <c r="J164" t="s">
        <v>372</v>
      </c>
      <c r="K164" t="s">
        <v>29</v>
      </c>
      <c r="L164" t="s">
        <v>373</v>
      </c>
      <c r="M164" t="s">
        <v>35</v>
      </c>
      <c r="N164">
        <v>9</v>
      </c>
      <c r="O164" t="s">
        <v>22</v>
      </c>
      <c r="P164" t="s">
        <v>23</v>
      </c>
      <c r="Q164" t="s">
        <v>137</v>
      </c>
      <c r="R164" t="s">
        <v>108</v>
      </c>
    </row>
    <row r="165" spans="1:18" x14ac:dyDescent="0.3">
      <c r="A165">
        <v>419154</v>
      </c>
      <c r="B165" t="s">
        <v>48</v>
      </c>
      <c r="C165">
        <f>YEAR(Table1[[#This Row],[date]])</f>
        <v>2010</v>
      </c>
      <c r="D165" s="1">
        <v>40282</v>
      </c>
      <c r="E165" t="s">
        <v>174</v>
      </c>
      <c r="F165" t="s">
        <v>50</v>
      </c>
      <c r="G165">
        <v>0</v>
      </c>
      <c r="H165" t="s">
        <v>375</v>
      </c>
      <c r="I165" t="s">
        <v>376</v>
      </c>
      <c r="J165" t="s">
        <v>375</v>
      </c>
      <c r="K165" t="s">
        <v>29</v>
      </c>
      <c r="L165" t="s">
        <v>376</v>
      </c>
      <c r="M165" t="s">
        <v>35</v>
      </c>
      <c r="N165">
        <v>5</v>
      </c>
      <c r="O165" t="s">
        <v>22</v>
      </c>
      <c r="P165" t="s">
        <v>23</v>
      </c>
      <c r="Q165" t="s">
        <v>69</v>
      </c>
      <c r="R165" t="s">
        <v>132</v>
      </c>
    </row>
    <row r="166" spans="1:18" x14ac:dyDescent="0.3">
      <c r="A166">
        <v>419155</v>
      </c>
      <c r="B166" t="s">
        <v>57</v>
      </c>
      <c r="C166">
        <f>YEAR(Table1[[#This Row],[date]])</f>
        <v>2010</v>
      </c>
      <c r="D166" s="1">
        <v>40283</v>
      </c>
      <c r="E166" t="s">
        <v>138</v>
      </c>
      <c r="F166" t="s">
        <v>59</v>
      </c>
      <c r="G166">
        <v>0</v>
      </c>
      <c r="H166" t="s">
        <v>373</v>
      </c>
      <c r="I166" t="s">
        <v>374</v>
      </c>
      <c r="J166" t="s">
        <v>373</v>
      </c>
      <c r="K166" t="s">
        <v>29</v>
      </c>
      <c r="L166" t="s">
        <v>374</v>
      </c>
      <c r="M166" t="s">
        <v>35</v>
      </c>
      <c r="N166">
        <v>6</v>
      </c>
      <c r="O166" t="s">
        <v>22</v>
      </c>
      <c r="P166" t="s">
        <v>23</v>
      </c>
      <c r="Q166" t="s">
        <v>119</v>
      </c>
      <c r="R166" t="s">
        <v>137</v>
      </c>
    </row>
    <row r="167" spans="1:18" x14ac:dyDescent="0.3">
      <c r="A167">
        <v>419156</v>
      </c>
      <c r="B167" t="s">
        <v>186</v>
      </c>
      <c r="C167">
        <f>YEAR(Table1[[#This Row],[date]])</f>
        <v>2010</v>
      </c>
      <c r="D167" s="1">
        <v>40284</v>
      </c>
      <c r="E167" t="s">
        <v>139</v>
      </c>
      <c r="F167" t="s">
        <v>187</v>
      </c>
      <c r="G167">
        <v>0</v>
      </c>
      <c r="H167" t="s">
        <v>377</v>
      </c>
      <c r="I167" t="s">
        <v>378</v>
      </c>
      <c r="J167" t="s">
        <v>378</v>
      </c>
      <c r="K167" t="s">
        <v>20</v>
      </c>
      <c r="L167" t="s">
        <v>378</v>
      </c>
      <c r="M167" t="s">
        <v>35</v>
      </c>
      <c r="N167">
        <v>5</v>
      </c>
      <c r="O167" t="s">
        <v>22</v>
      </c>
      <c r="P167" t="s">
        <v>23</v>
      </c>
      <c r="Q167" t="s">
        <v>112</v>
      </c>
      <c r="R167" t="s">
        <v>56</v>
      </c>
    </row>
    <row r="168" spans="1:18" x14ac:dyDescent="0.3">
      <c r="A168">
        <v>419157</v>
      </c>
      <c r="B168" t="s">
        <v>17</v>
      </c>
      <c r="C168">
        <f>YEAR(Table1[[#This Row],[date]])</f>
        <v>2010</v>
      </c>
      <c r="D168" s="1">
        <v>40285</v>
      </c>
      <c r="E168" t="s">
        <v>188</v>
      </c>
      <c r="F168" t="s">
        <v>19</v>
      </c>
      <c r="G168">
        <v>0</v>
      </c>
      <c r="H168" t="s">
        <v>376</v>
      </c>
      <c r="I168" t="s">
        <v>371</v>
      </c>
      <c r="J168" t="s">
        <v>376</v>
      </c>
      <c r="K168" t="s">
        <v>20</v>
      </c>
      <c r="L168" t="s">
        <v>371</v>
      </c>
      <c r="M168" t="s">
        <v>21</v>
      </c>
      <c r="N168">
        <v>57</v>
      </c>
      <c r="O168" t="s">
        <v>22</v>
      </c>
      <c r="P168" t="s">
        <v>23</v>
      </c>
      <c r="Q168" t="s">
        <v>119</v>
      </c>
      <c r="R168" t="s">
        <v>108</v>
      </c>
    </row>
    <row r="169" spans="1:18" x14ac:dyDescent="0.3">
      <c r="A169">
        <v>419158</v>
      </c>
      <c r="B169" t="s">
        <v>43</v>
      </c>
      <c r="C169">
        <f>YEAR(Table1[[#This Row],[date]])</f>
        <v>2010</v>
      </c>
      <c r="D169" s="1">
        <v>40285</v>
      </c>
      <c r="E169" t="s">
        <v>189</v>
      </c>
      <c r="F169" t="s">
        <v>45</v>
      </c>
      <c r="G169">
        <v>0</v>
      </c>
      <c r="H169" t="s">
        <v>372</v>
      </c>
      <c r="I169" t="s">
        <v>375</v>
      </c>
      <c r="J169" t="s">
        <v>375</v>
      </c>
      <c r="K169" t="s">
        <v>29</v>
      </c>
      <c r="L169" t="s">
        <v>372</v>
      </c>
      <c r="M169" t="s">
        <v>35</v>
      </c>
      <c r="N169">
        <v>8</v>
      </c>
      <c r="O169" t="s">
        <v>22</v>
      </c>
      <c r="P169" t="s">
        <v>23</v>
      </c>
      <c r="Q169" t="s">
        <v>83</v>
      </c>
      <c r="R169" t="s">
        <v>51</v>
      </c>
    </row>
    <row r="170" spans="1:18" x14ac:dyDescent="0.3">
      <c r="A170">
        <v>419159</v>
      </c>
      <c r="B170" t="s">
        <v>186</v>
      </c>
      <c r="C170">
        <f>YEAR(Table1[[#This Row],[date]])</f>
        <v>2010</v>
      </c>
      <c r="D170" s="1">
        <v>40286</v>
      </c>
      <c r="E170" t="s">
        <v>68</v>
      </c>
      <c r="F170" t="s">
        <v>187</v>
      </c>
      <c r="G170">
        <v>0</v>
      </c>
      <c r="H170" t="s">
        <v>377</v>
      </c>
      <c r="I170" t="s">
        <v>373</v>
      </c>
      <c r="J170" t="s">
        <v>373</v>
      </c>
      <c r="K170" t="s">
        <v>20</v>
      </c>
      <c r="L170" t="s">
        <v>373</v>
      </c>
      <c r="M170" t="s">
        <v>35</v>
      </c>
      <c r="N170">
        <v>6</v>
      </c>
      <c r="O170" t="s">
        <v>22</v>
      </c>
      <c r="P170" t="s">
        <v>23</v>
      </c>
      <c r="Q170" t="s">
        <v>46</v>
      </c>
      <c r="R170" t="s">
        <v>56</v>
      </c>
    </row>
    <row r="171" spans="1:18" x14ac:dyDescent="0.3">
      <c r="A171">
        <v>419160</v>
      </c>
      <c r="B171" t="s">
        <v>32</v>
      </c>
      <c r="C171">
        <f>YEAR(Table1[[#This Row],[date]])</f>
        <v>2010</v>
      </c>
      <c r="D171" s="1">
        <v>40286</v>
      </c>
      <c r="E171" t="s">
        <v>163</v>
      </c>
      <c r="F171" t="s">
        <v>34</v>
      </c>
      <c r="G171">
        <v>0</v>
      </c>
      <c r="H171" t="s">
        <v>374</v>
      </c>
      <c r="I171" t="s">
        <v>378</v>
      </c>
      <c r="J171" t="s">
        <v>378</v>
      </c>
      <c r="K171" t="s">
        <v>29</v>
      </c>
      <c r="L171" t="s">
        <v>378</v>
      </c>
      <c r="M171" t="s">
        <v>21</v>
      </c>
      <c r="N171">
        <v>11</v>
      </c>
      <c r="O171" t="s">
        <v>22</v>
      </c>
      <c r="P171" t="s">
        <v>23</v>
      </c>
      <c r="Q171" t="s">
        <v>69</v>
      </c>
      <c r="R171" t="s">
        <v>130</v>
      </c>
    </row>
    <row r="172" spans="1:18" x14ac:dyDescent="0.3">
      <c r="A172">
        <v>419161</v>
      </c>
      <c r="B172" t="s">
        <v>43</v>
      </c>
      <c r="C172">
        <f>YEAR(Table1[[#This Row],[date]])</f>
        <v>2010</v>
      </c>
      <c r="D172" s="1">
        <v>40287</v>
      </c>
      <c r="E172" t="s">
        <v>190</v>
      </c>
      <c r="F172" t="s">
        <v>45</v>
      </c>
      <c r="G172">
        <v>0</v>
      </c>
      <c r="H172" t="s">
        <v>372</v>
      </c>
      <c r="I172" t="s">
        <v>371</v>
      </c>
      <c r="J172" t="s">
        <v>371</v>
      </c>
      <c r="K172" t="s">
        <v>29</v>
      </c>
      <c r="L172" t="s">
        <v>372</v>
      </c>
      <c r="M172" t="s">
        <v>35</v>
      </c>
      <c r="N172">
        <v>9</v>
      </c>
      <c r="O172" t="s">
        <v>22</v>
      </c>
      <c r="P172" t="s">
        <v>23</v>
      </c>
      <c r="Q172" t="s">
        <v>83</v>
      </c>
      <c r="R172" t="s">
        <v>25</v>
      </c>
    </row>
    <row r="173" spans="1:18" x14ac:dyDescent="0.3">
      <c r="A173">
        <v>419162</v>
      </c>
      <c r="B173" t="s">
        <v>38</v>
      </c>
      <c r="C173">
        <f>YEAR(Table1[[#This Row],[date]])</f>
        <v>2010</v>
      </c>
      <c r="D173" s="1">
        <v>40289</v>
      </c>
      <c r="E173" t="s">
        <v>184</v>
      </c>
      <c r="F173" t="s">
        <v>65</v>
      </c>
      <c r="G173">
        <v>0</v>
      </c>
      <c r="H173" t="s">
        <v>376</v>
      </c>
      <c r="I173" t="s">
        <v>371</v>
      </c>
      <c r="J173" t="s">
        <v>371</v>
      </c>
      <c r="K173" t="s">
        <v>29</v>
      </c>
      <c r="L173" t="s">
        <v>371</v>
      </c>
      <c r="M173" t="s">
        <v>21</v>
      </c>
      <c r="N173">
        <v>35</v>
      </c>
      <c r="O173" t="s">
        <v>22</v>
      </c>
      <c r="P173" t="s">
        <v>23</v>
      </c>
      <c r="Q173" t="s">
        <v>69</v>
      </c>
      <c r="R173" t="s">
        <v>51</v>
      </c>
    </row>
    <row r="174" spans="1:18" x14ac:dyDescent="0.3">
      <c r="A174">
        <v>419163</v>
      </c>
      <c r="B174" t="s">
        <v>38</v>
      </c>
      <c r="C174">
        <f>YEAR(Table1[[#This Row],[date]])</f>
        <v>2010</v>
      </c>
      <c r="D174" s="1">
        <v>40290</v>
      </c>
      <c r="E174" t="s">
        <v>191</v>
      </c>
      <c r="F174" t="s">
        <v>65</v>
      </c>
      <c r="G174">
        <v>0</v>
      </c>
      <c r="H174" t="s">
        <v>373</v>
      </c>
      <c r="I174" t="s">
        <v>378</v>
      </c>
      <c r="J174" t="s">
        <v>373</v>
      </c>
      <c r="K174" t="s">
        <v>29</v>
      </c>
      <c r="L174" t="s">
        <v>373</v>
      </c>
      <c r="M174" t="s">
        <v>21</v>
      </c>
      <c r="N174">
        <v>38</v>
      </c>
      <c r="O174" t="s">
        <v>22</v>
      </c>
      <c r="P174" t="s">
        <v>23</v>
      </c>
      <c r="Q174" t="s">
        <v>69</v>
      </c>
      <c r="R174" t="s">
        <v>51</v>
      </c>
    </row>
    <row r="175" spans="1:18" x14ac:dyDescent="0.3">
      <c r="A175">
        <v>419164</v>
      </c>
      <c r="B175" t="s">
        <v>38</v>
      </c>
      <c r="C175">
        <f>YEAR(Table1[[#This Row],[date]])</f>
        <v>2010</v>
      </c>
      <c r="D175" s="1">
        <v>40292</v>
      </c>
      <c r="E175" t="s">
        <v>92</v>
      </c>
      <c r="F175" t="s">
        <v>65</v>
      </c>
      <c r="G175">
        <v>0</v>
      </c>
      <c r="H175" t="s">
        <v>376</v>
      </c>
      <c r="I175" t="s">
        <v>378</v>
      </c>
      <c r="J175" t="s">
        <v>378</v>
      </c>
      <c r="K175" t="s">
        <v>29</v>
      </c>
      <c r="L175" t="s">
        <v>376</v>
      </c>
      <c r="M175" t="s">
        <v>35</v>
      </c>
      <c r="N175">
        <v>9</v>
      </c>
      <c r="O175" t="s">
        <v>22</v>
      </c>
      <c r="P175" t="s">
        <v>23</v>
      </c>
      <c r="Q175" t="s">
        <v>25</v>
      </c>
      <c r="R175" t="s">
        <v>108</v>
      </c>
    </row>
    <row r="176" spans="1:18" x14ac:dyDescent="0.3">
      <c r="A176">
        <v>419165</v>
      </c>
      <c r="B176" t="s">
        <v>38</v>
      </c>
      <c r="C176">
        <f>YEAR(Table1[[#This Row],[date]])</f>
        <v>2010</v>
      </c>
      <c r="D176" s="1">
        <v>40293</v>
      </c>
      <c r="E176" t="s">
        <v>97</v>
      </c>
      <c r="F176" t="s">
        <v>65</v>
      </c>
      <c r="G176">
        <v>0</v>
      </c>
      <c r="H176" t="s">
        <v>373</v>
      </c>
      <c r="I176" t="s">
        <v>371</v>
      </c>
      <c r="J176" t="s">
        <v>373</v>
      </c>
      <c r="K176" t="s">
        <v>29</v>
      </c>
      <c r="L176" t="s">
        <v>373</v>
      </c>
      <c r="M176" t="s">
        <v>21</v>
      </c>
      <c r="N176">
        <v>22</v>
      </c>
      <c r="O176" t="s">
        <v>22</v>
      </c>
      <c r="P176" t="s">
        <v>23</v>
      </c>
      <c r="Q176" t="s">
        <v>25</v>
      </c>
      <c r="R176" t="s">
        <v>108</v>
      </c>
    </row>
    <row r="177" spans="1:18" x14ac:dyDescent="0.3">
      <c r="A177">
        <v>501198</v>
      </c>
      <c r="B177" t="s">
        <v>57</v>
      </c>
      <c r="C177">
        <f>YEAR(Table1[[#This Row],[date]])</f>
        <v>2011</v>
      </c>
      <c r="D177" s="1">
        <v>40641</v>
      </c>
      <c r="E177" t="s">
        <v>192</v>
      </c>
      <c r="F177" t="s">
        <v>59</v>
      </c>
      <c r="G177">
        <v>0</v>
      </c>
      <c r="H177" t="s">
        <v>373</v>
      </c>
      <c r="I177" t="s">
        <v>372</v>
      </c>
      <c r="J177" t="s">
        <v>373</v>
      </c>
      <c r="K177" t="s">
        <v>29</v>
      </c>
      <c r="L177" t="s">
        <v>373</v>
      </c>
      <c r="M177" t="s">
        <v>21</v>
      </c>
      <c r="N177">
        <v>2</v>
      </c>
      <c r="O177" t="s">
        <v>22</v>
      </c>
      <c r="P177" t="s">
        <v>23</v>
      </c>
      <c r="Q177" t="s">
        <v>69</v>
      </c>
      <c r="R177" t="s">
        <v>193</v>
      </c>
    </row>
    <row r="178" spans="1:18" x14ac:dyDescent="0.3">
      <c r="A178">
        <v>501199</v>
      </c>
      <c r="B178" t="s">
        <v>52</v>
      </c>
      <c r="C178">
        <f>YEAR(Table1[[#This Row],[date]])</f>
        <v>2011</v>
      </c>
      <c r="D178" s="1">
        <v>40642</v>
      </c>
      <c r="E178" t="s">
        <v>194</v>
      </c>
      <c r="F178" t="s">
        <v>54</v>
      </c>
      <c r="G178">
        <v>0</v>
      </c>
      <c r="H178" t="s">
        <v>378</v>
      </c>
      <c r="I178" t="s">
        <v>375</v>
      </c>
      <c r="J178" t="s">
        <v>375</v>
      </c>
      <c r="K178" t="s">
        <v>20</v>
      </c>
      <c r="L178" t="s">
        <v>375</v>
      </c>
      <c r="M178" t="s">
        <v>35</v>
      </c>
      <c r="N178">
        <v>8</v>
      </c>
      <c r="O178" t="s">
        <v>22</v>
      </c>
      <c r="P178" t="s">
        <v>23</v>
      </c>
      <c r="Q178" t="s">
        <v>25</v>
      </c>
      <c r="R178" t="s">
        <v>130</v>
      </c>
    </row>
    <row r="179" spans="1:18" x14ac:dyDescent="0.3">
      <c r="A179">
        <v>501201</v>
      </c>
      <c r="B179" t="s">
        <v>32</v>
      </c>
      <c r="C179">
        <f>YEAR(Table1[[#This Row],[date]])</f>
        <v>2011</v>
      </c>
      <c r="D179" s="1">
        <v>40643</v>
      </c>
      <c r="E179" t="s">
        <v>172</v>
      </c>
      <c r="F179" t="s">
        <v>34</v>
      </c>
      <c r="G179">
        <v>0</v>
      </c>
      <c r="H179" t="s">
        <v>374</v>
      </c>
      <c r="I179" t="s">
        <v>371</v>
      </c>
      <c r="J179" t="s">
        <v>374</v>
      </c>
      <c r="K179" t="s">
        <v>29</v>
      </c>
      <c r="L179" t="s">
        <v>371</v>
      </c>
      <c r="M179" t="s">
        <v>35</v>
      </c>
      <c r="N179">
        <v>8</v>
      </c>
      <c r="O179" t="s">
        <v>22</v>
      </c>
      <c r="P179" t="s">
        <v>23</v>
      </c>
      <c r="Q179" t="s">
        <v>56</v>
      </c>
      <c r="R179" t="s">
        <v>51</v>
      </c>
    </row>
    <row r="180" spans="1:18" x14ac:dyDescent="0.3">
      <c r="A180">
        <v>501203</v>
      </c>
      <c r="B180" t="s">
        <v>43</v>
      </c>
      <c r="C180">
        <f>YEAR(Table1[[#This Row],[date]])</f>
        <v>2011</v>
      </c>
      <c r="D180" s="1">
        <v>40644</v>
      </c>
      <c r="E180" t="s">
        <v>136</v>
      </c>
      <c r="F180" t="s">
        <v>45</v>
      </c>
      <c r="G180">
        <v>0</v>
      </c>
      <c r="H180" t="s">
        <v>372</v>
      </c>
      <c r="I180" t="s">
        <v>378</v>
      </c>
      <c r="J180" t="s">
        <v>372</v>
      </c>
      <c r="K180" t="s">
        <v>29</v>
      </c>
      <c r="L180" t="s">
        <v>372</v>
      </c>
      <c r="M180" t="s">
        <v>21</v>
      </c>
      <c r="N180">
        <v>9</v>
      </c>
      <c r="O180" t="s">
        <v>22</v>
      </c>
      <c r="P180" t="s">
        <v>23</v>
      </c>
      <c r="Q180" t="s">
        <v>25</v>
      </c>
      <c r="R180" t="s">
        <v>130</v>
      </c>
    </row>
    <row r="181" spans="1:18" x14ac:dyDescent="0.3">
      <c r="A181">
        <v>501204</v>
      </c>
      <c r="B181" t="s">
        <v>48</v>
      </c>
      <c r="C181">
        <f>YEAR(Table1[[#This Row],[date]])</f>
        <v>2011</v>
      </c>
      <c r="D181" s="1">
        <v>40645</v>
      </c>
      <c r="E181" t="s">
        <v>148</v>
      </c>
      <c r="F181" t="s">
        <v>50</v>
      </c>
      <c r="G181">
        <v>0</v>
      </c>
      <c r="H181" t="s">
        <v>375</v>
      </c>
      <c r="I181" t="s">
        <v>374</v>
      </c>
      <c r="J181" t="s">
        <v>374</v>
      </c>
      <c r="K181" t="s">
        <v>29</v>
      </c>
      <c r="L181" t="s">
        <v>375</v>
      </c>
      <c r="M181" t="s">
        <v>35</v>
      </c>
      <c r="N181">
        <v>6</v>
      </c>
      <c r="O181" t="s">
        <v>22</v>
      </c>
      <c r="P181" t="s">
        <v>23</v>
      </c>
      <c r="Q181" t="s">
        <v>36</v>
      </c>
      <c r="R181" t="s">
        <v>51</v>
      </c>
    </row>
    <row r="182" spans="1:18" x14ac:dyDescent="0.3">
      <c r="A182">
        <v>501205</v>
      </c>
      <c r="B182" t="s">
        <v>17</v>
      </c>
      <c r="C182">
        <f>YEAR(Table1[[#This Row],[date]])</f>
        <v>2011</v>
      </c>
      <c r="D182" s="1">
        <v>40645</v>
      </c>
      <c r="E182" t="s">
        <v>99</v>
      </c>
      <c r="F182" t="s">
        <v>19</v>
      </c>
      <c r="G182">
        <v>0</v>
      </c>
      <c r="H182" t="s">
        <v>376</v>
      </c>
      <c r="I182" t="s">
        <v>371</v>
      </c>
      <c r="J182" t="s">
        <v>371</v>
      </c>
      <c r="K182" t="s">
        <v>20</v>
      </c>
      <c r="L182" t="s">
        <v>371</v>
      </c>
      <c r="M182" t="s">
        <v>35</v>
      </c>
      <c r="N182">
        <v>9</v>
      </c>
      <c r="O182" t="s">
        <v>22</v>
      </c>
      <c r="P182" t="s">
        <v>23</v>
      </c>
      <c r="Q182" t="s">
        <v>119</v>
      </c>
      <c r="R182" t="s">
        <v>197</v>
      </c>
    </row>
    <row r="183" spans="1:18" x14ac:dyDescent="0.3">
      <c r="A183">
        <v>501206</v>
      </c>
      <c r="B183" t="s">
        <v>26</v>
      </c>
      <c r="C183">
        <f>YEAR(Table1[[#This Row],[date]])</f>
        <v>2011</v>
      </c>
      <c r="D183" s="1">
        <v>40646</v>
      </c>
      <c r="E183" t="s">
        <v>198</v>
      </c>
      <c r="F183" t="s">
        <v>28</v>
      </c>
      <c r="G183">
        <v>0</v>
      </c>
      <c r="H183" t="s">
        <v>377</v>
      </c>
      <c r="I183" t="s">
        <v>373</v>
      </c>
      <c r="J183" t="s">
        <v>377</v>
      </c>
      <c r="K183" t="s">
        <v>20</v>
      </c>
      <c r="L183" t="s">
        <v>377</v>
      </c>
      <c r="M183" t="s">
        <v>35</v>
      </c>
      <c r="N183">
        <v>6</v>
      </c>
      <c r="O183" t="s">
        <v>22</v>
      </c>
      <c r="P183" t="s">
        <v>23</v>
      </c>
      <c r="Q183" t="s">
        <v>24</v>
      </c>
      <c r="R183" t="s">
        <v>31</v>
      </c>
    </row>
    <row r="184" spans="1:18" x14ac:dyDescent="0.3">
      <c r="A184">
        <v>501208</v>
      </c>
      <c r="B184" t="s">
        <v>52</v>
      </c>
      <c r="C184">
        <f>YEAR(Table1[[#This Row],[date]])</f>
        <v>2011</v>
      </c>
      <c r="D184" s="1">
        <v>40647</v>
      </c>
      <c r="E184" t="s">
        <v>199</v>
      </c>
      <c r="F184" t="s">
        <v>54</v>
      </c>
      <c r="G184">
        <v>0</v>
      </c>
      <c r="H184" t="s">
        <v>378</v>
      </c>
      <c r="I184" t="s">
        <v>376</v>
      </c>
      <c r="J184" t="s">
        <v>376</v>
      </c>
      <c r="K184" t="s">
        <v>20</v>
      </c>
      <c r="L184" t="s">
        <v>378</v>
      </c>
      <c r="M184" t="s">
        <v>21</v>
      </c>
      <c r="N184">
        <v>33</v>
      </c>
      <c r="O184" t="s">
        <v>22</v>
      </c>
      <c r="P184" t="s">
        <v>23</v>
      </c>
      <c r="Q184" t="s">
        <v>25</v>
      </c>
      <c r="R184" t="s">
        <v>132</v>
      </c>
    </row>
    <row r="185" spans="1:18" x14ac:dyDescent="0.3">
      <c r="A185">
        <v>501209</v>
      </c>
      <c r="B185" t="s">
        <v>48</v>
      </c>
      <c r="C185">
        <f>YEAR(Table1[[#This Row],[date]])</f>
        <v>2011</v>
      </c>
      <c r="D185" s="1">
        <v>40648</v>
      </c>
      <c r="E185" t="s">
        <v>138</v>
      </c>
      <c r="F185" t="s">
        <v>50</v>
      </c>
      <c r="G185">
        <v>0</v>
      </c>
      <c r="H185" t="s">
        <v>375</v>
      </c>
      <c r="I185" t="s">
        <v>372</v>
      </c>
      <c r="J185" t="s">
        <v>372</v>
      </c>
      <c r="K185" t="s">
        <v>20</v>
      </c>
      <c r="L185" t="s">
        <v>372</v>
      </c>
      <c r="M185" t="s">
        <v>35</v>
      </c>
      <c r="N185">
        <v>9</v>
      </c>
      <c r="O185" t="s">
        <v>22</v>
      </c>
      <c r="P185" t="s">
        <v>23</v>
      </c>
      <c r="Q185" t="s">
        <v>36</v>
      </c>
      <c r="R185" t="s">
        <v>137</v>
      </c>
    </row>
    <row r="186" spans="1:18" x14ac:dyDescent="0.3">
      <c r="A186">
        <v>501211</v>
      </c>
      <c r="B186" t="s">
        <v>57</v>
      </c>
      <c r="C186">
        <f>YEAR(Table1[[#This Row],[date]])</f>
        <v>2011</v>
      </c>
      <c r="D186" s="1">
        <v>40649</v>
      </c>
      <c r="E186" t="s">
        <v>27</v>
      </c>
      <c r="F186" t="s">
        <v>59</v>
      </c>
      <c r="G186">
        <v>0</v>
      </c>
      <c r="H186" t="s">
        <v>373</v>
      </c>
      <c r="I186" t="s">
        <v>376</v>
      </c>
      <c r="J186" t="s">
        <v>373</v>
      </c>
      <c r="K186" t="s">
        <v>29</v>
      </c>
      <c r="L186" t="s">
        <v>373</v>
      </c>
      <c r="M186" t="s">
        <v>21</v>
      </c>
      <c r="N186">
        <v>21</v>
      </c>
      <c r="O186" t="s">
        <v>22</v>
      </c>
      <c r="P186" t="s">
        <v>23</v>
      </c>
      <c r="Q186" t="s">
        <v>119</v>
      </c>
      <c r="R186" t="s">
        <v>197</v>
      </c>
    </row>
    <row r="187" spans="1:18" x14ac:dyDescent="0.3">
      <c r="A187">
        <v>501212</v>
      </c>
      <c r="B187" t="s">
        <v>52</v>
      </c>
      <c r="C187">
        <f>YEAR(Table1[[#This Row],[date]])</f>
        <v>2011</v>
      </c>
      <c r="D187" s="1">
        <v>40649</v>
      </c>
      <c r="E187" t="s">
        <v>198</v>
      </c>
      <c r="F187" t="s">
        <v>54</v>
      </c>
      <c r="G187">
        <v>0</v>
      </c>
      <c r="H187" t="s">
        <v>378</v>
      </c>
      <c r="I187" t="s">
        <v>377</v>
      </c>
      <c r="J187" t="s">
        <v>377</v>
      </c>
      <c r="K187" t="s">
        <v>20</v>
      </c>
      <c r="L187" t="s">
        <v>377</v>
      </c>
      <c r="M187" t="s">
        <v>35</v>
      </c>
      <c r="N187">
        <v>8</v>
      </c>
      <c r="O187" t="s">
        <v>22</v>
      </c>
      <c r="P187" t="s">
        <v>23</v>
      </c>
      <c r="Q187" t="s">
        <v>25</v>
      </c>
      <c r="R187" t="s">
        <v>132</v>
      </c>
    </row>
    <row r="188" spans="1:18" x14ac:dyDescent="0.3">
      <c r="A188">
        <v>501214</v>
      </c>
      <c r="B188" t="s">
        <v>43</v>
      </c>
      <c r="C188">
        <f>YEAR(Table1[[#This Row],[date]])</f>
        <v>2011</v>
      </c>
      <c r="D188" s="1">
        <v>40650</v>
      </c>
      <c r="E188" t="s">
        <v>82</v>
      </c>
      <c r="F188" t="s">
        <v>45</v>
      </c>
      <c r="G188">
        <v>0</v>
      </c>
      <c r="H188" t="s">
        <v>372</v>
      </c>
      <c r="I188" t="s">
        <v>375</v>
      </c>
      <c r="J188" t="s">
        <v>372</v>
      </c>
      <c r="K188" t="s">
        <v>20</v>
      </c>
      <c r="L188" t="s">
        <v>372</v>
      </c>
      <c r="M188" t="s">
        <v>35</v>
      </c>
      <c r="N188">
        <v>8</v>
      </c>
      <c r="O188" t="s">
        <v>22</v>
      </c>
      <c r="P188" t="s">
        <v>23</v>
      </c>
      <c r="Q188" t="s">
        <v>36</v>
      </c>
      <c r="R188" t="s">
        <v>51</v>
      </c>
    </row>
    <row r="189" spans="1:18" x14ac:dyDescent="0.3">
      <c r="A189">
        <v>501216</v>
      </c>
      <c r="B189" t="s">
        <v>32</v>
      </c>
      <c r="C189">
        <f>YEAR(Table1[[#This Row],[date]])</f>
        <v>2011</v>
      </c>
      <c r="D189" s="1">
        <v>40652</v>
      </c>
      <c r="E189" t="s">
        <v>200</v>
      </c>
      <c r="F189" t="s">
        <v>34</v>
      </c>
      <c r="G189">
        <v>0</v>
      </c>
      <c r="H189" t="s">
        <v>374</v>
      </c>
      <c r="I189" t="s">
        <v>378</v>
      </c>
      <c r="J189" t="s">
        <v>378</v>
      </c>
      <c r="K189" t="s">
        <v>29</v>
      </c>
      <c r="L189" t="s">
        <v>378</v>
      </c>
      <c r="M189" t="s">
        <v>21</v>
      </c>
      <c r="N189">
        <v>16</v>
      </c>
      <c r="O189" t="s">
        <v>22</v>
      </c>
      <c r="P189" t="s">
        <v>23</v>
      </c>
      <c r="Q189" t="s">
        <v>193</v>
      </c>
      <c r="R189" t="s">
        <v>201</v>
      </c>
    </row>
    <row r="190" spans="1:18" x14ac:dyDescent="0.3">
      <c r="A190">
        <v>501220</v>
      </c>
      <c r="B190" t="s">
        <v>26</v>
      </c>
      <c r="C190">
        <f>YEAR(Table1[[#This Row],[date]])</f>
        <v>2011</v>
      </c>
      <c r="D190" s="1">
        <v>40654</v>
      </c>
      <c r="E190" t="s">
        <v>72</v>
      </c>
      <c r="F190" t="s">
        <v>28</v>
      </c>
      <c r="G190">
        <v>0</v>
      </c>
      <c r="H190" t="s">
        <v>377</v>
      </c>
      <c r="I190" t="s">
        <v>375</v>
      </c>
      <c r="J190" t="s">
        <v>375</v>
      </c>
      <c r="K190" t="s">
        <v>20</v>
      </c>
      <c r="L190" t="s">
        <v>377</v>
      </c>
      <c r="M190" t="s">
        <v>21</v>
      </c>
      <c r="N190">
        <v>48</v>
      </c>
      <c r="O190" t="s">
        <v>22</v>
      </c>
      <c r="P190" t="s">
        <v>23</v>
      </c>
      <c r="Q190" t="s">
        <v>121</v>
      </c>
      <c r="R190" t="s">
        <v>193</v>
      </c>
    </row>
    <row r="191" spans="1:18" x14ac:dyDescent="0.3">
      <c r="A191">
        <v>501221</v>
      </c>
      <c r="B191" t="s">
        <v>38</v>
      </c>
      <c r="C191">
        <f>YEAR(Table1[[#This Row],[date]])</f>
        <v>2011</v>
      </c>
      <c r="D191" s="1">
        <v>40655</v>
      </c>
      <c r="E191" t="s">
        <v>146</v>
      </c>
      <c r="F191" t="s">
        <v>40</v>
      </c>
      <c r="G191">
        <v>0</v>
      </c>
      <c r="H191" t="s">
        <v>371</v>
      </c>
      <c r="I191" t="s">
        <v>373</v>
      </c>
      <c r="J191" t="s">
        <v>373</v>
      </c>
      <c r="K191" t="s">
        <v>20</v>
      </c>
      <c r="L191" t="s">
        <v>371</v>
      </c>
      <c r="M191" t="s">
        <v>21</v>
      </c>
      <c r="N191">
        <v>8</v>
      </c>
      <c r="O191" t="s">
        <v>22</v>
      </c>
      <c r="P191" t="s">
        <v>23</v>
      </c>
      <c r="Q191" t="s">
        <v>24</v>
      </c>
      <c r="R191" t="s">
        <v>56</v>
      </c>
    </row>
    <row r="192" spans="1:18" x14ac:dyDescent="0.3">
      <c r="A192">
        <v>501222</v>
      </c>
      <c r="B192" t="s">
        <v>43</v>
      </c>
      <c r="C192">
        <f>YEAR(Table1[[#This Row],[date]])</f>
        <v>2011</v>
      </c>
      <c r="D192" s="1">
        <v>40655</v>
      </c>
      <c r="E192" t="s">
        <v>110</v>
      </c>
      <c r="F192" t="s">
        <v>45</v>
      </c>
      <c r="G192">
        <v>0</v>
      </c>
      <c r="H192" t="s">
        <v>372</v>
      </c>
      <c r="I192" t="s">
        <v>376</v>
      </c>
      <c r="J192" t="s">
        <v>376</v>
      </c>
      <c r="K192" t="s">
        <v>20</v>
      </c>
      <c r="L192" t="s">
        <v>376</v>
      </c>
      <c r="M192" t="s">
        <v>35</v>
      </c>
      <c r="N192">
        <v>9</v>
      </c>
      <c r="O192" t="s">
        <v>22</v>
      </c>
      <c r="P192" t="s">
        <v>23</v>
      </c>
      <c r="Q192" t="s">
        <v>137</v>
      </c>
      <c r="R192" t="s">
        <v>51</v>
      </c>
    </row>
    <row r="193" spans="1:18" x14ac:dyDescent="0.3">
      <c r="A193">
        <v>501223</v>
      </c>
      <c r="B193" t="s">
        <v>32</v>
      </c>
      <c r="C193">
        <f>YEAR(Table1[[#This Row],[date]])</f>
        <v>2011</v>
      </c>
      <c r="D193" s="1">
        <v>40656</v>
      </c>
      <c r="E193" t="s">
        <v>171</v>
      </c>
      <c r="F193" t="s">
        <v>34</v>
      </c>
      <c r="G193">
        <v>0</v>
      </c>
      <c r="H193" t="s">
        <v>374</v>
      </c>
      <c r="I193" t="s">
        <v>377</v>
      </c>
      <c r="J193" t="s">
        <v>377</v>
      </c>
      <c r="K193" t="s">
        <v>20</v>
      </c>
      <c r="L193" t="s">
        <v>374</v>
      </c>
      <c r="M193" t="s">
        <v>21</v>
      </c>
      <c r="N193">
        <v>29</v>
      </c>
      <c r="O193" t="s">
        <v>22</v>
      </c>
      <c r="P193" t="s">
        <v>23</v>
      </c>
      <c r="Q193" t="s">
        <v>121</v>
      </c>
      <c r="R193" t="s">
        <v>25</v>
      </c>
    </row>
    <row r="194" spans="1:18" x14ac:dyDescent="0.3">
      <c r="A194">
        <v>501224</v>
      </c>
      <c r="B194" t="s">
        <v>52</v>
      </c>
      <c r="C194">
        <f>YEAR(Table1[[#This Row],[date]])</f>
        <v>2011</v>
      </c>
      <c r="D194" s="1">
        <v>40657</v>
      </c>
      <c r="E194" t="s">
        <v>172</v>
      </c>
      <c r="F194" t="s">
        <v>54</v>
      </c>
      <c r="G194">
        <v>0</v>
      </c>
      <c r="H194" t="s">
        <v>378</v>
      </c>
      <c r="I194" t="s">
        <v>371</v>
      </c>
      <c r="J194" t="s">
        <v>378</v>
      </c>
      <c r="K194" t="s">
        <v>20</v>
      </c>
      <c r="L194" t="s">
        <v>371</v>
      </c>
      <c r="M194" t="s">
        <v>21</v>
      </c>
      <c r="N194">
        <v>37</v>
      </c>
      <c r="O194" t="s">
        <v>22</v>
      </c>
      <c r="P194" t="s">
        <v>23</v>
      </c>
      <c r="Q194" t="s">
        <v>119</v>
      </c>
      <c r="R194" t="s">
        <v>197</v>
      </c>
    </row>
    <row r="195" spans="1:18" x14ac:dyDescent="0.3">
      <c r="A195">
        <v>501227</v>
      </c>
      <c r="B195" t="s">
        <v>32</v>
      </c>
      <c r="C195">
        <f>YEAR(Table1[[#This Row],[date]])</f>
        <v>2011</v>
      </c>
      <c r="D195" s="1">
        <v>40659</v>
      </c>
      <c r="E195" t="s">
        <v>203</v>
      </c>
      <c r="F195" t="s">
        <v>34</v>
      </c>
      <c r="G195">
        <v>0</v>
      </c>
      <c r="H195" t="s">
        <v>374</v>
      </c>
      <c r="I195" t="s">
        <v>376</v>
      </c>
      <c r="J195" t="s">
        <v>376</v>
      </c>
      <c r="K195" t="s">
        <v>20</v>
      </c>
      <c r="L195" t="s">
        <v>376</v>
      </c>
      <c r="M195" t="s">
        <v>35</v>
      </c>
      <c r="N195">
        <v>3</v>
      </c>
      <c r="O195" t="s">
        <v>22</v>
      </c>
      <c r="P195" t="s">
        <v>23</v>
      </c>
      <c r="Q195" t="s">
        <v>121</v>
      </c>
      <c r="R195" t="s">
        <v>201</v>
      </c>
    </row>
    <row r="196" spans="1:18" x14ac:dyDescent="0.3">
      <c r="A196">
        <v>501230</v>
      </c>
      <c r="B196" t="s">
        <v>32</v>
      </c>
      <c r="C196">
        <f>YEAR(Table1[[#This Row],[date]])</f>
        <v>2011</v>
      </c>
      <c r="D196" s="1">
        <v>40661</v>
      </c>
      <c r="E196" t="s">
        <v>157</v>
      </c>
      <c r="F196" t="s">
        <v>34</v>
      </c>
      <c r="G196">
        <v>0</v>
      </c>
      <c r="H196" t="s">
        <v>374</v>
      </c>
      <c r="I196" t="s">
        <v>372</v>
      </c>
      <c r="J196" t="s">
        <v>374</v>
      </c>
      <c r="K196" t="s">
        <v>20</v>
      </c>
      <c r="L196" t="s">
        <v>372</v>
      </c>
      <c r="M196" t="s">
        <v>21</v>
      </c>
      <c r="N196">
        <v>17</v>
      </c>
      <c r="O196" t="s">
        <v>22</v>
      </c>
      <c r="P196" t="s">
        <v>23</v>
      </c>
      <c r="Q196" t="s">
        <v>193</v>
      </c>
      <c r="R196" t="s">
        <v>201</v>
      </c>
    </row>
    <row r="197" spans="1:18" x14ac:dyDescent="0.3">
      <c r="A197">
        <v>501231</v>
      </c>
      <c r="B197" t="s">
        <v>48</v>
      </c>
      <c r="C197">
        <f>YEAR(Table1[[#This Row],[date]])</f>
        <v>2011</v>
      </c>
      <c r="D197" s="1">
        <v>40662</v>
      </c>
      <c r="E197" t="s">
        <v>205</v>
      </c>
      <c r="F197" t="s">
        <v>50</v>
      </c>
      <c r="G197">
        <v>0</v>
      </c>
      <c r="H197" t="s">
        <v>375</v>
      </c>
      <c r="I197" t="s">
        <v>371</v>
      </c>
      <c r="J197" t="s">
        <v>375</v>
      </c>
      <c r="K197" t="s">
        <v>20</v>
      </c>
      <c r="L197" t="s">
        <v>375</v>
      </c>
      <c r="M197" t="s">
        <v>35</v>
      </c>
      <c r="N197">
        <v>7</v>
      </c>
      <c r="O197" t="s">
        <v>22</v>
      </c>
      <c r="P197" t="s">
        <v>23</v>
      </c>
      <c r="Q197" t="s">
        <v>24</v>
      </c>
      <c r="R197" t="s">
        <v>130</v>
      </c>
    </row>
    <row r="198" spans="1:18" x14ac:dyDescent="0.3">
      <c r="A198">
        <v>501234</v>
      </c>
      <c r="B198" t="s">
        <v>43</v>
      </c>
      <c r="C198">
        <f>YEAR(Table1[[#This Row],[date]])</f>
        <v>2011</v>
      </c>
      <c r="D198" s="1">
        <v>40663</v>
      </c>
      <c r="E198" t="s">
        <v>206</v>
      </c>
      <c r="F198" t="s">
        <v>45</v>
      </c>
      <c r="G198">
        <v>0</v>
      </c>
      <c r="H198" t="s">
        <v>372</v>
      </c>
      <c r="I198" t="s">
        <v>377</v>
      </c>
      <c r="J198" t="s">
        <v>372</v>
      </c>
      <c r="K198" t="s">
        <v>20</v>
      </c>
      <c r="L198" t="s">
        <v>372</v>
      </c>
      <c r="M198" t="s">
        <v>35</v>
      </c>
      <c r="N198">
        <v>8</v>
      </c>
      <c r="O198" t="s">
        <v>22</v>
      </c>
      <c r="P198" t="s">
        <v>23</v>
      </c>
      <c r="Q198" t="s">
        <v>56</v>
      </c>
      <c r="R198" t="s">
        <v>31</v>
      </c>
    </row>
    <row r="199" spans="1:18" x14ac:dyDescent="0.3">
      <c r="A199">
        <v>501236</v>
      </c>
      <c r="B199" t="s">
        <v>57</v>
      </c>
      <c r="C199">
        <f>YEAR(Table1[[#This Row],[date]])</f>
        <v>2011</v>
      </c>
      <c r="D199" s="1">
        <v>40664</v>
      </c>
      <c r="E199" t="s">
        <v>94</v>
      </c>
      <c r="F199" t="s">
        <v>59</v>
      </c>
      <c r="G199">
        <v>0</v>
      </c>
      <c r="H199" t="s">
        <v>373</v>
      </c>
      <c r="I199" t="s">
        <v>378</v>
      </c>
      <c r="J199" t="s">
        <v>373</v>
      </c>
      <c r="K199" t="s">
        <v>29</v>
      </c>
      <c r="L199" t="s">
        <v>373</v>
      </c>
      <c r="M199" t="s">
        <v>21</v>
      </c>
      <c r="N199">
        <v>19</v>
      </c>
      <c r="O199" t="s">
        <v>22</v>
      </c>
      <c r="P199" t="s">
        <v>23</v>
      </c>
      <c r="Q199" t="s">
        <v>36</v>
      </c>
      <c r="R199" t="s">
        <v>51</v>
      </c>
    </row>
    <row r="200" spans="1:18" x14ac:dyDescent="0.3">
      <c r="A200">
        <v>501237</v>
      </c>
      <c r="B200" t="s">
        <v>38</v>
      </c>
      <c r="C200">
        <f>YEAR(Table1[[#This Row],[date]])</f>
        <v>2011</v>
      </c>
      <c r="D200" s="1">
        <v>40665</v>
      </c>
      <c r="E200" t="s">
        <v>184</v>
      </c>
      <c r="F200" t="s">
        <v>40</v>
      </c>
      <c r="G200">
        <v>0</v>
      </c>
      <c r="H200" t="s">
        <v>371</v>
      </c>
      <c r="I200" t="s">
        <v>377</v>
      </c>
      <c r="J200" t="s">
        <v>377</v>
      </c>
      <c r="K200" t="s">
        <v>20</v>
      </c>
      <c r="L200" t="s">
        <v>371</v>
      </c>
      <c r="M200" t="s">
        <v>21</v>
      </c>
      <c r="N200">
        <v>23</v>
      </c>
      <c r="O200" t="s">
        <v>22</v>
      </c>
      <c r="P200" t="s">
        <v>23</v>
      </c>
      <c r="Q200" t="s">
        <v>119</v>
      </c>
      <c r="R200" t="s">
        <v>193</v>
      </c>
    </row>
    <row r="201" spans="1:18" x14ac:dyDescent="0.3">
      <c r="A201">
        <v>501239</v>
      </c>
      <c r="B201" t="s">
        <v>52</v>
      </c>
      <c r="C201">
        <f>YEAR(Table1[[#This Row],[date]])</f>
        <v>2011</v>
      </c>
      <c r="D201" s="1">
        <v>40666</v>
      </c>
      <c r="E201" t="s">
        <v>60</v>
      </c>
      <c r="F201" t="s">
        <v>54</v>
      </c>
      <c r="G201">
        <v>0</v>
      </c>
      <c r="H201" t="s">
        <v>378</v>
      </c>
      <c r="I201" t="s">
        <v>372</v>
      </c>
      <c r="J201" t="s">
        <v>378</v>
      </c>
      <c r="K201" t="s">
        <v>20</v>
      </c>
      <c r="L201" t="s">
        <v>372</v>
      </c>
      <c r="M201" t="s">
        <v>21</v>
      </c>
      <c r="N201">
        <v>20</v>
      </c>
      <c r="O201" t="s">
        <v>22</v>
      </c>
      <c r="P201" t="s">
        <v>23</v>
      </c>
      <c r="Q201" t="s">
        <v>121</v>
      </c>
      <c r="R201" t="s">
        <v>201</v>
      </c>
    </row>
    <row r="202" spans="1:18" x14ac:dyDescent="0.3">
      <c r="A202">
        <v>501240</v>
      </c>
      <c r="B202" t="s">
        <v>57</v>
      </c>
      <c r="C202">
        <f>YEAR(Table1[[#This Row],[date]])</f>
        <v>2011</v>
      </c>
      <c r="D202" s="1">
        <v>40667</v>
      </c>
      <c r="E202" t="s">
        <v>27</v>
      </c>
      <c r="F202" t="s">
        <v>59</v>
      </c>
      <c r="G202">
        <v>0</v>
      </c>
      <c r="H202" t="s">
        <v>373</v>
      </c>
      <c r="I202" t="s">
        <v>375</v>
      </c>
      <c r="J202" t="s">
        <v>375</v>
      </c>
      <c r="K202" t="s">
        <v>29</v>
      </c>
      <c r="L202" t="s">
        <v>373</v>
      </c>
      <c r="M202" t="s">
        <v>35</v>
      </c>
      <c r="N202">
        <v>8</v>
      </c>
      <c r="O202" t="s">
        <v>22</v>
      </c>
      <c r="P202" t="s">
        <v>23</v>
      </c>
      <c r="Q202" t="s">
        <v>137</v>
      </c>
      <c r="R202" t="s">
        <v>51</v>
      </c>
    </row>
    <row r="203" spans="1:18" x14ac:dyDescent="0.3">
      <c r="A203">
        <v>501243</v>
      </c>
      <c r="B203" t="s">
        <v>52</v>
      </c>
      <c r="C203">
        <f>YEAR(Table1[[#This Row],[date]])</f>
        <v>2011</v>
      </c>
      <c r="D203" s="1">
        <v>40668</v>
      </c>
      <c r="E203" t="s">
        <v>53</v>
      </c>
      <c r="F203" t="s">
        <v>54</v>
      </c>
      <c r="G203">
        <v>0</v>
      </c>
      <c r="H203" t="s">
        <v>378</v>
      </c>
      <c r="I203" t="s">
        <v>374</v>
      </c>
      <c r="J203" t="s">
        <v>374</v>
      </c>
      <c r="K203" t="s">
        <v>20</v>
      </c>
      <c r="L203" t="s">
        <v>374</v>
      </c>
      <c r="M203" t="s">
        <v>35</v>
      </c>
      <c r="N203">
        <v>4</v>
      </c>
      <c r="O203" t="s">
        <v>22</v>
      </c>
      <c r="P203" t="s">
        <v>23</v>
      </c>
      <c r="Q203" t="s">
        <v>24</v>
      </c>
      <c r="R203" t="s">
        <v>56</v>
      </c>
    </row>
    <row r="204" spans="1:18" x14ac:dyDescent="0.3">
      <c r="A204">
        <v>501244</v>
      </c>
      <c r="B204" t="s">
        <v>17</v>
      </c>
      <c r="C204">
        <f>YEAR(Table1[[#This Row],[date]])</f>
        <v>2011</v>
      </c>
      <c r="D204" s="1">
        <v>40669</v>
      </c>
      <c r="E204" t="s">
        <v>110</v>
      </c>
      <c r="F204" t="s">
        <v>19</v>
      </c>
      <c r="G204">
        <v>0</v>
      </c>
      <c r="H204" t="s">
        <v>376</v>
      </c>
      <c r="I204" t="s">
        <v>377</v>
      </c>
      <c r="J204" t="s">
        <v>377</v>
      </c>
      <c r="K204" t="s">
        <v>20</v>
      </c>
      <c r="L204" t="s">
        <v>376</v>
      </c>
      <c r="M204" t="s">
        <v>21</v>
      </c>
      <c r="N204">
        <v>85</v>
      </c>
      <c r="O204" t="s">
        <v>22</v>
      </c>
      <c r="P204" t="s">
        <v>23</v>
      </c>
      <c r="Q204" t="s">
        <v>36</v>
      </c>
      <c r="R204" t="s">
        <v>51</v>
      </c>
    </row>
    <row r="205" spans="1:18" x14ac:dyDescent="0.3">
      <c r="A205">
        <v>501245</v>
      </c>
      <c r="B205" t="s">
        <v>43</v>
      </c>
      <c r="C205">
        <f>YEAR(Table1[[#This Row],[date]])</f>
        <v>2011</v>
      </c>
      <c r="D205" s="1">
        <v>40670</v>
      </c>
      <c r="E205" t="s">
        <v>206</v>
      </c>
      <c r="F205" t="s">
        <v>45</v>
      </c>
      <c r="G205">
        <v>0</v>
      </c>
      <c r="H205" t="s">
        <v>372</v>
      </c>
      <c r="I205" t="s">
        <v>373</v>
      </c>
      <c r="J205" t="s">
        <v>373</v>
      </c>
      <c r="K205" t="s">
        <v>29</v>
      </c>
      <c r="L205" t="s">
        <v>372</v>
      </c>
      <c r="M205" t="s">
        <v>21</v>
      </c>
      <c r="N205">
        <v>10</v>
      </c>
      <c r="O205" t="s">
        <v>22</v>
      </c>
      <c r="P205" t="s">
        <v>87</v>
      </c>
      <c r="Q205" t="s">
        <v>24</v>
      </c>
      <c r="R205" t="s">
        <v>193</v>
      </c>
    </row>
    <row r="206" spans="1:18" x14ac:dyDescent="0.3">
      <c r="A206">
        <v>501246</v>
      </c>
      <c r="B206" t="s">
        <v>38</v>
      </c>
      <c r="C206">
        <f>YEAR(Table1[[#This Row],[date]])</f>
        <v>2011</v>
      </c>
      <c r="D206" s="1">
        <v>40670</v>
      </c>
      <c r="E206" t="s">
        <v>175</v>
      </c>
      <c r="F206" t="s">
        <v>40</v>
      </c>
      <c r="G206">
        <v>0</v>
      </c>
      <c r="H206" t="s">
        <v>371</v>
      </c>
      <c r="I206" t="s">
        <v>374</v>
      </c>
      <c r="J206" t="s">
        <v>374</v>
      </c>
      <c r="K206" t="s">
        <v>20</v>
      </c>
      <c r="L206" t="s">
        <v>371</v>
      </c>
      <c r="M206" t="s">
        <v>21</v>
      </c>
      <c r="N206">
        <v>32</v>
      </c>
      <c r="O206" t="s">
        <v>22</v>
      </c>
      <c r="P206" t="s">
        <v>23</v>
      </c>
      <c r="Q206" t="s">
        <v>47</v>
      </c>
      <c r="R206" t="s">
        <v>108</v>
      </c>
    </row>
    <row r="207" spans="1:18" x14ac:dyDescent="0.3">
      <c r="A207">
        <v>501249</v>
      </c>
      <c r="B207" t="s">
        <v>48</v>
      </c>
      <c r="C207">
        <f>YEAR(Table1[[#This Row],[date]])</f>
        <v>2011</v>
      </c>
      <c r="D207" s="1">
        <v>40672</v>
      </c>
      <c r="E207" t="s">
        <v>173</v>
      </c>
      <c r="F207" t="s">
        <v>50</v>
      </c>
      <c r="G207">
        <v>0</v>
      </c>
      <c r="H207" t="s">
        <v>375</v>
      </c>
      <c r="I207" t="s">
        <v>373</v>
      </c>
      <c r="J207" t="s">
        <v>375</v>
      </c>
      <c r="K207" t="s">
        <v>20</v>
      </c>
      <c r="L207" t="s">
        <v>373</v>
      </c>
      <c r="M207" t="s">
        <v>21</v>
      </c>
      <c r="N207">
        <v>63</v>
      </c>
      <c r="O207" t="s">
        <v>22</v>
      </c>
      <c r="P207" t="s">
        <v>23</v>
      </c>
      <c r="Q207" t="s">
        <v>47</v>
      </c>
      <c r="R207" t="s">
        <v>108</v>
      </c>
    </row>
    <row r="208" spans="1:18" x14ac:dyDescent="0.3">
      <c r="A208">
        <v>501251</v>
      </c>
      <c r="B208" t="s">
        <v>26</v>
      </c>
      <c r="C208">
        <f>YEAR(Table1[[#This Row],[date]])</f>
        <v>2011</v>
      </c>
      <c r="D208" s="1">
        <v>40673</v>
      </c>
      <c r="E208" t="s">
        <v>207</v>
      </c>
      <c r="F208" t="s">
        <v>28</v>
      </c>
      <c r="G208">
        <v>0</v>
      </c>
      <c r="H208" t="s">
        <v>377</v>
      </c>
      <c r="I208" t="s">
        <v>371</v>
      </c>
      <c r="J208" t="s">
        <v>371</v>
      </c>
      <c r="K208" t="s">
        <v>20</v>
      </c>
      <c r="L208" t="s">
        <v>377</v>
      </c>
      <c r="M208" t="s">
        <v>21</v>
      </c>
      <c r="N208">
        <v>76</v>
      </c>
      <c r="O208" t="s">
        <v>22</v>
      </c>
      <c r="P208" t="s">
        <v>23</v>
      </c>
      <c r="Q208" t="s">
        <v>130</v>
      </c>
      <c r="R208" t="s">
        <v>201</v>
      </c>
    </row>
    <row r="209" spans="1:18" x14ac:dyDescent="0.3">
      <c r="A209">
        <v>501252</v>
      </c>
      <c r="B209" t="s">
        <v>48</v>
      </c>
      <c r="C209">
        <f>YEAR(Table1[[#This Row],[date]])</f>
        <v>2011</v>
      </c>
      <c r="D209" s="1">
        <v>40674</v>
      </c>
      <c r="E209" t="s">
        <v>208</v>
      </c>
      <c r="F209" t="s">
        <v>50</v>
      </c>
      <c r="G209">
        <v>0</v>
      </c>
      <c r="H209" t="s">
        <v>375</v>
      </c>
      <c r="I209" t="s">
        <v>376</v>
      </c>
      <c r="J209" t="s">
        <v>376</v>
      </c>
      <c r="K209" t="s">
        <v>20</v>
      </c>
      <c r="L209" t="s">
        <v>376</v>
      </c>
      <c r="M209" t="s">
        <v>35</v>
      </c>
      <c r="N209">
        <v>9</v>
      </c>
      <c r="O209" t="s">
        <v>22</v>
      </c>
      <c r="P209" t="s">
        <v>23</v>
      </c>
      <c r="Q209" t="s">
        <v>119</v>
      </c>
      <c r="R209" t="s">
        <v>47</v>
      </c>
    </row>
    <row r="210" spans="1:18" x14ac:dyDescent="0.3">
      <c r="A210">
        <v>501253</v>
      </c>
      <c r="B210" t="s">
        <v>57</v>
      </c>
      <c r="C210">
        <f>YEAR(Table1[[#This Row],[date]])</f>
        <v>2011</v>
      </c>
      <c r="D210" s="1">
        <v>40675</v>
      </c>
      <c r="E210" t="s">
        <v>68</v>
      </c>
      <c r="F210" t="s">
        <v>59</v>
      </c>
      <c r="G210">
        <v>0</v>
      </c>
      <c r="H210" t="s">
        <v>373</v>
      </c>
      <c r="I210" t="s">
        <v>374</v>
      </c>
      <c r="J210" t="s">
        <v>373</v>
      </c>
      <c r="K210" t="s">
        <v>29</v>
      </c>
      <c r="L210" t="s">
        <v>373</v>
      </c>
      <c r="M210" t="s">
        <v>21</v>
      </c>
      <c r="N210">
        <v>18</v>
      </c>
      <c r="O210" t="s">
        <v>22</v>
      </c>
      <c r="P210" t="s">
        <v>23</v>
      </c>
      <c r="Q210" t="s">
        <v>56</v>
      </c>
      <c r="R210" t="s">
        <v>31</v>
      </c>
    </row>
    <row r="211" spans="1:18" x14ac:dyDescent="0.3">
      <c r="A211">
        <v>501255</v>
      </c>
      <c r="B211" t="s">
        <v>17</v>
      </c>
      <c r="C211">
        <f>YEAR(Table1[[#This Row],[date]])</f>
        <v>2011</v>
      </c>
      <c r="D211" s="1">
        <v>40677</v>
      </c>
      <c r="E211" t="s">
        <v>110</v>
      </c>
      <c r="F211" t="s">
        <v>19</v>
      </c>
      <c r="G211">
        <v>0</v>
      </c>
      <c r="H211" t="s">
        <v>376</v>
      </c>
      <c r="I211" t="s">
        <v>372</v>
      </c>
      <c r="J211" t="s">
        <v>376</v>
      </c>
      <c r="K211" t="s">
        <v>20</v>
      </c>
      <c r="L211" t="s">
        <v>376</v>
      </c>
      <c r="M211" t="s">
        <v>35</v>
      </c>
      <c r="N211">
        <v>4</v>
      </c>
      <c r="O211" t="s">
        <v>22</v>
      </c>
      <c r="P211" t="s">
        <v>87</v>
      </c>
      <c r="Q211" t="s">
        <v>25</v>
      </c>
      <c r="R211" t="s">
        <v>51</v>
      </c>
    </row>
    <row r="212" spans="1:18" x14ac:dyDescent="0.3">
      <c r="A212">
        <v>501256</v>
      </c>
      <c r="B212" t="s">
        <v>38</v>
      </c>
      <c r="C212">
        <f>YEAR(Table1[[#This Row],[date]])</f>
        <v>2011</v>
      </c>
      <c r="D212" s="1">
        <v>40677</v>
      </c>
      <c r="E212" t="s">
        <v>85</v>
      </c>
      <c r="F212" t="s">
        <v>40</v>
      </c>
      <c r="G212">
        <v>0</v>
      </c>
      <c r="H212" t="s">
        <v>371</v>
      </c>
      <c r="I212" t="s">
        <v>378</v>
      </c>
      <c r="J212" t="s">
        <v>378</v>
      </c>
      <c r="K212" t="s">
        <v>29</v>
      </c>
      <c r="L212" t="s">
        <v>378</v>
      </c>
      <c r="M212" t="s">
        <v>21</v>
      </c>
      <c r="N212">
        <v>10</v>
      </c>
      <c r="O212" t="s">
        <v>22</v>
      </c>
      <c r="P212" t="s">
        <v>23</v>
      </c>
      <c r="Q212" t="s">
        <v>132</v>
      </c>
      <c r="R212" t="s">
        <v>130</v>
      </c>
    </row>
    <row r="213" spans="1:18" x14ac:dyDescent="0.3">
      <c r="A213">
        <v>501257</v>
      </c>
      <c r="B213" t="s">
        <v>186</v>
      </c>
      <c r="C213">
        <f>YEAR(Table1[[#This Row],[date]])</f>
        <v>2011</v>
      </c>
      <c r="D213" s="1">
        <v>40678</v>
      </c>
      <c r="E213" t="s">
        <v>182</v>
      </c>
      <c r="F213" t="s">
        <v>187</v>
      </c>
      <c r="G213">
        <v>0</v>
      </c>
      <c r="H213" t="s">
        <v>377</v>
      </c>
      <c r="I213" t="s">
        <v>374</v>
      </c>
      <c r="J213" t="s">
        <v>374</v>
      </c>
      <c r="K213" t="s">
        <v>20</v>
      </c>
      <c r="L213" t="s">
        <v>377</v>
      </c>
      <c r="M213" t="s">
        <v>21</v>
      </c>
      <c r="N213">
        <v>29</v>
      </c>
      <c r="O213" t="s">
        <v>22</v>
      </c>
      <c r="P213" t="s">
        <v>23</v>
      </c>
      <c r="Q213" t="s">
        <v>24</v>
      </c>
      <c r="R213" t="s">
        <v>31</v>
      </c>
    </row>
    <row r="214" spans="1:18" x14ac:dyDescent="0.3">
      <c r="A214">
        <v>501260</v>
      </c>
      <c r="B214" t="s">
        <v>186</v>
      </c>
      <c r="C214">
        <f>YEAR(Table1[[#This Row],[date]])</f>
        <v>2011</v>
      </c>
      <c r="D214" s="1">
        <v>40680</v>
      </c>
      <c r="E214" t="s">
        <v>64</v>
      </c>
      <c r="F214" t="s">
        <v>187</v>
      </c>
      <c r="G214">
        <v>0</v>
      </c>
      <c r="H214" t="s">
        <v>377</v>
      </c>
      <c r="I214" t="s">
        <v>376</v>
      </c>
      <c r="J214" t="s">
        <v>377</v>
      </c>
      <c r="K214" t="s">
        <v>29</v>
      </c>
      <c r="L214" t="s">
        <v>377</v>
      </c>
      <c r="M214" t="s">
        <v>21</v>
      </c>
      <c r="N214">
        <v>111</v>
      </c>
      <c r="O214" t="s">
        <v>22</v>
      </c>
      <c r="P214" t="s">
        <v>23</v>
      </c>
      <c r="Q214" t="s">
        <v>24</v>
      </c>
      <c r="R214" t="s">
        <v>56</v>
      </c>
    </row>
    <row r="215" spans="1:18" x14ac:dyDescent="0.3">
      <c r="A215">
        <v>501263</v>
      </c>
      <c r="B215" t="s">
        <v>38</v>
      </c>
      <c r="C215">
        <f>YEAR(Table1[[#This Row],[date]])</f>
        <v>2011</v>
      </c>
      <c r="D215" s="1">
        <v>40683</v>
      </c>
      <c r="E215" t="s">
        <v>49</v>
      </c>
      <c r="F215" t="s">
        <v>40</v>
      </c>
      <c r="G215">
        <v>0</v>
      </c>
      <c r="H215" t="s">
        <v>371</v>
      </c>
      <c r="I215" t="s">
        <v>375</v>
      </c>
      <c r="J215" t="s">
        <v>371</v>
      </c>
      <c r="K215" t="s">
        <v>29</v>
      </c>
      <c r="L215" t="s">
        <v>375</v>
      </c>
      <c r="M215" t="s">
        <v>35</v>
      </c>
      <c r="N215">
        <v>10</v>
      </c>
      <c r="O215" t="s">
        <v>22</v>
      </c>
      <c r="P215" t="s">
        <v>23</v>
      </c>
      <c r="Q215" t="s">
        <v>25</v>
      </c>
      <c r="R215" t="s">
        <v>193</v>
      </c>
    </row>
    <row r="216" spans="1:18" x14ac:dyDescent="0.3">
      <c r="A216">
        <v>501264</v>
      </c>
      <c r="B216" t="s">
        <v>186</v>
      </c>
      <c r="C216">
        <f>YEAR(Table1[[#This Row],[date]])</f>
        <v>2011</v>
      </c>
      <c r="D216" s="1">
        <v>40684</v>
      </c>
      <c r="E216" t="s">
        <v>212</v>
      </c>
      <c r="F216" t="s">
        <v>187</v>
      </c>
      <c r="G216">
        <v>0</v>
      </c>
      <c r="H216" t="s">
        <v>377</v>
      </c>
      <c r="I216" t="s">
        <v>378</v>
      </c>
      <c r="J216" t="s">
        <v>377</v>
      </c>
      <c r="K216" t="s">
        <v>20</v>
      </c>
      <c r="L216" t="s">
        <v>378</v>
      </c>
      <c r="M216" t="s">
        <v>21</v>
      </c>
      <c r="N216">
        <v>82</v>
      </c>
      <c r="O216" t="s">
        <v>22</v>
      </c>
      <c r="P216" t="s">
        <v>23</v>
      </c>
      <c r="Q216" t="s">
        <v>24</v>
      </c>
      <c r="R216" t="s">
        <v>56</v>
      </c>
    </row>
    <row r="217" spans="1:18" x14ac:dyDescent="0.3">
      <c r="A217">
        <v>501266</v>
      </c>
      <c r="B217" t="s">
        <v>17</v>
      </c>
      <c r="C217">
        <f>YEAR(Table1[[#This Row],[date]])</f>
        <v>2011</v>
      </c>
      <c r="D217" s="1">
        <v>40685</v>
      </c>
      <c r="E217" t="s">
        <v>110</v>
      </c>
      <c r="F217" t="s">
        <v>19</v>
      </c>
      <c r="G217">
        <v>0</v>
      </c>
      <c r="H217" t="s">
        <v>376</v>
      </c>
      <c r="I217" t="s">
        <v>373</v>
      </c>
      <c r="J217" t="s">
        <v>376</v>
      </c>
      <c r="K217" t="s">
        <v>20</v>
      </c>
      <c r="L217" t="s">
        <v>376</v>
      </c>
      <c r="M217" t="s">
        <v>35</v>
      </c>
      <c r="N217">
        <v>8</v>
      </c>
      <c r="O217" t="s">
        <v>22</v>
      </c>
      <c r="P217" t="s">
        <v>23</v>
      </c>
      <c r="Q217" t="s">
        <v>47</v>
      </c>
      <c r="R217" t="s">
        <v>25</v>
      </c>
    </row>
    <row r="218" spans="1:18" x14ac:dyDescent="0.3">
      <c r="A218">
        <v>501267</v>
      </c>
      <c r="B218" t="s">
        <v>43</v>
      </c>
      <c r="C218">
        <f>YEAR(Table1[[#This Row],[date]])</f>
        <v>2011</v>
      </c>
      <c r="D218" s="1">
        <v>40685</v>
      </c>
      <c r="E218" t="s">
        <v>213</v>
      </c>
      <c r="F218" t="s">
        <v>45</v>
      </c>
      <c r="G218">
        <v>0</v>
      </c>
      <c r="H218" t="s">
        <v>372</v>
      </c>
      <c r="I218" t="s">
        <v>371</v>
      </c>
      <c r="J218" t="s">
        <v>371</v>
      </c>
      <c r="K218" t="s">
        <v>20</v>
      </c>
      <c r="L218" t="s">
        <v>371</v>
      </c>
      <c r="M218" t="s">
        <v>35</v>
      </c>
      <c r="N218">
        <v>5</v>
      </c>
      <c r="O218" t="s">
        <v>22</v>
      </c>
      <c r="P218" t="s">
        <v>23</v>
      </c>
      <c r="Q218" t="s">
        <v>130</v>
      </c>
      <c r="R218" t="s">
        <v>108</v>
      </c>
    </row>
    <row r="219" spans="1:18" x14ac:dyDescent="0.3">
      <c r="A219">
        <v>501268</v>
      </c>
      <c r="B219" t="s">
        <v>38</v>
      </c>
      <c r="C219">
        <f>YEAR(Table1[[#This Row],[date]])</f>
        <v>2011</v>
      </c>
      <c r="D219" s="1">
        <v>40687</v>
      </c>
      <c r="E219" t="s">
        <v>97</v>
      </c>
      <c r="F219" t="s">
        <v>40</v>
      </c>
      <c r="G219">
        <v>0</v>
      </c>
      <c r="H219" t="s">
        <v>376</v>
      </c>
      <c r="I219" t="s">
        <v>373</v>
      </c>
      <c r="J219" t="s">
        <v>373</v>
      </c>
      <c r="K219" t="s">
        <v>20</v>
      </c>
      <c r="L219" t="s">
        <v>373</v>
      </c>
      <c r="M219" t="s">
        <v>35</v>
      </c>
      <c r="N219">
        <v>6</v>
      </c>
      <c r="O219" t="s">
        <v>22</v>
      </c>
      <c r="P219" t="s">
        <v>23</v>
      </c>
      <c r="Q219" t="s">
        <v>24</v>
      </c>
      <c r="R219" t="s">
        <v>108</v>
      </c>
    </row>
    <row r="220" spans="1:18" x14ac:dyDescent="0.3">
      <c r="A220">
        <v>501269</v>
      </c>
      <c r="B220" t="s">
        <v>38</v>
      </c>
      <c r="C220">
        <f>YEAR(Table1[[#This Row],[date]])</f>
        <v>2011</v>
      </c>
      <c r="D220" s="1">
        <v>40688</v>
      </c>
      <c r="E220" t="s">
        <v>202</v>
      </c>
      <c r="F220" t="s">
        <v>40</v>
      </c>
      <c r="G220">
        <v>0</v>
      </c>
      <c r="H220" t="s">
        <v>371</v>
      </c>
      <c r="I220" t="s">
        <v>372</v>
      </c>
      <c r="J220" t="s">
        <v>371</v>
      </c>
      <c r="K220" t="s">
        <v>20</v>
      </c>
      <c r="L220" t="s">
        <v>371</v>
      </c>
      <c r="M220" t="s">
        <v>35</v>
      </c>
      <c r="N220">
        <v>4</v>
      </c>
      <c r="O220" t="s">
        <v>22</v>
      </c>
      <c r="P220" t="s">
        <v>23</v>
      </c>
      <c r="Q220" t="s">
        <v>24</v>
      </c>
      <c r="R220" t="s">
        <v>108</v>
      </c>
    </row>
    <row r="221" spans="1:18" x14ac:dyDescent="0.3">
      <c r="A221">
        <v>501270</v>
      </c>
      <c r="B221" t="s">
        <v>57</v>
      </c>
      <c r="C221">
        <f>YEAR(Table1[[#This Row],[date]])</f>
        <v>2011</v>
      </c>
      <c r="D221" s="1">
        <v>40690</v>
      </c>
      <c r="E221" t="s">
        <v>110</v>
      </c>
      <c r="F221" t="s">
        <v>59</v>
      </c>
      <c r="G221">
        <v>0</v>
      </c>
      <c r="H221" t="s">
        <v>376</v>
      </c>
      <c r="I221" t="s">
        <v>371</v>
      </c>
      <c r="J221" t="s">
        <v>371</v>
      </c>
      <c r="K221" t="s">
        <v>20</v>
      </c>
      <c r="L221" t="s">
        <v>376</v>
      </c>
      <c r="M221" t="s">
        <v>21</v>
      </c>
      <c r="N221">
        <v>43</v>
      </c>
      <c r="O221" t="s">
        <v>22</v>
      </c>
      <c r="P221" t="s">
        <v>23</v>
      </c>
      <c r="Q221" t="s">
        <v>24</v>
      </c>
      <c r="R221" t="s">
        <v>108</v>
      </c>
    </row>
    <row r="222" spans="1:18" x14ac:dyDescent="0.3">
      <c r="A222">
        <v>501271</v>
      </c>
      <c r="B222" t="s">
        <v>57</v>
      </c>
      <c r="C222">
        <f>YEAR(Table1[[#This Row],[date]])</f>
        <v>2011</v>
      </c>
      <c r="D222" s="1">
        <v>40691</v>
      </c>
      <c r="E222" t="s">
        <v>173</v>
      </c>
      <c r="F222" t="s">
        <v>59</v>
      </c>
      <c r="G222">
        <v>0</v>
      </c>
      <c r="H222" t="s">
        <v>373</v>
      </c>
      <c r="I222" t="s">
        <v>376</v>
      </c>
      <c r="J222" t="s">
        <v>373</v>
      </c>
      <c r="K222" t="s">
        <v>29</v>
      </c>
      <c r="L222" t="s">
        <v>373</v>
      </c>
      <c r="M222" t="s">
        <v>21</v>
      </c>
      <c r="N222">
        <v>58</v>
      </c>
      <c r="O222" t="s">
        <v>22</v>
      </c>
      <c r="P222" t="s">
        <v>23</v>
      </c>
      <c r="Q222" t="s">
        <v>24</v>
      </c>
      <c r="R222" t="s">
        <v>108</v>
      </c>
    </row>
    <row r="223" spans="1:18" x14ac:dyDescent="0.3">
      <c r="A223">
        <v>548306</v>
      </c>
      <c r="B223" t="s">
        <v>57</v>
      </c>
      <c r="C223">
        <f>YEAR(Table1[[#This Row],[date]])</f>
        <v>2012</v>
      </c>
      <c r="D223" s="1">
        <v>41003</v>
      </c>
      <c r="E223" t="s">
        <v>214</v>
      </c>
      <c r="F223" t="s">
        <v>59</v>
      </c>
      <c r="G223">
        <v>0</v>
      </c>
      <c r="H223" t="s">
        <v>373</v>
      </c>
      <c r="I223" t="s">
        <v>371</v>
      </c>
      <c r="J223" t="s">
        <v>371</v>
      </c>
      <c r="K223" t="s">
        <v>20</v>
      </c>
      <c r="L223" t="s">
        <v>371</v>
      </c>
      <c r="M223" t="s">
        <v>35</v>
      </c>
      <c r="N223">
        <v>8</v>
      </c>
      <c r="O223" t="s">
        <v>22</v>
      </c>
      <c r="P223" t="s">
        <v>23</v>
      </c>
      <c r="Q223" t="s">
        <v>215</v>
      </c>
      <c r="R223" t="s">
        <v>108</v>
      </c>
    </row>
    <row r="224" spans="1:18" x14ac:dyDescent="0.3">
      <c r="A224">
        <v>548307</v>
      </c>
      <c r="B224" t="s">
        <v>43</v>
      </c>
      <c r="C224">
        <f>YEAR(Table1[[#This Row],[date]])</f>
        <v>2012</v>
      </c>
      <c r="D224" s="1">
        <v>41004</v>
      </c>
      <c r="E224" t="s">
        <v>75</v>
      </c>
      <c r="F224" t="s">
        <v>45</v>
      </c>
      <c r="G224">
        <v>0</v>
      </c>
      <c r="H224" t="s">
        <v>372</v>
      </c>
      <c r="I224" t="s">
        <v>374</v>
      </c>
      <c r="J224" t="s">
        <v>374</v>
      </c>
      <c r="K224" t="s">
        <v>20</v>
      </c>
      <c r="L224" t="s">
        <v>374</v>
      </c>
      <c r="M224" t="s">
        <v>35</v>
      </c>
      <c r="N224">
        <v>8</v>
      </c>
      <c r="O224" t="s">
        <v>22</v>
      </c>
      <c r="P224" t="s">
        <v>23</v>
      </c>
      <c r="Q224" t="s">
        <v>121</v>
      </c>
      <c r="R224" t="s">
        <v>119</v>
      </c>
    </row>
    <row r="225" spans="1:18" x14ac:dyDescent="0.3">
      <c r="A225">
        <v>548309</v>
      </c>
      <c r="B225" t="s">
        <v>48</v>
      </c>
      <c r="C225">
        <f>YEAR(Table1[[#This Row],[date]])</f>
        <v>2012</v>
      </c>
      <c r="D225" s="1">
        <v>41005</v>
      </c>
      <c r="E225" t="s">
        <v>218</v>
      </c>
      <c r="F225" t="s">
        <v>50</v>
      </c>
      <c r="G225">
        <v>0</v>
      </c>
      <c r="H225" t="s">
        <v>375</v>
      </c>
      <c r="I225" t="s">
        <v>377</v>
      </c>
      <c r="J225" t="s">
        <v>377</v>
      </c>
      <c r="K225" t="s">
        <v>20</v>
      </c>
      <c r="L225" t="s">
        <v>375</v>
      </c>
      <c r="M225" t="s">
        <v>21</v>
      </c>
      <c r="N225">
        <v>31</v>
      </c>
      <c r="O225" t="s">
        <v>22</v>
      </c>
      <c r="P225" t="s">
        <v>23</v>
      </c>
      <c r="Q225" t="s">
        <v>46</v>
      </c>
      <c r="R225" t="s">
        <v>130</v>
      </c>
    </row>
    <row r="226" spans="1:18" x14ac:dyDescent="0.3">
      <c r="A226">
        <v>548310</v>
      </c>
      <c r="B226" t="s">
        <v>17</v>
      </c>
      <c r="C226">
        <f>YEAR(Table1[[#This Row],[date]])</f>
        <v>2012</v>
      </c>
      <c r="D226" s="1">
        <v>41006</v>
      </c>
      <c r="E226" t="s">
        <v>113</v>
      </c>
      <c r="F226" t="s">
        <v>19</v>
      </c>
      <c r="G226">
        <v>0</v>
      </c>
      <c r="H226" t="s">
        <v>376</v>
      </c>
      <c r="I226" t="s">
        <v>374</v>
      </c>
      <c r="J226" t="s">
        <v>374</v>
      </c>
      <c r="K226" t="s">
        <v>20</v>
      </c>
      <c r="L226" t="s">
        <v>376</v>
      </c>
      <c r="M226" t="s">
        <v>21</v>
      </c>
      <c r="N226">
        <v>20</v>
      </c>
      <c r="O226" t="s">
        <v>22</v>
      </c>
      <c r="P226" t="s">
        <v>23</v>
      </c>
      <c r="Q226" t="s">
        <v>121</v>
      </c>
      <c r="R226" t="s">
        <v>132</v>
      </c>
    </row>
    <row r="227" spans="1:18" x14ac:dyDescent="0.3">
      <c r="A227">
        <v>548311</v>
      </c>
      <c r="B227" t="s">
        <v>219</v>
      </c>
      <c r="C227">
        <f>YEAR(Table1[[#This Row],[date]])</f>
        <v>2012</v>
      </c>
      <c r="D227" s="1">
        <v>41006</v>
      </c>
      <c r="E227" t="s">
        <v>220</v>
      </c>
      <c r="F227" t="s">
        <v>221</v>
      </c>
      <c r="G227">
        <v>0</v>
      </c>
      <c r="H227" t="s">
        <v>378</v>
      </c>
      <c r="I227" t="s">
        <v>373</v>
      </c>
      <c r="J227" t="s">
        <v>378</v>
      </c>
      <c r="K227" t="s">
        <v>20</v>
      </c>
      <c r="L227" t="s">
        <v>373</v>
      </c>
      <c r="M227" t="s">
        <v>21</v>
      </c>
      <c r="N227">
        <v>74</v>
      </c>
      <c r="O227" t="s">
        <v>22</v>
      </c>
      <c r="P227" t="s">
        <v>23</v>
      </c>
      <c r="Q227" t="s">
        <v>215</v>
      </c>
      <c r="R227" t="s">
        <v>119</v>
      </c>
    </row>
    <row r="228" spans="1:18" x14ac:dyDescent="0.3">
      <c r="A228">
        <v>548312</v>
      </c>
      <c r="B228" t="s">
        <v>48</v>
      </c>
      <c r="C228">
        <f>YEAR(Table1[[#This Row],[date]])</f>
        <v>2012</v>
      </c>
      <c r="D228" s="1">
        <v>41007</v>
      </c>
      <c r="E228" t="s">
        <v>152</v>
      </c>
      <c r="F228" t="s">
        <v>50</v>
      </c>
      <c r="G228">
        <v>0</v>
      </c>
      <c r="H228" t="s">
        <v>375</v>
      </c>
      <c r="I228" t="s">
        <v>372</v>
      </c>
      <c r="J228" t="s">
        <v>372</v>
      </c>
      <c r="K228" t="s">
        <v>20</v>
      </c>
      <c r="L228" t="s">
        <v>375</v>
      </c>
      <c r="M228" t="s">
        <v>21</v>
      </c>
      <c r="N228">
        <v>22</v>
      </c>
      <c r="O228" t="s">
        <v>22</v>
      </c>
      <c r="P228" t="s">
        <v>23</v>
      </c>
      <c r="Q228" t="s">
        <v>46</v>
      </c>
      <c r="R228" t="s">
        <v>222</v>
      </c>
    </row>
    <row r="229" spans="1:18" x14ac:dyDescent="0.3">
      <c r="A229">
        <v>548314</v>
      </c>
      <c r="B229" t="s">
        <v>219</v>
      </c>
      <c r="C229">
        <f>YEAR(Table1[[#This Row],[date]])</f>
        <v>2012</v>
      </c>
      <c r="D229" s="1">
        <v>41008</v>
      </c>
      <c r="E229" t="s">
        <v>139</v>
      </c>
      <c r="F229" t="s">
        <v>221</v>
      </c>
      <c r="G229">
        <v>0</v>
      </c>
      <c r="H229" t="s">
        <v>378</v>
      </c>
      <c r="I229" t="s">
        <v>371</v>
      </c>
      <c r="J229" t="s">
        <v>378</v>
      </c>
      <c r="K229" t="s">
        <v>29</v>
      </c>
      <c r="L229" t="s">
        <v>371</v>
      </c>
      <c r="M229" t="s">
        <v>35</v>
      </c>
      <c r="N229">
        <v>5</v>
      </c>
      <c r="O229" t="s">
        <v>22</v>
      </c>
      <c r="P229" t="s">
        <v>23</v>
      </c>
      <c r="Q229" t="s">
        <v>217</v>
      </c>
      <c r="R229" t="s">
        <v>215</v>
      </c>
    </row>
    <row r="230" spans="1:18" x14ac:dyDescent="0.3">
      <c r="A230">
        <v>548315</v>
      </c>
      <c r="B230" t="s">
        <v>17</v>
      </c>
      <c r="C230">
        <f>YEAR(Table1[[#This Row],[date]])</f>
        <v>2012</v>
      </c>
      <c r="D230" s="1">
        <v>41009</v>
      </c>
      <c r="E230" t="s">
        <v>82</v>
      </c>
      <c r="F230" t="s">
        <v>19</v>
      </c>
      <c r="G230">
        <v>0</v>
      </c>
      <c r="H230" t="s">
        <v>376</v>
      </c>
      <c r="I230" t="s">
        <v>372</v>
      </c>
      <c r="J230" t="s">
        <v>376</v>
      </c>
      <c r="K230" t="s">
        <v>20</v>
      </c>
      <c r="L230" t="s">
        <v>372</v>
      </c>
      <c r="M230" t="s">
        <v>21</v>
      </c>
      <c r="N230">
        <v>42</v>
      </c>
      <c r="O230" t="s">
        <v>22</v>
      </c>
      <c r="P230" t="s">
        <v>23</v>
      </c>
      <c r="Q230" t="s">
        <v>132</v>
      </c>
      <c r="R230" t="s">
        <v>201</v>
      </c>
    </row>
    <row r="231" spans="1:18" x14ac:dyDescent="0.3">
      <c r="A231">
        <v>548316</v>
      </c>
      <c r="B231" t="s">
        <v>32</v>
      </c>
      <c r="C231">
        <f>YEAR(Table1[[#This Row],[date]])</f>
        <v>2012</v>
      </c>
      <c r="D231" s="1">
        <v>41009</v>
      </c>
      <c r="E231" t="s">
        <v>225</v>
      </c>
      <c r="F231" t="s">
        <v>34</v>
      </c>
      <c r="G231">
        <v>0</v>
      </c>
      <c r="H231" t="s">
        <v>374</v>
      </c>
      <c r="I231" t="s">
        <v>373</v>
      </c>
      <c r="J231" t="s">
        <v>374</v>
      </c>
      <c r="K231" t="s">
        <v>20</v>
      </c>
      <c r="L231" t="s">
        <v>374</v>
      </c>
      <c r="M231" t="s">
        <v>35</v>
      </c>
      <c r="N231">
        <v>8</v>
      </c>
      <c r="O231" t="s">
        <v>22</v>
      </c>
      <c r="P231" t="s">
        <v>23</v>
      </c>
      <c r="Q231" t="s">
        <v>24</v>
      </c>
      <c r="R231" t="s">
        <v>130</v>
      </c>
    </row>
    <row r="232" spans="1:18" x14ac:dyDescent="0.3">
      <c r="A232">
        <v>548317</v>
      </c>
      <c r="B232" t="s">
        <v>38</v>
      </c>
      <c r="C232">
        <f>YEAR(Table1[[#This Row],[date]])</f>
        <v>2012</v>
      </c>
      <c r="D232" s="1">
        <v>41010</v>
      </c>
      <c r="E232" t="s">
        <v>184</v>
      </c>
      <c r="F232" t="s">
        <v>40</v>
      </c>
      <c r="G232">
        <v>0</v>
      </c>
      <c r="H232" t="s">
        <v>371</v>
      </c>
      <c r="I232" t="s">
        <v>375</v>
      </c>
      <c r="J232" t="s">
        <v>375</v>
      </c>
      <c r="K232" t="s">
        <v>20</v>
      </c>
      <c r="L232" t="s">
        <v>371</v>
      </c>
      <c r="M232" t="s">
        <v>21</v>
      </c>
      <c r="N232">
        <v>27</v>
      </c>
      <c r="O232" t="s">
        <v>22</v>
      </c>
      <c r="P232" t="s">
        <v>23</v>
      </c>
      <c r="Q232" t="s">
        <v>36</v>
      </c>
      <c r="R232" t="s">
        <v>226</v>
      </c>
    </row>
    <row r="233" spans="1:18" x14ac:dyDescent="0.3">
      <c r="A233">
        <v>548318</v>
      </c>
      <c r="B233" t="s">
        <v>57</v>
      </c>
      <c r="C233">
        <f>YEAR(Table1[[#This Row],[date]])</f>
        <v>2012</v>
      </c>
      <c r="D233" s="1">
        <v>41011</v>
      </c>
      <c r="E233" t="s">
        <v>227</v>
      </c>
      <c r="F233" t="s">
        <v>59</v>
      </c>
      <c r="G233">
        <v>0</v>
      </c>
      <c r="H233" t="s">
        <v>373</v>
      </c>
      <c r="I233" t="s">
        <v>376</v>
      </c>
      <c r="J233" t="s">
        <v>376</v>
      </c>
      <c r="K233" t="s">
        <v>29</v>
      </c>
      <c r="L233" t="s">
        <v>373</v>
      </c>
      <c r="M233" t="s">
        <v>35</v>
      </c>
      <c r="N233">
        <v>5</v>
      </c>
      <c r="O233" t="s">
        <v>22</v>
      </c>
      <c r="P233" t="s">
        <v>23</v>
      </c>
      <c r="Q233" t="s">
        <v>119</v>
      </c>
      <c r="R233" t="s">
        <v>201</v>
      </c>
    </row>
    <row r="234" spans="1:18" x14ac:dyDescent="0.3">
      <c r="A234">
        <v>548320</v>
      </c>
      <c r="B234" t="s">
        <v>43</v>
      </c>
      <c r="C234">
        <f>YEAR(Table1[[#This Row],[date]])</f>
        <v>2012</v>
      </c>
      <c r="D234" s="1">
        <v>41012</v>
      </c>
      <c r="E234" t="s">
        <v>228</v>
      </c>
      <c r="F234" t="s">
        <v>45</v>
      </c>
      <c r="G234">
        <v>0</v>
      </c>
      <c r="H234" t="s">
        <v>372</v>
      </c>
      <c r="I234" t="s">
        <v>375</v>
      </c>
      <c r="J234" t="s">
        <v>375</v>
      </c>
      <c r="K234" t="s">
        <v>29</v>
      </c>
      <c r="L234" t="s">
        <v>372</v>
      </c>
      <c r="M234" t="s">
        <v>35</v>
      </c>
      <c r="N234">
        <v>5</v>
      </c>
      <c r="O234" t="s">
        <v>22</v>
      </c>
      <c r="P234" t="s">
        <v>23</v>
      </c>
      <c r="Q234" t="s">
        <v>24</v>
      </c>
      <c r="R234" t="s">
        <v>121</v>
      </c>
    </row>
    <row r="235" spans="1:18" x14ac:dyDescent="0.3">
      <c r="A235">
        <v>548321</v>
      </c>
      <c r="B235" t="s">
        <v>32</v>
      </c>
      <c r="C235">
        <f>YEAR(Table1[[#This Row],[date]])</f>
        <v>2012</v>
      </c>
      <c r="D235" s="1">
        <v>41018</v>
      </c>
      <c r="E235" t="s">
        <v>174</v>
      </c>
      <c r="F235" t="s">
        <v>34</v>
      </c>
      <c r="G235">
        <v>0</v>
      </c>
      <c r="H235" t="s">
        <v>374</v>
      </c>
      <c r="I235" t="s">
        <v>378</v>
      </c>
      <c r="J235" t="s">
        <v>378</v>
      </c>
      <c r="K235" t="s">
        <v>29</v>
      </c>
      <c r="L235" t="s">
        <v>374</v>
      </c>
      <c r="M235" t="s">
        <v>35</v>
      </c>
      <c r="N235">
        <v>5</v>
      </c>
      <c r="O235" t="s">
        <v>22</v>
      </c>
      <c r="P235" t="s">
        <v>23</v>
      </c>
      <c r="Q235" t="s">
        <v>46</v>
      </c>
      <c r="R235" t="s">
        <v>130</v>
      </c>
    </row>
    <row r="236" spans="1:18" x14ac:dyDescent="0.3">
      <c r="A236">
        <v>548323</v>
      </c>
      <c r="B236" t="s">
        <v>43</v>
      </c>
      <c r="C236">
        <f>YEAR(Table1[[#This Row],[date]])</f>
        <v>2012</v>
      </c>
      <c r="D236" s="1">
        <v>41014</v>
      </c>
      <c r="E236" t="s">
        <v>229</v>
      </c>
      <c r="F236" t="s">
        <v>45</v>
      </c>
      <c r="G236">
        <v>0</v>
      </c>
      <c r="H236" t="s">
        <v>372</v>
      </c>
      <c r="I236" t="s">
        <v>377</v>
      </c>
      <c r="J236" t="s">
        <v>372</v>
      </c>
      <c r="K236" t="s">
        <v>20</v>
      </c>
      <c r="L236" t="s">
        <v>377</v>
      </c>
      <c r="M236" t="s">
        <v>21</v>
      </c>
      <c r="N236">
        <v>2</v>
      </c>
      <c r="O236" t="s">
        <v>22</v>
      </c>
      <c r="P236" t="s">
        <v>23</v>
      </c>
      <c r="Q236" t="s">
        <v>24</v>
      </c>
      <c r="R236" t="s">
        <v>121</v>
      </c>
    </row>
    <row r="237" spans="1:18" x14ac:dyDescent="0.3">
      <c r="A237">
        <v>548324</v>
      </c>
      <c r="B237" t="s">
        <v>17</v>
      </c>
      <c r="C237">
        <f>YEAR(Table1[[#This Row],[date]])</f>
        <v>2012</v>
      </c>
      <c r="D237" s="1">
        <v>41014</v>
      </c>
      <c r="E237" t="s">
        <v>218</v>
      </c>
      <c r="F237" t="s">
        <v>19</v>
      </c>
      <c r="G237">
        <v>0</v>
      </c>
      <c r="H237" t="s">
        <v>376</v>
      </c>
      <c r="I237" t="s">
        <v>375</v>
      </c>
      <c r="J237" t="s">
        <v>375</v>
      </c>
      <c r="K237" t="s">
        <v>29</v>
      </c>
      <c r="L237" t="s">
        <v>375</v>
      </c>
      <c r="M237" t="s">
        <v>21</v>
      </c>
      <c r="N237">
        <v>59</v>
      </c>
      <c r="O237" t="s">
        <v>22</v>
      </c>
      <c r="P237" t="s">
        <v>23</v>
      </c>
      <c r="Q237" t="s">
        <v>215</v>
      </c>
      <c r="R237" t="s">
        <v>201</v>
      </c>
    </row>
    <row r="238" spans="1:18" x14ac:dyDescent="0.3">
      <c r="A238">
        <v>548325</v>
      </c>
      <c r="B238" t="s">
        <v>38</v>
      </c>
      <c r="C238">
        <f>YEAR(Table1[[#This Row],[date]])</f>
        <v>2012</v>
      </c>
      <c r="D238" s="1">
        <v>41015</v>
      </c>
      <c r="E238" t="s">
        <v>230</v>
      </c>
      <c r="F238" t="s">
        <v>40</v>
      </c>
      <c r="G238">
        <v>0</v>
      </c>
      <c r="H238" t="s">
        <v>371</v>
      </c>
      <c r="I238" t="s">
        <v>374</v>
      </c>
      <c r="J238" t="s">
        <v>374</v>
      </c>
      <c r="K238" t="s">
        <v>20</v>
      </c>
      <c r="L238" t="s">
        <v>374</v>
      </c>
      <c r="M238" t="s">
        <v>35</v>
      </c>
      <c r="N238">
        <v>7</v>
      </c>
      <c r="O238" t="s">
        <v>22</v>
      </c>
      <c r="P238" t="s">
        <v>23</v>
      </c>
      <c r="Q238" t="s">
        <v>46</v>
      </c>
      <c r="R238" t="s">
        <v>130</v>
      </c>
    </row>
    <row r="239" spans="1:18" x14ac:dyDescent="0.3">
      <c r="A239">
        <v>548326</v>
      </c>
      <c r="B239" t="s">
        <v>48</v>
      </c>
      <c r="C239">
        <f>YEAR(Table1[[#This Row],[date]])</f>
        <v>2012</v>
      </c>
      <c r="D239" s="1">
        <v>41016</v>
      </c>
      <c r="E239" t="s">
        <v>152</v>
      </c>
      <c r="F239" t="s">
        <v>50</v>
      </c>
      <c r="G239">
        <v>0</v>
      </c>
      <c r="H239" t="s">
        <v>375</v>
      </c>
      <c r="I239" t="s">
        <v>378</v>
      </c>
      <c r="J239" t="s">
        <v>378</v>
      </c>
      <c r="K239" t="s">
        <v>29</v>
      </c>
      <c r="L239" t="s">
        <v>375</v>
      </c>
      <c r="M239" t="s">
        <v>35</v>
      </c>
      <c r="N239">
        <v>5</v>
      </c>
      <c r="O239" t="s">
        <v>22</v>
      </c>
      <c r="P239" t="s">
        <v>23</v>
      </c>
      <c r="Q239" t="s">
        <v>36</v>
      </c>
      <c r="R239" t="s">
        <v>226</v>
      </c>
    </row>
    <row r="240" spans="1:18" x14ac:dyDescent="0.3">
      <c r="A240">
        <v>548328</v>
      </c>
      <c r="B240" t="s">
        <v>26</v>
      </c>
      <c r="C240">
        <f>YEAR(Table1[[#This Row],[date]])</f>
        <v>2012</v>
      </c>
      <c r="D240" s="1">
        <v>41017</v>
      </c>
      <c r="E240" t="s">
        <v>138</v>
      </c>
      <c r="F240" t="s">
        <v>28</v>
      </c>
      <c r="G240">
        <v>0</v>
      </c>
      <c r="H240" t="s">
        <v>377</v>
      </c>
      <c r="I240" t="s">
        <v>372</v>
      </c>
      <c r="J240" t="s">
        <v>377</v>
      </c>
      <c r="K240" t="s">
        <v>29</v>
      </c>
      <c r="L240" t="s">
        <v>372</v>
      </c>
      <c r="M240" t="s">
        <v>35</v>
      </c>
      <c r="N240">
        <v>8</v>
      </c>
      <c r="O240" t="s">
        <v>22</v>
      </c>
      <c r="P240" t="s">
        <v>23</v>
      </c>
      <c r="Q240" t="s">
        <v>215</v>
      </c>
      <c r="R240" t="s">
        <v>201</v>
      </c>
    </row>
    <row r="241" spans="1:18" x14ac:dyDescent="0.3">
      <c r="A241">
        <v>548329</v>
      </c>
      <c r="B241" t="s">
        <v>52</v>
      </c>
      <c r="C241">
        <f>YEAR(Table1[[#This Row],[date]])</f>
        <v>2012</v>
      </c>
      <c r="D241" s="1">
        <v>41039</v>
      </c>
      <c r="E241" t="s">
        <v>171</v>
      </c>
      <c r="F241" t="s">
        <v>54</v>
      </c>
      <c r="G241">
        <v>0</v>
      </c>
      <c r="H241" t="s">
        <v>378</v>
      </c>
      <c r="I241" t="s">
        <v>374</v>
      </c>
      <c r="J241" t="s">
        <v>378</v>
      </c>
      <c r="K241" t="s">
        <v>29</v>
      </c>
      <c r="L241" t="s">
        <v>374</v>
      </c>
      <c r="M241" t="s">
        <v>35</v>
      </c>
      <c r="N241">
        <v>9</v>
      </c>
      <c r="O241" t="s">
        <v>22</v>
      </c>
      <c r="P241" t="s">
        <v>23</v>
      </c>
      <c r="Q241" t="s">
        <v>215</v>
      </c>
      <c r="R241" t="s">
        <v>108</v>
      </c>
    </row>
    <row r="242" spans="1:18" x14ac:dyDescent="0.3">
      <c r="A242">
        <v>548331</v>
      </c>
      <c r="B242" t="s">
        <v>26</v>
      </c>
      <c r="C242">
        <f>YEAR(Table1[[#This Row],[date]])</f>
        <v>2012</v>
      </c>
      <c r="D242" s="1">
        <v>41019</v>
      </c>
      <c r="E242" t="s">
        <v>110</v>
      </c>
      <c r="F242" t="s">
        <v>28</v>
      </c>
      <c r="G242">
        <v>0</v>
      </c>
      <c r="H242" t="s">
        <v>377</v>
      </c>
      <c r="I242" t="s">
        <v>376</v>
      </c>
      <c r="J242" t="s">
        <v>376</v>
      </c>
      <c r="K242" t="s">
        <v>20</v>
      </c>
      <c r="L242" t="s">
        <v>376</v>
      </c>
      <c r="M242" t="s">
        <v>35</v>
      </c>
      <c r="N242">
        <v>5</v>
      </c>
      <c r="O242" t="s">
        <v>22</v>
      </c>
      <c r="P242" t="s">
        <v>23</v>
      </c>
      <c r="Q242" t="s">
        <v>132</v>
      </c>
      <c r="R242" t="s">
        <v>201</v>
      </c>
    </row>
    <row r="243" spans="1:18" x14ac:dyDescent="0.3">
      <c r="A243">
        <v>548332</v>
      </c>
      <c r="B243" t="s">
        <v>57</v>
      </c>
      <c r="C243">
        <f>YEAR(Table1[[#This Row],[date]])</f>
        <v>2012</v>
      </c>
      <c r="D243" s="1">
        <v>41020</v>
      </c>
      <c r="E243" t="s">
        <v>227</v>
      </c>
      <c r="F243" t="s">
        <v>59</v>
      </c>
      <c r="G243">
        <v>0</v>
      </c>
      <c r="H243" t="s">
        <v>373</v>
      </c>
      <c r="I243" t="s">
        <v>375</v>
      </c>
      <c r="J243" t="s">
        <v>375</v>
      </c>
      <c r="K243" t="s">
        <v>29</v>
      </c>
      <c r="L243" t="s">
        <v>373</v>
      </c>
      <c r="M243" t="s">
        <v>35</v>
      </c>
      <c r="N243">
        <v>7</v>
      </c>
      <c r="O243" t="s">
        <v>22</v>
      </c>
      <c r="P243" t="s">
        <v>23</v>
      </c>
      <c r="Q243" t="s">
        <v>36</v>
      </c>
      <c r="R243" t="s">
        <v>226</v>
      </c>
    </row>
    <row r="244" spans="1:18" x14ac:dyDescent="0.3">
      <c r="A244">
        <v>548334</v>
      </c>
      <c r="B244" t="s">
        <v>38</v>
      </c>
      <c r="C244">
        <f>YEAR(Table1[[#This Row],[date]])</f>
        <v>2012</v>
      </c>
      <c r="D244" s="1">
        <v>41021</v>
      </c>
      <c r="E244" t="s">
        <v>72</v>
      </c>
      <c r="F244" t="s">
        <v>40</v>
      </c>
      <c r="G244">
        <v>0</v>
      </c>
      <c r="H244" t="s">
        <v>371</v>
      </c>
      <c r="I244" t="s">
        <v>377</v>
      </c>
      <c r="J244" t="s">
        <v>371</v>
      </c>
      <c r="K244" t="s">
        <v>29</v>
      </c>
      <c r="L244" t="s">
        <v>377</v>
      </c>
      <c r="M244" t="s">
        <v>35</v>
      </c>
      <c r="N244">
        <v>6</v>
      </c>
      <c r="O244" t="s">
        <v>22</v>
      </c>
      <c r="P244" t="s">
        <v>23</v>
      </c>
      <c r="Q244" t="s">
        <v>132</v>
      </c>
      <c r="R244" t="s">
        <v>201</v>
      </c>
    </row>
    <row r="245" spans="1:18" x14ac:dyDescent="0.3">
      <c r="A245">
        <v>548335</v>
      </c>
      <c r="B245" t="s">
        <v>162</v>
      </c>
      <c r="C245">
        <f>YEAR(Table1[[#This Row],[date]])</f>
        <v>2012</v>
      </c>
      <c r="D245" s="1">
        <v>41021</v>
      </c>
      <c r="E245" t="s">
        <v>150</v>
      </c>
      <c r="F245" t="s">
        <v>164</v>
      </c>
      <c r="G245">
        <v>0</v>
      </c>
      <c r="H245" t="s">
        <v>378</v>
      </c>
      <c r="I245" t="s">
        <v>372</v>
      </c>
      <c r="J245" t="s">
        <v>372</v>
      </c>
      <c r="K245" t="s">
        <v>20</v>
      </c>
      <c r="L245" t="s">
        <v>372</v>
      </c>
      <c r="M245" t="s">
        <v>35</v>
      </c>
      <c r="N245">
        <v>5</v>
      </c>
      <c r="O245" t="s">
        <v>22</v>
      </c>
      <c r="P245" t="s">
        <v>23</v>
      </c>
      <c r="Q245" t="s">
        <v>46</v>
      </c>
      <c r="R245" t="s">
        <v>130</v>
      </c>
    </row>
    <row r="246" spans="1:18" x14ac:dyDescent="0.3">
      <c r="A246">
        <v>548336</v>
      </c>
      <c r="B246" t="s">
        <v>48</v>
      </c>
      <c r="C246">
        <f>YEAR(Table1[[#This Row],[date]])</f>
        <v>2012</v>
      </c>
      <c r="D246" s="1">
        <v>41022</v>
      </c>
      <c r="E246" t="s">
        <v>113</v>
      </c>
      <c r="F246" t="s">
        <v>50</v>
      </c>
      <c r="G246">
        <v>0</v>
      </c>
      <c r="H246" t="s">
        <v>375</v>
      </c>
      <c r="I246" t="s">
        <v>376</v>
      </c>
      <c r="J246" t="s">
        <v>375</v>
      </c>
      <c r="K246" t="s">
        <v>20</v>
      </c>
      <c r="L246" t="s">
        <v>376</v>
      </c>
      <c r="M246" t="s">
        <v>21</v>
      </c>
      <c r="N246">
        <v>46</v>
      </c>
      <c r="O246" t="s">
        <v>22</v>
      </c>
      <c r="P246" t="s">
        <v>23</v>
      </c>
      <c r="Q246" t="s">
        <v>24</v>
      </c>
      <c r="R246" t="s">
        <v>121</v>
      </c>
    </row>
    <row r="247" spans="1:18" x14ac:dyDescent="0.3">
      <c r="A247">
        <v>548339</v>
      </c>
      <c r="B247" t="s">
        <v>26</v>
      </c>
      <c r="C247">
        <f>YEAR(Table1[[#This Row],[date]])</f>
        <v>2012</v>
      </c>
      <c r="D247" s="1">
        <v>41024</v>
      </c>
      <c r="E247" t="s">
        <v>175</v>
      </c>
      <c r="F247" t="s">
        <v>28</v>
      </c>
      <c r="G247">
        <v>0</v>
      </c>
      <c r="H247" t="s">
        <v>377</v>
      </c>
      <c r="I247" t="s">
        <v>371</v>
      </c>
      <c r="J247" t="s">
        <v>377</v>
      </c>
      <c r="K247" t="s">
        <v>29</v>
      </c>
      <c r="L247" t="s">
        <v>371</v>
      </c>
      <c r="M247" t="s">
        <v>35</v>
      </c>
      <c r="N247">
        <v>4</v>
      </c>
      <c r="O247" t="s">
        <v>22</v>
      </c>
      <c r="P247" t="s">
        <v>23</v>
      </c>
      <c r="Q247" t="s">
        <v>36</v>
      </c>
      <c r="R247" t="s">
        <v>226</v>
      </c>
    </row>
    <row r="248" spans="1:18" x14ac:dyDescent="0.3">
      <c r="A248">
        <v>548342</v>
      </c>
      <c r="B248" t="s">
        <v>32</v>
      </c>
      <c r="C248">
        <f>YEAR(Table1[[#This Row],[date]])</f>
        <v>2012</v>
      </c>
      <c r="D248" s="1">
        <v>41026</v>
      </c>
      <c r="E248" t="s">
        <v>53</v>
      </c>
      <c r="F248" t="s">
        <v>34</v>
      </c>
      <c r="G248">
        <v>0</v>
      </c>
      <c r="H248" t="s">
        <v>374</v>
      </c>
      <c r="I248" t="s">
        <v>371</v>
      </c>
      <c r="J248" t="s">
        <v>371</v>
      </c>
      <c r="K248" t="s">
        <v>20</v>
      </c>
      <c r="L248" t="s">
        <v>374</v>
      </c>
      <c r="M248" t="s">
        <v>21</v>
      </c>
      <c r="N248">
        <v>37</v>
      </c>
      <c r="O248" t="s">
        <v>22</v>
      </c>
      <c r="P248" t="s">
        <v>23</v>
      </c>
      <c r="Q248" t="s">
        <v>36</v>
      </c>
      <c r="R248" t="s">
        <v>226</v>
      </c>
    </row>
    <row r="249" spans="1:18" x14ac:dyDescent="0.3">
      <c r="A249">
        <v>548343</v>
      </c>
      <c r="B249" t="s">
        <v>57</v>
      </c>
      <c r="C249">
        <f>YEAR(Table1[[#This Row],[date]])</f>
        <v>2012</v>
      </c>
      <c r="D249" s="1">
        <v>41027</v>
      </c>
      <c r="E249" t="s">
        <v>231</v>
      </c>
      <c r="F249" t="s">
        <v>59</v>
      </c>
      <c r="G249">
        <v>0</v>
      </c>
      <c r="H249" t="s">
        <v>373</v>
      </c>
      <c r="I249" t="s">
        <v>377</v>
      </c>
      <c r="J249" t="s">
        <v>377</v>
      </c>
      <c r="K249" t="s">
        <v>29</v>
      </c>
      <c r="L249" t="s">
        <v>377</v>
      </c>
      <c r="M249" t="s">
        <v>21</v>
      </c>
      <c r="N249">
        <v>7</v>
      </c>
      <c r="O249" t="s">
        <v>22</v>
      </c>
      <c r="P249" t="s">
        <v>23</v>
      </c>
      <c r="Q249" t="s">
        <v>46</v>
      </c>
      <c r="R249" t="s">
        <v>130</v>
      </c>
    </row>
    <row r="250" spans="1:18" x14ac:dyDescent="0.3">
      <c r="A250">
        <v>548344</v>
      </c>
      <c r="B250" t="s">
        <v>43</v>
      </c>
      <c r="C250">
        <f>YEAR(Table1[[#This Row],[date]])</f>
        <v>2012</v>
      </c>
      <c r="D250" s="1">
        <v>41027</v>
      </c>
      <c r="E250" t="s">
        <v>138</v>
      </c>
      <c r="F250" t="s">
        <v>45</v>
      </c>
      <c r="G250">
        <v>0</v>
      </c>
      <c r="H250" t="s">
        <v>372</v>
      </c>
      <c r="I250" t="s">
        <v>376</v>
      </c>
      <c r="J250" t="s">
        <v>372</v>
      </c>
      <c r="K250" t="s">
        <v>29</v>
      </c>
      <c r="L250" t="s">
        <v>372</v>
      </c>
      <c r="M250" t="s">
        <v>21</v>
      </c>
      <c r="N250">
        <v>47</v>
      </c>
      <c r="O250" t="s">
        <v>22</v>
      </c>
      <c r="P250" t="s">
        <v>23</v>
      </c>
      <c r="Q250" t="s">
        <v>24</v>
      </c>
      <c r="R250" t="s">
        <v>69</v>
      </c>
    </row>
    <row r="251" spans="1:18" x14ac:dyDescent="0.3">
      <c r="A251">
        <v>548345</v>
      </c>
      <c r="B251" t="s">
        <v>32</v>
      </c>
      <c r="C251">
        <f>YEAR(Table1[[#This Row],[date]])</f>
        <v>2012</v>
      </c>
      <c r="D251" s="1">
        <v>41028</v>
      </c>
      <c r="E251" t="s">
        <v>53</v>
      </c>
      <c r="F251" t="s">
        <v>34</v>
      </c>
      <c r="G251">
        <v>0</v>
      </c>
      <c r="H251" t="s">
        <v>374</v>
      </c>
      <c r="I251" t="s">
        <v>375</v>
      </c>
      <c r="J251" t="s">
        <v>374</v>
      </c>
      <c r="K251" t="s">
        <v>29</v>
      </c>
      <c r="L251" t="s">
        <v>374</v>
      </c>
      <c r="M251" t="s">
        <v>21</v>
      </c>
      <c r="N251">
        <v>1</v>
      </c>
      <c r="O251" t="s">
        <v>22</v>
      </c>
      <c r="P251" t="s">
        <v>23</v>
      </c>
      <c r="Q251" t="s">
        <v>132</v>
      </c>
      <c r="R251" t="s">
        <v>201</v>
      </c>
    </row>
    <row r="252" spans="1:18" x14ac:dyDescent="0.3">
      <c r="A252">
        <v>548346</v>
      </c>
      <c r="B252" t="s">
        <v>38</v>
      </c>
      <c r="C252">
        <f>YEAR(Table1[[#This Row],[date]])</f>
        <v>2012</v>
      </c>
      <c r="D252" s="1">
        <v>41028</v>
      </c>
      <c r="E252" t="s">
        <v>199</v>
      </c>
      <c r="F252" t="s">
        <v>40</v>
      </c>
      <c r="G252">
        <v>0</v>
      </c>
      <c r="H252" t="s">
        <v>371</v>
      </c>
      <c r="I252" t="s">
        <v>378</v>
      </c>
      <c r="J252" t="s">
        <v>371</v>
      </c>
      <c r="K252" t="s">
        <v>20</v>
      </c>
      <c r="L252" t="s">
        <v>371</v>
      </c>
      <c r="M252" t="s">
        <v>35</v>
      </c>
      <c r="N252">
        <v>5</v>
      </c>
      <c r="O252" t="s">
        <v>22</v>
      </c>
      <c r="P252" t="s">
        <v>23</v>
      </c>
      <c r="Q252" t="s">
        <v>217</v>
      </c>
      <c r="R252" t="s">
        <v>226</v>
      </c>
    </row>
    <row r="253" spans="1:18" x14ac:dyDescent="0.3">
      <c r="A253">
        <v>548347</v>
      </c>
      <c r="B253" t="s">
        <v>57</v>
      </c>
      <c r="C253">
        <f>YEAR(Table1[[#This Row],[date]])</f>
        <v>2012</v>
      </c>
      <c r="D253" s="1">
        <v>41029</v>
      </c>
      <c r="E253" t="s">
        <v>138</v>
      </c>
      <c r="F253" t="s">
        <v>59</v>
      </c>
      <c r="G253">
        <v>0</v>
      </c>
      <c r="H253" t="s">
        <v>373</v>
      </c>
      <c r="I253" t="s">
        <v>372</v>
      </c>
      <c r="J253" t="s">
        <v>373</v>
      </c>
      <c r="K253" t="s">
        <v>29</v>
      </c>
      <c r="L253" t="s">
        <v>372</v>
      </c>
      <c r="M253" t="s">
        <v>35</v>
      </c>
      <c r="N253">
        <v>5</v>
      </c>
      <c r="O253" t="s">
        <v>22</v>
      </c>
      <c r="P253" t="s">
        <v>23</v>
      </c>
      <c r="Q253" t="s">
        <v>46</v>
      </c>
      <c r="R253" t="s">
        <v>232</v>
      </c>
    </row>
    <row r="254" spans="1:18" x14ac:dyDescent="0.3">
      <c r="A254">
        <v>548349</v>
      </c>
      <c r="B254" t="s">
        <v>48</v>
      </c>
      <c r="C254">
        <f>YEAR(Table1[[#This Row],[date]])</f>
        <v>2012</v>
      </c>
      <c r="D254" s="1">
        <v>41030</v>
      </c>
      <c r="E254" t="s">
        <v>233</v>
      </c>
      <c r="F254" t="s">
        <v>50</v>
      </c>
      <c r="G254">
        <v>0</v>
      </c>
      <c r="H254" t="s">
        <v>375</v>
      </c>
      <c r="I254" t="s">
        <v>374</v>
      </c>
      <c r="J254" t="s">
        <v>375</v>
      </c>
      <c r="K254" t="s">
        <v>29</v>
      </c>
      <c r="L254" t="s">
        <v>374</v>
      </c>
      <c r="M254" t="s">
        <v>35</v>
      </c>
      <c r="N254">
        <v>6</v>
      </c>
      <c r="O254" t="s">
        <v>22</v>
      </c>
      <c r="P254" t="s">
        <v>23</v>
      </c>
      <c r="Q254" t="s">
        <v>215</v>
      </c>
      <c r="R254" t="s">
        <v>108</v>
      </c>
    </row>
    <row r="255" spans="1:18" x14ac:dyDescent="0.3">
      <c r="A255">
        <v>548350</v>
      </c>
      <c r="B255" t="s">
        <v>17</v>
      </c>
      <c r="C255">
        <f>YEAR(Table1[[#This Row],[date]])</f>
        <v>2012</v>
      </c>
      <c r="D255" s="1">
        <v>41031</v>
      </c>
      <c r="E255" t="s">
        <v>234</v>
      </c>
      <c r="F255" t="s">
        <v>19</v>
      </c>
      <c r="G255">
        <v>0</v>
      </c>
      <c r="H255" t="s">
        <v>376</v>
      </c>
      <c r="I255" t="s">
        <v>377</v>
      </c>
      <c r="J255" t="s">
        <v>377</v>
      </c>
      <c r="K255" t="s">
        <v>20</v>
      </c>
      <c r="L255" t="s">
        <v>377</v>
      </c>
      <c r="M255" t="s">
        <v>35</v>
      </c>
      <c r="N255">
        <v>4</v>
      </c>
      <c r="O255" t="s">
        <v>22</v>
      </c>
      <c r="P255" t="s">
        <v>23</v>
      </c>
      <c r="Q255" t="s">
        <v>46</v>
      </c>
      <c r="R255" t="s">
        <v>232</v>
      </c>
    </row>
    <row r="256" spans="1:18" x14ac:dyDescent="0.3">
      <c r="A256">
        <v>548352</v>
      </c>
      <c r="B256" t="s">
        <v>57</v>
      </c>
      <c r="C256">
        <f>YEAR(Table1[[#This Row],[date]])</f>
        <v>2012</v>
      </c>
      <c r="D256" s="1">
        <v>41033</v>
      </c>
      <c r="E256" t="s">
        <v>97</v>
      </c>
      <c r="F256" t="s">
        <v>59</v>
      </c>
      <c r="G256">
        <v>0</v>
      </c>
      <c r="H256" t="s">
        <v>373</v>
      </c>
      <c r="I256" t="s">
        <v>378</v>
      </c>
      <c r="J256" t="s">
        <v>373</v>
      </c>
      <c r="K256" t="s">
        <v>29</v>
      </c>
      <c r="L256" t="s">
        <v>373</v>
      </c>
      <c r="M256" t="s">
        <v>21</v>
      </c>
      <c r="N256">
        <v>10</v>
      </c>
      <c r="O256" t="s">
        <v>22</v>
      </c>
      <c r="P256" t="s">
        <v>23</v>
      </c>
      <c r="Q256" t="s">
        <v>119</v>
      </c>
      <c r="R256" t="s">
        <v>226</v>
      </c>
    </row>
    <row r="257" spans="1:18" x14ac:dyDescent="0.3">
      <c r="A257">
        <v>548354</v>
      </c>
      <c r="B257" t="s">
        <v>26</v>
      </c>
      <c r="C257">
        <f>YEAR(Table1[[#This Row],[date]])</f>
        <v>2012</v>
      </c>
      <c r="D257" s="1">
        <v>41034</v>
      </c>
      <c r="E257" t="s">
        <v>49</v>
      </c>
      <c r="F257" t="s">
        <v>28</v>
      </c>
      <c r="G257">
        <v>0</v>
      </c>
      <c r="H257" t="s">
        <v>377</v>
      </c>
      <c r="I257" t="s">
        <v>375</v>
      </c>
      <c r="J257" t="s">
        <v>375</v>
      </c>
      <c r="K257" t="s">
        <v>29</v>
      </c>
      <c r="L257" t="s">
        <v>375</v>
      </c>
      <c r="M257" t="s">
        <v>21</v>
      </c>
      <c r="N257">
        <v>43</v>
      </c>
      <c r="O257" t="s">
        <v>22</v>
      </c>
      <c r="P257" t="s">
        <v>23</v>
      </c>
      <c r="Q257" t="s">
        <v>215</v>
      </c>
      <c r="R257" t="s">
        <v>108</v>
      </c>
    </row>
    <row r="258" spans="1:18" x14ac:dyDescent="0.3">
      <c r="A258">
        <v>548355</v>
      </c>
      <c r="B258" t="s">
        <v>38</v>
      </c>
      <c r="C258">
        <f>YEAR(Table1[[#This Row],[date]])</f>
        <v>2012</v>
      </c>
      <c r="D258" s="1">
        <v>41035</v>
      </c>
      <c r="E258" t="s">
        <v>144</v>
      </c>
      <c r="F258" t="s">
        <v>40</v>
      </c>
      <c r="G258">
        <v>0</v>
      </c>
      <c r="H258" t="s">
        <v>371</v>
      </c>
      <c r="I258" t="s">
        <v>373</v>
      </c>
      <c r="J258" t="s">
        <v>371</v>
      </c>
      <c r="K258" t="s">
        <v>20</v>
      </c>
      <c r="L258" t="s">
        <v>371</v>
      </c>
      <c r="M258" t="s">
        <v>35</v>
      </c>
      <c r="N258">
        <v>2</v>
      </c>
      <c r="O258" t="s">
        <v>22</v>
      </c>
      <c r="P258" t="s">
        <v>23</v>
      </c>
      <c r="Q258" t="s">
        <v>24</v>
      </c>
      <c r="R258" t="s">
        <v>121</v>
      </c>
    </row>
    <row r="259" spans="1:18" x14ac:dyDescent="0.3">
      <c r="A259">
        <v>548356</v>
      </c>
      <c r="B259" t="s">
        <v>17</v>
      </c>
      <c r="C259">
        <f>YEAR(Table1[[#This Row],[date]])</f>
        <v>2012</v>
      </c>
      <c r="D259" s="1">
        <v>41035</v>
      </c>
      <c r="E259" t="s">
        <v>113</v>
      </c>
      <c r="F259" t="s">
        <v>19</v>
      </c>
      <c r="G259">
        <v>0</v>
      </c>
      <c r="H259" t="s">
        <v>376</v>
      </c>
      <c r="I259" t="s">
        <v>378</v>
      </c>
      <c r="J259" t="s">
        <v>376</v>
      </c>
      <c r="K259" t="s">
        <v>20</v>
      </c>
      <c r="L259" t="s">
        <v>376</v>
      </c>
      <c r="M259" t="s">
        <v>35</v>
      </c>
      <c r="N259">
        <v>5</v>
      </c>
      <c r="O259" t="s">
        <v>22</v>
      </c>
      <c r="P259" t="s">
        <v>23</v>
      </c>
      <c r="Q259" t="s">
        <v>119</v>
      </c>
      <c r="R259" t="s">
        <v>226</v>
      </c>
    </row>
    <row r="260" spans="1:18" x14ac:dyDescent="0.3">
      <c r="A260">
        <v>548357</v>
      </c>
      <c r="B260" t="s">
        <v>32</v>
      </c>
      <c r="C260">
        <f>YEAR(Table1[[#This Row],[date]])</f>
        <v>2012</v>
      </c>
      <c r="D260" s="1">
        <v>41036</v>
      </c>
      <c r="E260" t="s">
        <v>136</v>
      </c>
      <c r="F260" t="s">
        <v>34</v>
      </c>
      <c r="G260">
        <v>0</v>
      </c>
      <c r="H260" t="s">
        <v>374</v>
      </c>
      <c r="I260" t="s">
        <v>372</v>
      </c>
      <c r="J260" t="s">
        <v>374</v>
      </c>
      <c r="K260" t="s">
        <v>29</v>
      </c>
      <c r="L260" t="s">
        <v>372</v>
      </c>
      <c r="M260" t="s">
        <v>35</v>
      </c>
      <c r="N260">
        <v>6</v>
      </c>
      <c r="O260" t="s">
        <v>22</v>
      </c>
      <c r="P260" t="s">
        <v>23</v>
      </c>
      <c r="Q260" t="s">
        <v>215</v>
      </c>
      <c r="R260" t="s">
        <v>132</v>
      </c>
    </row>
    <row r="261" spans="1:18" x14ac:dyDescent="0.3">
      <c r="A261">
        <v>548359</v>
      </c>
      <c r="B261" t="s">
        <v>52</v>
      </c>
      <c r="C261">
        <f>YEAR(Table1[[#This Row],[date]])</f>
        <v>2012</v>
      </c>
      <c r="D261" s="1">
        <v>41037</v>
      </c>
      <c r="E261" t="s">
        <v>231</v>
      </c>
      <c r="F261" t="s">
        <v>54</v>
      </c>
      <c r="G261">
        <v>0</v>
      </c>
      <c r="H261" t="s">
        <v>378</v>
      </c>
      <c r="I261" t="s">
        <v>377</v>
      </c>
      <c r="J261" t="s">
        <v>378</v>
      </c>
      <c r="K261" t="s">
        <v>20</v>
      </c>
      <c r="L261" t="s">
        <v>377</v>
      </c>
      <c r="M261" t="s">
        <v>21</v>
      </c>
      <c r="N261">
        <v>25</v>
      </c>
      <c r="O261" t="s">
        <v>22</v>
      </c>
      <c r="P261" t="s">
        <v>23</v>
      </c>
      <c r="Q261" t="s">
        <v>119</v>
      </c>
      <c r="R261" t="s">
        <v>226</v>
      </c>
    </row>
    <row r="262" spans="1:18" x14ac:dyDescent="0.3">
      <c r="A262">
        <v>548360</v>
      </c>
      <c r="B262" t="s">
        <v>38</v>
      </c>
      <c r="C262">
        <f>YEAR(Table1[[#This Row],[date]])</f>
        <v>2012</v>
      </c>
      <c r="D262" s="1">
        <v>41038</v>
      </c>
      <c r="E262" t="s">
        <v>110</v>
      </c>
      <c r="F262" t="s">
        <v>40</v>
      </c>
      <c r="G262">
        <v>0</v>
      </c>
      <c r="H262" t="s">
        <v>371</v>
      </c>
      <c r="I262" t="s">
        <v>376</v>
      </c>
      <c r="J262" t="s">
        <v>376</v>
      </c>
      <c r="K262" t="s">
        <v>20</v>
      </c>
      <c r="L262" t="s">
        <v>376</v>
      </c>
      <c r="M262" t="s">
        <v>35</v>
      </c>
      <c r="N262">
        <v>9</v>
      </c>
      <c r="O262" t="s">
        <v>22</v>
      </c>
      <c r="P262" t="s">
        <v>23</v>
      </c>
      <c r="Q262" t="s">
        <v>46</v>
      </c>
      <c r="R262" t="s">
        <v>222</v>
      </c>
    </row>
    <row r="263" spans="1:18" x14ac:dyDescent="0.3">
      <c r="A263">
        <v>548361</v>
      </c>
      <c r="B263" t="s">
        <v>48</v>
      </c>
      <c r="C263">
        <f>YEAR(Table1[[#This Row],[date]])</f>
        <v>2012</v>
      </c>
      <c r="D263" s="1">
        <v>41039</v>
      </c>
      <c r="E263" t="s">
        <v>235</v>
      </c>
      <c r="F263" t="s">
        <v>50</v>
      </c>
      <c r="G263">
        <v>0</v>
      </c>
      <c r="H263" t="s">
        <v>375</v>
      </c>
      <c r="I263" t="s">
        <v>373</v>
      </c>
      <c r="J263" t="s">
        <v>373</v>
      </c>
      <c r="K263" t="s">
        <v>20</v>
      </c>
      <c r="L263" t="s">
        <v>373</v>
      </c>
      <c r="M263" t="s">
        <v>35</v>
      </c>
      <c r="N263">
        <v>4</v>
      </c>
      <c r="O263" t="s">
        <v>22</v>
      </c>
      <c r="P263" t="s">
        <v>23</v>
      </c>
      <c r="Q263" t="s">
        <v>226</v>
      </c>
      <c r="R263" t="s">
        <v>232</v>
      </c>
    </row>
    <row r="264" spans="1:18" x14ac:dyDescent="0.3">
      <c r="A264">
        <v>548363</v>
      </c>
      <c r="B264" t="s">
        <v>43</v>
      </c>
      <c r="C264">
        <f>YEAR(Table1[[#This Row],[date]])</f>
        <v>2012</v>
      </c>
      <c r="D264" s="1">
        <v>41041</v>
      </c>
      <c r="E264" t="s">
        <v>139</v>
      </c>
      <c r="F264" t="s">
        <v>45</v>
      </c>
      <c r="G264">
        <v>0</v>
      </c>
      <c r="H264" t="s">
        <v>372</v>
      </c>
      <c r="I264" t="s">
        <v>371</v>
      </c>
      <c r="J264" t="s">
        <v>371</v>
      </c>
      <c r="K264" t="s">
        <v>29</v>
      </c>
      <c r="L264" t="s">
        <v>371</v>
      </c>
      <c r="M264" t="s">
        <v>21</v>
      </c>
      <c r="N264">
        <v>27</v>
      </c>
      <c r="O264" t="s">
        <v>22</v>
      </c>
      <c r="P264" t="s">
        <v>23</v>
      </c>
      <c r="Q264" t="s">
        <v>132</v>
      </c>
      <c r="R264" t="s">
        <v>108</v>
      </c>
    </row>
    <row r="265" spans="1:18" x14ac:dyDescent="0.3">
      <c r="A265">
        <v>548364</v>
      </c>
      <c r="B265" t="s">
        <v>57</v>
      </c>
      <c r="C265">
        <f>YEAR(Table1[[#This Row],[date]])</f>
        <v>2012</v>
      </c>
      <c r="D265" s="1">
        <v>41041</v>
      </c>
      <c r="E265" t="s">
        <v>235</v>
      </c>
      <c r="F265" t="s">
        <v>59</v>
      </c>
      <c r="G265">
        <v>0</v>
      </c>
      <c r="H265" t="s">
        <v>373</v>
      </c>
      <c r="I265" t="s">
        <v>374</v>
      </c>
      <c r="J265" t="s">
        <v>373</v>
      </c>
      <c r="K265" t="s">
        <v>20</v>
      </c>
      <c r="L265" t="s">
        <v>373</v>
      </c>
      <c r="M265" t="s">
        <v>35</v>
      </c>
      <c r="N265">
        <v>9</v>
      </c>
      <c r="O265" t="s">
        <v>22</v>
      </c>
      <c r="P265" t="s">
        <v>23</v>
      </c>
      <c r="Q265" t="s">
        <v>161</v>
      </c>
      <c r="R265" t="s">
        <v>69</v>
      </c>
    </row>
    <row r="266" spans="1:18" x14ac:dyDescent="0.3">
      <c r="A266">
        <v>548366</v>
      </c>
      <c r="B266" t="s">
        <v>26</v>
      </c>
      <c r="C266">
        <f>YEAR(Table1[[#This Row],[date]])</f>
        <v>2012</v>
      </c>
      <c r="D266" s="1">
        <v>41042</v>
      </c>
      <c r="E266" t="s">
        <v>44</v>
      </c>
      <c r="F266" t="s">
        <v>28</v>
      </c>
      <c r="G266">
        <v>0</v>
      </c>
      <c r="H266" t="s">
        <v>377</v>
      </c>
      <c r="I266" t="s">
        <v>378</v>
      </c>
      <c r="J266" t="s">
        <v>378</v>
      </c>
      <c r="K266" t="s">
        <v>29</v>
      </c>
      <c r="L266" t="s">
        <v>377</v>
      </c>
      <c r="M266" t="s">
        <v>35</v>
      </c>
      <c r="N266">
        <v>4</v>
      </c>
      <c r="O266" t="s">
        <v>22</v>
      </c>
      <c r="P266" t="s">
        <v>23</v>
      </c>
      <c r="Q266" t="s">
        <v>119</v>
      </c>
      <c r="R266" t="s">
        <v>226</v>
      </c>
    </row>
    <row r="267" spans="1:18" x14ac:dyDescent="0.3">
      <c r="A267">
        <v>548367</v>
      </c>
      <c r="B267" t="s">
        <v>17</v>
      </c>
      <c r="C267">
        <f>YEAR(Table1[[#This Row],[date]])</f>
        <v>2012</v>
      </c>
      <c r="D267" s="1">
        <v>41043</v>
      </c>
      <c r="E267" t="s">
        <v>175</v>
      </c>
      <c r="F267" t="s">
        <v>19</v>
      </c>
      <c r="G267">
        <v>0</v>
      </c>
      <c r="H267" t="s">
        <v>376</v>
      </c>
      <c r="I267" t="s">
        <v>371</v>
      </c>
      <c r="J267" t="s">
        <v>371</v>
      </c>
      <c r="K267" t="s">
        <v>20</v>
      </c>
      <c r="L267" t="s">
        <v>371</v>
      </c>
      <c r="M267" t="s">
        <v>35</v>
      </c>
      <c r="N267">
        <v>5</v>
      </c>
      <c r="O267" t="s">
        <v>22</v>
      </c>
      <c r="P267" t="s">
        <v>23</v>
      </c>
      <c r="Q267" t="s">
        <v>161</v>
      </c>
      <c r="R267" t="s">
        <v>69</v>
      </c>
    </row>
    <row r="268" spans="1:18" x14ac:dyDescent="0.3">
      <c r="A268">
        <v>548368</v>
      </c>
      <c r="B268" t="s">
        <v>43</v>
      </c>
      <c r="C268">
        <f>YEAR(Table1[[#This Row],[date]])</f>
        <v>2012</v>
      </c>
      <c r="D268" s="1">
        <v>41043</v>
      </c>
      <c r="E268" t="s">
        <v>27</v>
      </c>
      <c r="F268" t="s">
        <v>45</v>
      </c>
      <c r="G268">
        <v>0</v>
      </c>
      <c r="H268" t="s">
        <v>372</v>
      </c>
      <c r="I268" t="s">
        <v>373</v>
      </c>
      <c r="J268" t="s">
        <v>373</v>
      </c>
      <c r="K268" t="s">
        <v>20</v>
      </c>
      <c r="L268" t="s">
        <v>373</v>
      </c>
      <c r="M268" t="s">
        <v>35</v>
      </c>
      <c r="N268">
        <v>5</v>
      </c>
      <c r="O268" t="s">
        <v>22</v>
      </c>
      <c r="P268" t="s">
        <v>23</v>
      </c>
      <c r="Q268" t="s">
        <v>215</v>
      </c>
      <c r="R268" t="s">
        <v>108</v>
      </c>
    </row>
    <row r="269" spans="1:18" x14ac:dyDescent="0.3">
      <c r="A269">
        <v>548369</v>
      </c>
      <c r="B269" t="s">
        <v>32</v>
      </c>
      <c r="C269">
        <f>YEAR(Table1[[#This Row],[date]])</f>
        <v>2012</v>
      </c>
      <c r="D269" s="1">
        <v>41044</v>
      </c>
      <c r="E269" t="s">
        <v>236</v>
      </c>
      <c r="F269" t="s">
        <v>34</v>
      </c>
      <c r="G269">
        <v>0</v>
      </c>
      <c r="H269" t="s">
        <v>374</v>
      </c>
      <c r="I269" t="s">
        <v>377</v>
      </c>
      <c r="J269" t="s">
        <v>377</v>
      </c>
      <c r="K269" t="s">
        <v>29</v>
      </c>
      <c r="L269" t="s">
        <v>374</v>
      </c>
      <c r="M269" t="s">
        <v>35</v>
      </c>
      <c r="N269">
        <v>5</v>
      </c>
      <c r="O269" t="s">
        <v>22</v>
      </c>
      <c r="P269" t="s">
        <v>23</v>
      </c>
      <c r="Q269" t="s">
        <v>119</v>
      </c>
      <c r="R269" t="s">
        <v>226</v>
      </c>
    </row>
    <row r="270" spans="1:18" x14ac:dyDescent="0.3">
      <c r="A270">
        <v>548370</v>
      </c>
      <c r="B270" t="s">
        <v>38</v>
      </c>
      <c r="C270">
        <f>YEAR(Table1[[#This Row],[date]])</f>
        <v>2012</v>
      </c>
      <c r="D270" s="1">
        <v>41045</v>
      </c>
      <c r="E270" t="s">
        <v>229</v>
      </c>
      <c r="F270" t="s">
        <v>40</v>
      </c>
      <c r="G270">
        <v>0</v>
      </c>
      <c r="H270" t="s">
        <v>371</v>
      </c>
      <c r="I270" t="s">
        <v>372</v>
      </c>
      <c r="J270" t="s">
        <v>371</v>
      </c>
      <c r="K270" t="s">
        <v>20</v>
      </c>
      <c r="L270" t="s">
        <v>372</v>
      </c>
      <c r="M270" t="s">
        <v>21</v>
      </c>
      <c r="N270">
        <v>32</v>
      </c>
      <c r="O270" t="s">
        <v>22</v>
      </c>
      <c r="P270" t="s">
        <v>23</v>
      </c>
      <c r="Q270" t="s">
        <v>161</v>
      </c>
      <c r="R270" t="s">
        <v>69</v>
      </c>
    </row>
    <row r="271" spans="1:18" x14ac:dyDescent="0.3">
      <c r="A271">
        <v>548371</v>
      </c>
      <c r="B271" t="s">
        <v>186</v>
      </c>
      <c r="C271">
        <f>YEAR(Table1[[#This Row],[date]])</f>
        <v>2012</v>
      </c>
      <c r="D271" s="1">
        <v>41046</v>
      </c>
      <c r="E271" t="s">
        <v>64</v>
      </c>
      <c r="F271" t="s">
        <v>187</v>
      </c>
      <c r="G271">
        <v>0</v>
      </c>
      <c r="H271" t="s">
        <v>377</v>
      </c>
      <c r="I271" t="s">
        <v>373</v>
      </c>
      <c r="J271" t="s">
        <v>377</v>
      </c>
      <c r="K271" t="s">
        <v>20</v>
      </c>
      <c r="L271" t="s">
        <v>377</v>
      </c>
      <c r="M271" t="s">
        <v>35</v>
      </c>
      <c r="N271">
        <v>6</v>
      </c>
      <c r="O271" t="s">
        <v>22</v>
      </c>
      <c r="P271" t="s">
        <v>23</v>
      </c>
      <c r="Q271" t="s">
        <v>222</v>
      </c>
      <c r="R271" t="s">
        <v>130</v>
      </c>
    </row>
    <row r="272" spans="1:18" x14ac:dyDescent="0.3">
      <c r="A272">
        <v>548372</v>
      </c>
      <c r="B272" t="s">
        <v>32</v>
      </c>
      <c r="C272">
        <f>YEAR(Table1[[#This Row],[date]])</f>
        <v>2012</v>
      </c>
      <c r="D272" s="1">
        <v>41046</v>
      </c>
      <c r="E272" t="s">
        <v>110</v>
      </c>
      <c r="F272" t="s">
        <v>34</v>
      </c>
      <c r="G272">
        <v>0</v>
      </c>
      <c r="H272" t="s">
        <v>374</v>
      </c>
      <c r="I272" t="s">
        <v>376</v>
      </c>
      <c r="J272" t="s">
        <v>374</v>
      </c>
      <c r="K272" t="s">
        <v>20</v>
      </c>
      <c r="L272" t="s">
        <v>376</v>
      </c>
      <c r="M272" t="s">
        <v>21</v>
      </c>
      <c r="N272">
        <v>21</v>
      </c>
      <c r="O272" t="s">
        <v>22</v>
      </c>
      <c r="P272" t="s">
        <v>23</v>
      </c>
      <c r="Q272" t="s">
        <v>119</v>
      </c>
      <c r="R272" t="s">
        <v>232</v>
      </c>
    </row>
    <row r="273" spans="1:18" x14ac:dyDescent="0.3">
      <c r="A273">
        <v>548373</v>
      </c>
      <c r="B273" t="s">
        <v>52</v>
      </c>
      <c r="C273">
        <f>YEAR(Table1[[#This Row],[date]])</f>
        <v>2012</v>
      </c>
      <c r="D273" s="1">
        <v>41047</v>
      </c>
      <c r="E273" t="s">
        <v>199</v>
      </c>
      <c r="F273" t="s">
        <v>54</v>
      </c>
      <c r="G273">
        <v>0</v>
      </c>
      <c r="H273" t="s">
        <v>378</v>
      </c>
      <c r="I273" t="s">
        <v>375</v>
      </c>
      <c r="J273" t="s">
        <v>375</v>
      </c>
      <c r="K273" t="s">
        <v>29</v>
      </c>
      <c r="L273" t="s">
        <v>378</v>
      </c>
      <c r="M273" t="s">
        <v>35</v>
      </c>
      <c r="N273">
        <v>5</v>
      </c>
      <c r="O273" t="s">
        <v>22</v>
      </c>
      <c r="P273" t="s">
        <v>23</v>
      </c>
      <c r="Q273" t="s">
        <v>132</v>
      </c>
      <c r="R273" t="s">
        <v>108</v>
      </c>
    </row>
    <row r="274" spans="1:18" x14ac:dyDescent="0.3">
      <c r="A274">
        <v>548374</v>
      </c>
      <c r="B274" t="s">
        <v>186</v>
      </c>
      <c r="C274">
        <f>YEAR(Table1[[#This Row],[date]])</f>
        <v>2012</v>
      </c>
      <c r="D274" s="1">
        <v>41048</v>
      </c>
      <c r="E274" t="s">
        <v>236</v>
      </c>
      <c r="F274" t="s">
        <v>187</v>
      </c>
      <c r="G274">
        <v>0</v>
      </c>
      <c r="H274" t="s">
        <v>377</v>
      </c>
      <c r="I274" t="s">
        <v>374</v>
      </c>
      <c r="J274" t="s">
        <v>374</v>
      </c>
      <c r="K274" t="s">
        <v>20</v>
      </c>
      <c r="L274" t="s">
        <v>374</v>
      </c>
      <c r="M274" t="s">
        <v>35</v>
      </c>
      <c r="N274">
        <v>6</v>
      </c>
      <c r="O274" t="s">
        <v>22</v>
      </c>
      <c r="P274" t="s">
        <v>23</v>
      </c>
      <c r="Q274" t="s">
        <v>46</v>
      </c>
      <c r="R274" t="s">
        <v>222</v>
      </c>
    </row>
    <row r="275" spans="1:18" x14ac:dyDescent="0.3">
      <c r="A275">
        <v>548376</v>
      </c>
      <c r="B275" t="s">
        <v>52</v>
      </c>
      <c r="C275">
        <f>YEAR(Table1[[#This Row],[date]])</f>
        <v>2012</v>
      </c>
      <c r="D275" s="1">
        <v>41049</v>
      </c>
      <c r="E275" t="s">
        <v>199</v>
      </c>
      <c r="F275" t="s">
        <v>54</v>
      </c>
      <c r="G275">
        <v>0</v>
      </c>
      <c r="H275" t="s">
        <v>378</v>
      </c>
      <c r="I275" t="s">
        <v>376</v>
      </c>
      <c r="J275" t="s">
        <v>376</v>
      </c>
      <c r="K275" t="s">
        <v>20</v>
      </c>
      <c r="L275" t="s">
        <v>378</v>
      </c>
      <c r="M275" t="s">
        <v>21</v>
      </c>
      <c r="N275">
        <v>9</v>
      </c>
      <c r="O275" t="s">
        <v>22</v>
      </c>
      <c r="P275" t="s">
        <v>23</v>
      </c>
      <c r="Q275" t="s">
        <v>132</v>
      </c>
      <c r="R275" t="s">
        <v>108</v>
      </c>
    </row>
    <row r="276" spans="1:18" x14ac:dyDescent="0.3">
      <c r="A276">
        <v>548377</v>
      </c>
      <c r="B276" t="s">
        <v>48</v>
      </c>
      <c r="C276">
        <f>YEAR(Table1[[#This Row],[date]])</f>
        <v>2012</v>
      </c>
      <c r="D276" s="1">
        <v>41049</v>
      </c>
      <c r="E276" t="s">
        <v>144</v>
      </c>
      <c r="F276" t="s">
        <v>50</v>
      </c>
      <c r="G276">
        <v>0</v>
      </c>
      <c r="H276" t="s">
        <v>375</v>
      </c>
      <c r="I276" t="s">
        <v>371</v>
      </c>
      <c r="J276" t="s">
        <v>375</v>
      </c>
      <c r="K276" t="s">
        <v>29</v>
      </c>
      <c r="L276" t="s">
        <v>371</v>
      </c>
      <c r="M276" t="s">
        <v>35</v>
      </c>
      <c r="N276">
        <v>10</v>
      </c>
      <c r="O276" t="s">
        <v>22</v>
      </c>
      <c r="P276" t="s">
        <v>23</v>
      </c>
      <c r="Q276" t="s">
        <v>119</v>
      </c>
      <c r="R276" t="s">
        <v>232</v>
      </c>
    </row>
    <row r="277" spans="1:18" x14ac:dyDescent="0.3">
      <c r="A277">
        <v>548378</v>
      </c>
      <c r="B277" t="s">
        <v>223</v>
      </c>
      <c r="C277">
        <f>YEAR(Table1[[#This Row],[date]])</f>
        <v>2012</v>
      </c>
      <c r="D277" s="1">
        <v>41051</v>
      </c>
      <c r="E277" t="s">
        <v>60</v>
      </c>
      <c r="F277" t="s">
        <v>224</v>
      </c>
      <c r="G277">
        <v>0</v>
      </c>
      <c r="H277" t="s">
        <v>374</v>
      </c>
      <c r="I277" t="s">
        <v>372</v>
      </c>
      <c r="J277" t="s">
        <v>372</v>
      </c>
      <c r="K277" t="s">
        <v>29</v>
      </c>
      <c r="L277" t="s">
        <v>372</v>
      </c>
      <c r="M277" t="s">
        <v>21</v>
      </c>
      <c r="N277">
        <v>18</v>
      </c>
      <c r="O277" t="s">
        <v>22</v>
      </c>
      <c r="P277" t="s">
        <v>23</v>
      </c>
      <c r="Q277" t="s">
        <v>69</v>
      </c>
      <c r="R277" t="s">
        <v>108</v>
      </c>
    </row>
    <row r="278" spans="1:18" x14ac:dyDescent="0.3">
      <c r="A278">
        <v>548379</v>
      </c>
      <c r="B278" t="s">
        <v>17</v>
      </c>
      <c r="C278">
        <f>YEAR(Table1[[#This Row],[date]])</f>
        <v>2012</v>
      </c>
      <c r="D278" s="1">
        <v>41052</v>
      </c>
      <c r="E278" t="s">
        <v>68</v>
      </c>
      <c r="F278" t="s">
        <v>19</v>
      </c>
      <c r="G278">
        <v>0</v>
      </c>
      <c r="H278" t="s">
        <v>373</v>
      </c>
      <c r="I278" t="s">
        <v>371</v>
      </c>
      <c r="J278" t="s">
        <v>371</v>
      </c>
      <c r="K278" t="s">
        <v>20</v>
      </c>
      <c r="L278" t="s">
        <v>373</v>
      </c>
      <c r="M278" t="s">
        <v>21</v>
      </c>
      <c r="N278">
        <v>38</v>
      </c>
      <c r="O278" t="s">
        <v>22</v>
      </c>
      <c r="P278" t="s">
        <v>23</v>
      </c>
      <c r="Q278" t="s">
        <v>46</v>
      </c>
      <c r="R278" t="s">
        <v>119</v>
      </c>
    </row>
    <row r="279" spans="1:18" x14ac:dyDescent="0.3">
      <c r="A279">
        <v>548380</v>
      </c>
      <c r="B279" t="s">
        <v>57</v>
      </c>
      <c r="C279">
        <f>YEAR(Table1[[#This Row],[date]])</f>
        <v>2012</v>
      </c>
      <c r="D279" s="1">
        <v>41054</v>
      </c>
      <c r="E279" t="s">
        <v>173</v>
      </c>
      <c r="F279" t="s">
        <v>59</v>
      </c>
      <c r="G279">
        <v>0</v>
      </c>
      <c r="H279" t="s">
        <v>374</v>
      </c>
      <c r="I279" t="s">
        <v>373</v>
      </c>
      <c r="J279" t="s">
        <v>374</v>
      </c>
      <c r="K279" t="s">
        <v>20</v>
      </c>
      <c r="L279" t="s">
        <v>373</v>
      </c>
      <c r="M279" t="s">
        <v>21</v>
      </c>
      <c r="N279">
        <v>86</v>
      </c>
      <c r="O279" t="s">
        <v>22</v>
      </c>
      <c r="P279" t="s">
        <v>23</v>
      </c>
      <c r="Q279" t="s">
        <v>69</v>
      </c>
      <c r="R279" t="s">
        <v>108</v>
      </c>
    </row>
    <row r="280" spans="1:18" x14ac:dyDescent="0.3">
      <c r="A280">
        <v>548381</v>
      </c>
      <c r="B280" t="s">
        <v>57</v>
      </c>
      <c r="C280">
        <f>YEAR(Table1[[#This Row],[date]])</f>
        <v>2012</v>
      </c>
      <c r="D280" s="1">
        <v>41056</v>
      </c>
      <c r="E280" t="s">
        <v>237</v>
      </c>
      <c r="F280" t="s">
        <v>59</v>
      </c>
      <c r="G280">
        <v>0</v>
      </c>
      <c r="H280" t="s">
        <v>372</v>
      </c>
      <c r="I280" t="s">
        <v>373</v>
      </c>
      <c r="J280" t="s">
        <v>373</v>
      </c>
      <c r="K280" t="s">
        <v>29</v>
      </c>
      <c r="L280" t="s">
        <v>372</v>
      </c>
      <c r="M280" t="s">
        <v>35</v>
      </c>
      <c r="N280">
        <v>5</v>
      </c>
      <c r="O280" t="s">
        <v>22</v>
      </c>
      <c r="P280" t="s">
        <v>23</v>
      </c>
      <c r="Q280" t="s">
        <v>46</v>
      </c>
      <c r="R280" t="s">
        <v>108</v>
      </c>
    </row>
    <row r="281" spans="1:18" x14ac:dyDescent="0.3">
      <c r="A281">
        <v>597998</v>
      </c>
      <c r="B281" t="s">
        <v>43</v>
      </c>
      <c r="C281">
        <f>YEAR(Table1[[#This Row],[date]])</f>
        <v>2013</v>
      </c>
      <c r="D281" s="1">
        <v>41367</v>
      </c>
      <c r="E281" t="s">
        <v>229</v>
      </c>
      <c r="F281" t="s">
        <v>45</v>
      </c>
      <c r="G281">
        <v>0</v>
      </c>
      <c r="H281" t="s">
        <v>372</v>
      </c>
      <c r="I281" t="s">
        <v>374</v>
      </c>
      <c r="J281" t="s">
        <v>372</v>
      </c>
      <c r="K281" t="s">
        <v>20</v>
      </c>
      <c r="L281" t="s">
        <v>372</v>
      </c>
      <c r="M281" t="s">
        <v>35</v>
      </c>
      <c r="N281">
        <v>6</v>
      </c>
      <c r="O281" t="s">
        <v>22</v>
      </c>
      <c r="P281" t="s">
        <v>23</v>
      </c>
      <c r="Q281" t="s">
        <v>132</v>
      </c>
      <c r="R281" t="s">
        <v>108</v>
      </c>
    </row>
    <row r="282" spans="1:18" x14ac:dyDescent="0.3">
      <c r="A282">
        <v>597999</v>
      </c>
      <c r="B282" t="s">
        <v>17</v>
      </c>
      <c r="C282">
        <f>YEAR(Table1[[#This Row],[date]])</f>
        <v>2013</v>
      </c>
      <c r="D282" s="1">
        <v>41368</v>
      </c>
      <c r="E282" t="s">
        <v>110</v>
      </c>
      <c r="F282" t="s">
        <v>19</v>
      </c>
      <c r="G282">
        <v>0</v>
      </c>
      <c r="H282" t="s">
        <v>376</v>
      </c>
      <c r="I282" t="s">
        <v>371</v>
      </c>
      <c r="J282" t="s">
        <v>371</v>
      </c>
      <c r="K282" t="s">
        <v>20</v>
      </c>
      <c r="L282" t="s">
        <v>376</v>
      </c>
      <c r="M282" t="s">
        <v>21</v>
      </c>
      <c r="N282">
        <v>2</v>
      </c>
      <c r="O282" t="s">
        <v>22</v>
      </c>
      <c r="P282" t="s">
        <v>23</v>
      </c>
      <c r="Q282" t="s">
        <v>222</v>
      </c>
      <c r="R282" t="s">
        <v>232</v>
      </c>
    </row>
    <row r="283" spans="1:18" x14ac:dyDescent="0.3">
      <c r="A283">
        <v>598001</v>
      </c>
      <c r="B283" t="s">
        <v>32</v>
      </c>
      <c r="C283">
        <f>YEAR(Table1[[#This Row],[date]])</f>
        <v>2013</v>
      </c>
      <c r="D283" s="1">
        <v>41370</v>
      </c>
      <c r="E283" t="s">
        <v>101</v>
      </c>
      <c r="F283" t="s">
        <v>34</v>
      </c>
      <c r="G283">
        <v>0</v>
      </c>
      <c r="H283" t="s">
        <v>374</v>
      </c>
      <c r="I283" t="s">
        <v>375</v>
      </c>
      <c r="J283" t="s">
        <v>375</v>
      </c>
      <c r="K283" t="s">
        <v>29</v>
      </c>
      <c r="L283" t="s">
        <v>375</v>
      </c>
      <c r="M283" t="s">
        <v>21</v>
      </c>
      <c r="N283">
        <v>5</v>
      </c>
      <c r="O283" t="s">
        <v>22</v>
      </c>
      <c r="P283" t="s">
        <v>23</v>
      </c>
      <c r="Q283" t="s">
        <v>161</v>
      </c>
      <c r="R283" t="s">
        <v>232</v>
      </c>
    </row>
    <row r="284" spans="1:18" x14ac:dyDescent="0.3">
      <c r="A284">
        <v>598002</v>
      </c>
      <c r="B284" t="s">
        <v>57</v>
      </c>
      <c r="C284">
        <f>YEAR(Table1[[#This Row],[date]])</f>
        <v>2013</v>
      </c>
      <c r="D284" s="1">
        <v>41370</v>
      </c>
      <c r="E284" t="s">
        <v>184</v>
      </c>
      <c r="F284" t="s">
        <v>59</v>
      </c>
      <c r="G284">
        <v>0</v>
      </c>
      <c r="H284" t="s">
        <v>373</v>
      </c>
      <c r="I284" t="s">
        <v>371</v>
      </c>
      <c r="J284" t="s">
        <v>371</v>
      </c>
      <c r="K284" t="s">
        <v>29</v>
      </c>
      <c r="L284" t="s">
        <v>371</v>
      </c>
      <c r="M284" t="s">
        <v>21</v>
      </c>
      <c r="N284">
        <v>9</v>
      </c>
      <c r="O284" t="s">
        <v>22</v>
      </c>
      <c r="P284" t="s">
        <v>23</v>
      </c>
      <c r="Q284" t="s">
        <v>112</v>
      </c>
      <c r="R284" t="s">
        <v>222</v>
      </c>
    </row>
    <row r="285" spans="1:18" x14ac:dyDescent="0.3">
      <c r="A285">
        <v>598004</v>
      </c>
      <c r="B285" t="s">
        <v>52</v>
      </c>
      <c r="C285">
        <f>YEAR(Table1[[#This Row],[date]])</f>
        <v>2013</v>
      </c>
      <c r="D285" s="1">
        <v>41371</v>
      </c>
      <c r="E285" t="s">
        <v>239</v>
      </c>
      <c r="F285" t="s">
        <v>54</v>
      </c>
      <c r="G285">
        <v>0</v>
      </c>
      <c r="H285" t="s">
        <v>378</v>
      </c>
      <c r="I285" t="s">
        <v>376</v>
      </c>
      <c r="J285" t="s">
        <v>376</v>
      </c>
      <c r="K285" t="s">
        <v>29</v>
      </c>
      <c r="L285" t="s">
        <v>378</v>
      </c>
      <c r="M285" t="s">
        <v>114</v>
      </c>
      <c r="N285" t="s">
        <v>23</v>
      </c>
      <c r="O285" t="s">
        <v>115</v>
      </c>
      <c r="P285" t="s">
        <v>23</v>
      </c>
      <c r="Q285" t="s">
        <v>217</v>
      </c>
      <c r="R285" t="s">
        <v>132</v>
      </c>
    </row>
    <row r="286" spans="1:18" x14ac:dyDescent="0.3">
      <c r="A286">
        <v>598005</v>
      </c>
      <c r="B286" t="s">
        <v>48</v>
      </c>
      <c r="C286">
        <f>YEAR(Table1[[#This Row],[date]])</f>
        <v>2013</v>
      </c>
      <c r="D286" s="1">
        <v>41372</v>
      </c>
      <c r="E286" t="s">
        <v>194</v>
      </c>
      <c r="F286" t="s">
        <v>50</v>
      </c>
      <c r="G286">
        <v>0</v>
      </c>
      <c r="H286" t="s">
        <v>375</v>
      </c>
      <c r="I286" t="s">
        <v>372</v>
      </c>
      <c r="J286" t="s">
        <v>372</v>
      </c>
      <c r="K286" t="s">
        <v>20</v>
      </c>
      <c r="L286" t="s">
        <v>375</v>
      </c>
      <c r="M286" t="s">
        <v>21</v>
      </c>
      <c r="N286">
        <v>19</v>
      </c>
      <c r="O286" t="s">
        <v>22</v>
      </c>
      <c r="P286" t="s">
        <v>23</v>
      </c>
      <c r="Q286" t="s">
        <v>36</v>
      </c>
      <c r="R286" t="s">
        <v>161</v>
      </c>
    </row>
    <row r="287" spans="1:18" x14ac:dyDescent="0.3">
      <c r="A287">
        <v>598006</v>
      </c>
      <c r="B287" t="s">
        <v>38</v>
      </c>
      <c r="C287">
        <f>YEAR(Table1[[#This Row],[date]])</f>
        <v>2013</v>
      </c>
      <c r="D287" s="1">
        <v>41373</v>
      </c>
      <c r="E287" t="s">
        <v>93</v>
      </c>
      <c r="F287" t="s">
        <v>40</v>
      </c>
      <c r="G287">
        <v>0</v>
      </c>
      <c r="H287" t="s">
        <v>371</v>
      </c>
      <c r="I287" t="s">
        <v>374</v>
      </c>
      <c r="J287" t="s">
        <v>371</v>
      </c>
      <c r="K287" t="s">
        <v>29</v>
      </c>
      <c r="L287" t="s">
        <v>371</v>
      </c>
      <c r="M287" t="s">
        <v>21</v>
      </c>
      <c r="N287">
        <v>44</v>
      </c>
      <c r="O287" t="s">
        <v>22</v>
      </c>
      <c r="P287" t="s">
        <v>23</v>
      </c>
      <c r="Q287" t="s">
        <v>112</v>
      </c>
      <c r="R287" t="s">
        <v>222</v>
      </c>
    </row>
    <row r="288" spans="1:18" x14ac:dyDescent="0.3">
      <c r="A288">
        <v>598007</v>
      </c>
      <c r="B288" t="s">
        <v>26</v>
      </c>
      <c r="C288">
        <f>YEAR(Table1[[#This Row],[date]])</f>
        <v>2013</v>
      </c>
      <c r="D288" s="1">
        <v>41374</v>
      </c>
      <c r="E288" t="s">
        <v>27</v>
      </c>
      <c r="F288" t="s">
        <v>28</v>
      </c>
      <c r="G288">
        <v>0</v>
      </c>
      <c r="H288" t="s">
        <v>377</v>
      </c>
      <c r="I288" t="s">
        <v>373</v>
      </c>
      <c r="J288" t="s">
        <v>373</v>
      </c>
      <c r="K288" t="s">
        <v>20</v>
      </c>
      <c r="L288" t="s">
        <v>373</v>
      </c>
      <c r="M288" t="s">
        <v>35</v>
      </c>
      <c r="N288">
        <v>10</v>
      </c>
      <c r="O288" t="s">
        <v>22</v>
      </c>
      <c r="P288" t="s">
        <v>23</v>
      </c>
      <c r="Q288" t="s">
        <v>36</v>
      </c>
      <c r="R288" t="s">
        <v>232</v>
      </c>
    </row>
    <row r="289" spans="1:18" x14ac:dyDescent="0.3">
      <c r="A289">
        <v>598008</v>
      </c>
      <c r="B289" t="s">
        <v>17</v>
      </c>
      <c r="C289">
        <f>YEAR(Table1[[#This Row],[date]])</f>
        <v>2013</v>
      </c>
      <c r="D289" s="1">
        <v>41375</v>
      </c>
      <c r="E289" t="s">
        <v>110</v>
      </c>
      <c r="F289" t="s">
        <v>19</v>
      </c>
      <c r="G289">
        <v>0</v>
      </c>
      <c r="H289" t="s">
        <v>376</v>
      </c>
      <c r="I289" t="s">
        <v>372</v>
      </c>
      <c r="J289" t="s">
        <v>376</v>
      </c>
      <c r="K289" t="s">
        <v>20</v>
      </c>
      <c r="L289" t="s">
        <v>376</v>
      </c>
      <c r="M289" t="s">
        <v>35</v>
      </c>
      <c r="N289">
        <v>8</v>
      </c>
      <c r="O289" t="s">
        <v>22</v>
      </c>
      <c r="P289" t="s">
        <v>23</v>
      </c>
      <c r="Q289" t="s">
        <v>24</v>
      </c>
      <c r="R289" t="s">
        <v>217</v>
      </c>
    </row>
    <row r="290" spans="1:18" x14ac:dyDescent="0.3">
      <c r="A290">
        <v>598010</v>
      </c>
      <c r="B290" t="s">
        <v>32</v>
      </c>
      <c r="C290">
        <f>YEAR(Table1[[#This Row],[date]])</f>
        <v>2013</v>
      </c>
      <c r="D290" s="1">
        <v>41376</v>
      </c>
      <c r="E290" t="s">
        <v>85</v>
      </c>
      <c r="F290" t="s">
        <v>34</v>
      </c>
      <c r="G290">
        <v>0</v>
      </c>
      <c r="H290" t="s">
        <v>374</v>
      </c>
      <c r="I290" t="s">
        <v>378</v>
      </c>
      <c r="J290" t="s">
        <v>374</v>
      </c>
      <c r="K290" t="s">
        <v>29</v>
      </c>
      <c r="L290" t="s">
        <v>378</v>
      </c>
      <c r="M290" t="s">
        <v>35</v>
      </c>
      <c r="N290">
        <v>3</v>
      </c>
      <c r="O290" t="s">
        <v>22</v>
      </c>
      <c r="P290" t="s">
        <v>23</v>
      </c>
      <c r="Q290" t="s">
        <v>36</v>
      </c>
      <c r="R290" t="s">
        <v>242</v>
      </c>
    </row>
    <row r="291" spans="1:18" x14ac:dyDescent="0.3">
      <c r="A291">
        <v>598012</v>
      </c>
      <c r="B291" t="s">
        <v>57</v>
      </c>
      <c r="C291">
        <f>YEAR(Table1[[#This Row],[date]])</f>
        <v>2013</v>
      </c>
      <c r="D291" s="1">
        <v>41377</v>
      </c>
      <c r="E291" t="s">
        <v>220</v>
      </c>
      <c r="F291" t="s">
        <v>59</v>
      </c>
      <c r="G291">
        <v>0</v>
      </c>
      <c r="H291" t="s">
        <v>373</v>
      </c>
      <c r="I291" t="s">
        <v>376</v>
      </c>
      <c r="J291" t="s">
        <v>373</v>
      </c>
      <c r="K291" t="s">
        <v>20</v>
      </c>
      <c r="L291" t="s">
        <v>373</v>
      </c>
      <c r="M291" t="s">
        <v>35</v>
      </c>
      <c r="N291">
        <v>4</v>
      </c>
      <c r="O291" t="s">
        <v>22</v>
      </c>
      <c r="P291" t="s">
        <v>23</v>
      </c>
      <c r="Q291" t="s">
        <v>24</v>
      </c>
      <c r="R291" t="s">
        <v>217</v>
      </c>
    </row>
    <row r="292" spans="1:18" x14ac:dyDescent="0.3">
      <c r="A292">
        <v>598013</v>
      </c>
      <c r="B292" t="s">
        <v>43</v>
      </c>
      <c r="C292">
        <f>YEAR(Table1[[#This Row],[date]])</f>
        <v>2013</v>
      </c>
      <c r="D292" s="1">
        <v>41378</v>
      </c>
      <c r="E292" t="s">
        <v>138</v>
      </c>
      <c r="F292" t="s">
        <v>45</v>
      </c>
      <c r="G292">
        <v>0</v>
      </c>
      <c r="H292" t="s">
        <v>372</v>
      </c>
      <c r="I292" t="s">
        <v>378</v>
      </c>
      <c r="J292" t="s">
        <v>372</v>
      </c>
      <c r="K292" t="s">
        <v>29</v>
      </c>
      <c r="L292" t="s">
        <v>372</v>
      </c>
      <c r="M292" t="s">
        <v>21</v>
      </c>
      <c r="N292">
        <v>48</v>
      </c>
      <c r="O292" t="s">
        <v>22</v>
      </c>
      <c r="P292" t="s">
        <v>23</v>
      </c>
      <c r="Q292" t="s">
        <v>112</v>
      </c>
      <c r="R292" t="s">
        <v>222</v>
      </c>
    </row>
    <row r="293" spans="1:18" x14ac:dyDescent="0.3">
      <c r="A293">
        <v>598014</v>
      </c>
      <c r="B293" t="s">
        <v>48</v>
      </c>
      <c r="C293">
        <f>YEAR(Table1[[#This Row],[date]])</f>
        <v>2013</v>
      </c>
      <c r="D293" s="1">
        <v>41378</v>
      </c>
      <c r="E293" t="s">
        <v>243</v>
      </c>
      <c r="F293" t="s">
        <v>50</v>
      </c>
      <c r="G293">
        <v>0</v>
      </c>
      <c r="H293" t="s">
        <v>375</v>
      </c>
      <c r="I293" t="s">
        <v>377</v>
      </c>
      <c r="J293" t="s">
        <v>375</v>
      </c>
      <c r="K293" t="s">
        <v>20</v>
      </c>
      <c r="L293" t="s">
        <v>375</v>
      </c>
      <c r="M293" t="s">
        <v>35</v>
      </c>
      <c r="N293">
        <v>6</v>
      </c>
      <c r="O293" t="s">
        <v>22</v>
      </c>
      <c r="P293" t="s">
        <v>23</v>
      </c>
      <c r="Q293" t="s">
        <v>36</v>
      </c>
      <c r="R293" t="s">
        <v>232</v>
      </c>
    </row>
    <row r="294" spans="1:18" x14ac:dyDescent="0.3">
      <c r="A294">
        <v>598016</v>
      </c>
      <c r="B294" t="s">
        <v>26</v>
      </c>
      <c r="C294">
        <f>YEAR(Table1[[#This Row],[date]])</f>
        <v>2013</v>
      </c>
      <c r="D294" s="1">
        <v>41380</v>
      </c>
      <c r="E294" t="s">
        <v>244</v>
      </c>
      <c r="F294" t="s">
        <v>28</v>
      </c>
      <c r="G294">
        <v>0</v>
      </c>
      <c r="H294" t="s">
        <v>377</v>
      </c>
      <c r="I294" t="s">
        <v>372</v>
      </c>
      <c r="J294" t="s">
        <v>372</v>
      </c>
      <c r="K294" t="s">
        <v>20</v>
      </c>
      <c r="L294" t="s">
        <v>377</v>
      </c>
      <c r="M294" t="s">
        <v>21</v>
      </c>
      <c r="N294">
        <v>4</v>
      </c>
      <c r="O294" t="s">
        <v>22</v>
      </c>
      <c r="P294" t="s">
        <v>23</v>
      </c>
      <c r="Q294" t="s">
        <v>245</v>
      </c>
      <c r="R294" t="s">
        <v>108</v>
      </c>
    </row>
    <row r="295" spans="1:18" x14ac:dyDescent="0.3">
      <c r="A295">
        <v>598017</v>
      </c>
      <c r="B295" t="s">
        <v>17</v>
      </c>
      <c r="C295">
        <f>YEAR(Table1[[#This Row],[date]])</f>
        <v>2013</v>
      </c>
      <c r="D295" s="1">
        <v>41380</v>
      </c>
      <c r="E295" t="s">
        <v>203</v>
      </c>
      <c r="F295" t="s">
        <v>19</v>
      </c>
      <c r="G295">
        <v>0</v>
      </c>
      <c r="H295" t="s">
        <v>376</v>
      </c>
      <c r="I295" t="s">
        <v>374</v>
      </c>
      <c r="J295" t="s">
        <v>376</v>
      </c>
      <c r="K295" t="s">
        <v>20</v>
      </c>
      <c r="L295" t="s">
        <v>376</v>
      </c>
      <c r="M295" t="s">
        <v>114</v>
      </c>
      <c r="N295" t="s">
        <v>23</v>
      </c>
      <c r="O295" t="s">
        <v>115</v>
      </c>
      <c r="P295" t="s">
        <v>23</v>
      </c>
      <c r="Q295" t="s">
        <v>112</v>
      </c>
      <c r="R295" t="s">
        <v>222</v>
      </c>
    </row>
    <row r="296" spans="1:18" x14ac:dyDescent="0.3">
      <c r="A296">
        <v>598019</v>
      </c>
      <c r="B296" t="s">
        <v>48</v>
      </c>
      <c r="C296">
        <f>YEAR(Table1[[#This Row],[date]])</f>
        <v>2013</v>
      </c>
      <c r="D296" s="1">
        <v>41381</v>
      </c>
      <c r="E296" t="s">
        <v>218</v>
      </c>
      <c r="F296" t="s">
        <v>50</v>
      </c>
      <c r="G296">
        <v>0</v>
      </c>
      <c r="H296" t="s">
        <v>375</v>
      </c>
      <c r="I296" t="s">
        <v>371</v>
      </c>
      <c r="J296" t="s">
        <v>375</v>
      </c>
      <c r="K296" t="s">
        <v>29</v>
      </c>
      <c r="L296" t="s">
        <v>375</v>
      </c>
      <c r="M296" t="s">
        <v>21</v>
      </c>
      <c r="N296">
        <v>87</v>
      </c>
      <c r="O296" t="s">
        <v>22</v>
      </c>
      <c r="P296" t="s">
        <v>23</v>
      </c>
      <c r="Q296" t="s">
        <v>36</v>
      </c>
      <c r="R296" t="s">
        <v>232</v>
      </c>
    </row>
    <row r="297" spans="1:18" x14ac:dyDescent="0.3">
      <c r="A297">
        <v>598020</v>
      </c>
      <c r="B297" t="s">
        <v>32</v>
      </c>
      <c r="C297">
        <f>YEAR(Table1[[#This Row],[date]])</f>
        <v>2013</v>
      </c>
      <c r="D297" s="1">
        <v>41382</v>
      </c>
      <c r="E297" t="s">
        <v>27</v>
      </c>
      <c r="F297" t="s">
        <v>34</v>
      </c>
      <c r="G297">
        <v>0</v>
      </c>
      <c r="H297" t="s">
        <v>374</v>
      </c>
      <c r="I297" t="s">
        <v>373</v>
      </c>
      <c r="J297" t="s">
        <v>373</v>
      </c>
      <c r="K297" t="s">
        <v>29</v>
      </c>
      <c r="L297" t="s">
        <v>373</v>
      </c>
      <c r="M297" t="s">
        <v>21</v>
      </c>
      <c r="N297">
        <v>86</v>
      </c>
      <c r="O297" t="s">
        <v>22</v>
      </c>
      <c r="P297" t="s">
        <v>23</v>
      </c>
      <c r="Q297" t="s">
        <v>112</v>
      </c>
      <c r="R297" t="s">
        <v>222</v>
      </c>
    </row>
    <row r="298" spans="1:18" x14ac:dyDescent="0.3">
      <c r="A298">
        <v>598021</v>
      </c>
      <c r="B298" t="s">
        <v>52</v>
      </c>
      <c r="C298">
        <f>YEAR(Table1[[#This Row],[date]])</f>
        <v>2013</v>
      </c>
      <c r="D298" s="1">
        <v>41383</v>
      </c>
      <c r="E298" t="s">
        <v>239</v>
      </c>
      <c r="F298" t="s">
        <v>54</v>
      </c>
      <c r="G298">
        <v>0</v>
      </c>
      <c r="H298" t="s">
        <v>378</v>
      </c>
      <c r="I298" t="s">
        <v>377</v>
      </c>
      <c r="J298" t="s">
        <v>377</v>
      </c>
      <c r="K298" t="s">
        <v>29</v>
      </c>
      <c r="L298" t="s">
        <v>378</v>
      </c>
      <c r="M298" t="s">
        <v>35</v>
      </c>
      <c r="N298">
        <v>5</v>
      </c>
      <c r="O298" t="s">
        <v>22</v>
      </c>
      <c r="P298" t="s">
        <v>23</v>
      </c>
      <c r="Q298" t="s">
        <v>119</v>
      </c>
      <c r="R298" t="s">
        <v>245</v>
      </c>
    </row>
    <row r="299" spans="1:18" x14ac:dyDescent="0.3">
      <c r="A299">
        <v>598022</v>
      </c>
      <c r="B299" t="s">
        <v>43</v>
      </c>
      <c r="C299">
        <f>YEAR(Table1[[#This Row],[date]])</f>
        <v>2013</v>
      </c>
      <c r="D299" s="1">
        <v>41384</v>
      </c>
      <c r="E299" t="s">
        <v>220</v>
      </c>
      <c r="F299" t="s">
        <v>45</v>
      </c>
      <c r="G299">
        <v>0</v>
      </c>
      <c r="H299" t="s">
        <v>372</v>
      </c>
      <c r="I299" t="s">
        <v>373</v>
      </c>
      <c r="J299" t="s">
        <v>372</v>
      </c>
      <c r="K299" t="s">
        <v>29</v>
      </c>
      <c r="L299" t="s">
        <v>373</v>
      </c>
      <c r="M299" t="s">
        <v>35</v>
      </c>
      <c r="N299">
        <v>4</v>
      </c>
      <c r="O299" t="s">
        <v>22</v>
      </c>
      <c r="P299" t="s">
        <v>23</v>
      </c>
      <c r="Q299" t="s">
        <v>24</v>
      </c>
      <c r="R299" t="s">
        <v>217</v>
      </c>
    </row>
    <row r="300" spans="1:18" x14ac:dyDescent="0.3">
      <c r="A300">
        <v>598023</v>
      </c>
      <c r="B300" t="s">
        <v>17</v>
      </c>
      <c r="C300">
        <f>YEAR(Table1[[#This Row],[date]])</f>
        <v>2013</v>
      </c>
      <c r="D300" s="1">
        <v>41384</v>
      </c>
      <c r="E300" t="s">
        <v>74</v>
      </c>
      <c r="F300" t="s">
        <v>19</v>
      </c>
      <c r="G300">
        <v>0</v>
      </c>
      <c r="H300" t="s">
        <v>376</v>
      </c>
      <c r="I300" t="s">
        <v>375</v>
      </c>
      <c r="J300" t="s">
        <v>376</v>
      </c>
      <c r="K300" t="s">
        <v>20</v>
      </c>
      <c r="L300" t="s">
        <v>376</v>
      </c>
      <c r="M300" t="s">
        <v>35</v>
      </c>
      <c r="N300">
        <v>7</v>
      </c>
      <c r="O300" t="s">
        <v>22</v>
      </c>
      <c r="P300" t="s">
        <v>23</v>
      </c>
      <c r="Q300" t="s">
        <v>36</v>
      </c>
      <c r="R300" t="s">
        <v>232</v>
      </c>
    </row>
    <row r="301" spans="1:18" x14ac:dyDescent="0.3">
      <c r="A301">
        <v>598024</v>
      </c>
      <c r="B301" t="s">
        <v>32</v>
      </c>
      <c r="C301">
        <f>YEAR(Table1[[#This Row],[date]])</f>
        <v>2013</v>
      </c>
      <c r="D301" s="1">
        <v>41385</v>
      </c>
      <c r="E301" t="s">
        <v>53</v>
      </c>
      <c r="F301" t="s">
        <v>34</v>
      </c>
      <c r="G301">
        <v>0</v>
      </c>
      <c r="H301" t="s">
        <v>374</v>
      </c>
      <c r="I301" t="s">
        <v>371</v>
      </c>
      <c r="J301" t="s">
        <v>371</v>
      </c>
      <c r="K301" t="s">
        <v>29</v>
      </c>
      <c r="L301" t="s">
        <v>374</v>
      </c>
      <c r="M301" t="s">
        <v>35</v>
      </c>
      <c r="N301">
        <v>9</v>
      </c>
      <c r="O301" t="s">
        <v>22</v>
      </c>
      <c r="P301" t="s">
        <v>23</v>
      </c>
      <c r="Q301" t="s">
        <v>119</v>
      </c>
      <c r="R301" t="s">
        <v>132</v>
      </c>
    </row>
    <row r="302" spans="1:18" x14ac:dyDescent="0.3">
      <c r="A302">
        <v>598026</v>
      </c>
      <c r="B302" t="s">
        <v>57</v>
      </c>
      <c r="C302">
        <f>YEAR(Table1[[#This Row],[date]])</f>
        <v>2013</v>
      </c>
      <c r="D302" s="1">
        <v>41386</v>
      </c>
      <c r="E302" t="s">
        <v>27</v>
      </c>
      <c r="F302" t="s">
        <v>59</v>
      </c>
      <c r="G302">
        <v>0</v>
      </c>
      <c r="H302" t="s">
        <v>373</v>
      </c>
      <c r="I302" t="s">
        <v>375</v>
      </c>
      <c r="J302" t="s">
        <v>375</v>
      </c>
      <c r="K302" t="s">
        <v>29</v>
      </c>
      <c r="L302" t="s">
        <v>373</v>
      </c>
      <c r="M302" t="s">
        <v>35</v>
      </c>
      <c r="N302">
        <v>5</v>
      </c>
      <c r="O302" t="s">
        <v>22</v>
      </c>
      <c r="P302" t="s">
        <v>23</v>
      </c>
      <c r="Q302" t="s">
        <v>121</v>
      </c>
      <c r="R302" t="s">
        <v>217</v>
      </c>
    </row>
    <row r="303" spans="1:18" x14ac:dyDescent="0.3">
      <c r="A303">
        <v>598028</v>
      </c>
      <c r="B303" t="s">
        <v>186</v>
      </c>
      <c r="C303">
        <f>YEAR(Table1[[#This Row],[date]])</f>
        <v>2013</v>
      </c>
      <c r="D303" s="1">
        <v>41410</v>
      </c>
      <c r="E303" t="s">
        <v>246</v>
      </c>
      <c r="F303" t="s">
        <v>187</v>
      </c>
      <c r="G303">
        <v>0</v>
      </c>
      <c r="H303" t="s">
        <v>377</v>
      </c>
      <c r="I303" t="s">
        <v>374</v>
      </c>
      <c r="J303" t="s">
        <v>374</v>
      </c>
      <c r="K303" t="s">
        <v>20</v>
      </c>
      <c r="L303" t="s">
        <v>377</v>
      </c>
      <c r="M303" t="s">
        <v>21</v>
      </c>
      <c r="N303">
        <v>7</v>
      </c>
      <c r="O303" t="s">
        <v>22</v>
      </c>
      <c r="P303" t="s">
        <v>23</v>
      </c>
      <c r="Q303" t="s">
        <v>119</v>
      </c>
      <c r="R303" t="s">
        <v>132</v>
      </c>
    </row>
    <row r="304" spans="1:18" x14ac:dyDescent="0.3">
      <c r="A304">
        <v>598029</v>
      </c>
      <c r="B304" t="s">
        <v>43</v>
      </c>
      <c r="C304">
        <f>YEAR(Table1[[#This Row],[date]])</f>
        <v>2013</v>
      </c>
      <c r="D304" s="1">
        <v>41388</v>
      </c>
      <c r="E304" t="s">
        <v>144</v>
      </c>
      <c r="F304" t="s">
        <v>45</v>
      </c>
      <c r="G304">
        <v>0</v>
      </c>
      <c r="H304" t="s">
        <v>372</v>
      </c>
      <c r="I304" t="s">
        <v>371</v>
      </c>
      <c r="J304" t="s">
        <v>372</v>
      </c>
      <c r="K304" t="s">
        <v>29</v>
      </c>
      <c r="L304" t="s">
        <v>371</v>
      </c>
      <c r="M304" t="s">
        <v>35</v>
      </c>
      <c r="N304">
        <v>5</v>
      </c>
      <c r="O304" t="s">
        <v>22</v>
      </c>
      <c r="P304" t="s">
        <v>23</v>
      </c>
      <c r="Q304" t="s">
        <v>119</v>
      </c>
      <c r="R304" t="s">
        <v>132</v>
      </c>
    </row>
    <row r="305" spans="1:18" x14ac:dyDescent="0.3">
      <c r="A305">
        <v>598030</v>
      </c>
      <c r="B305" t="s">
        <v>57</v>
      </c>
      <c r="C305">
        <f>YEAR(Table1[[#This Row],[date]])</f>
        <v>2013</v>
      </c>
      <c r="D305" s="1">
        <v>41389</v>
      </c>
      <c r="E305" t="s">
        <v>68</v>
      </c>
      <c r="F305" t="s">
        <v>59</v>
      </c>
      <c r="G305">
        <v>0</v>
      </c>
      <c r="H305" t="s">
        <v>373</v>
      </c>
      <c r="I305" t="s">
        <v>378</v>
      </c>
      <c r="J305" t="s">
        <v>378</v>
      </c>
      <c r="K305" t="s">
        <v>29</v>
      </c>
      <c r="L305" t="s">
        <v>373</v>
      </c>
      <c r="M305" t="s">
        <v>35</v>
      </c>
      <c r="N305">
        <v>5</v>
      </c>
      <c r="O305" t="s">
        <v>22</v>
      </c>
      <c r="P305" t="s">
        <v>23</v>
      </c>
      <c r="Q305" t="s">
        <v>36</v>
      </c>
      <c r="R305" t="s">
        <v>161</v>
      </c>
    </row>
    <row r="306" spans="1:18" x14ac:dyDescent="0.3">
      <c r="A306">
        <v>598031</v>
      </c>
      <c r="B306" t="s">
        <v>43</v>
      </c>
      <c r="C306">
        <f>YEAR(Table1[[#This Row],[date]])</f>
        <v>2013</v>
      </c>
      <c r="D306" s="1">
        <v>41390</v>
      </c>
      <c r="E306" t="s">
        <v>136</v>
      </c>
      <c r="F306" t="s">
        <v>45</v>
      </c>
      <c r="G306">
        <v>0</v>
      </c>
      <c r="H306" t="s">
        <v>372</v>
      </c>
      <c r="I306" t="s">
        <v>377</v>
      </c>
      <c r="J306" t="s">
        <v>377</v>
      </c>
      <c r="K306" t="s">
        <v>29</v>
      </c>
      <c r="L306" t="s">
        <v>372</v>
      </c>
      <c r="M306" t="s">
        <v>35</v>
      </c>
      <c r="N306">
        <v>6</v>
      </c>
      <c r="O306" t="s">
        <v>22</v>
      </c>
      <c r="P306" t="s">
        <v>23</v>
      </c>
      <c r="Q306" t="s">
        <v>245</v>
      </c>
      <c r="R306" t="s">
        <v>132</v>
      </c>
    </row>
    <row r="307" spans="1:18" x14ac:dyDescent="0.3">
      <c r="A307">
        <v>598032</v>
      </c>
      <c r="B307" t="s">
        <v>48</v>
      </c>
      <c r="C307">
        <f>YEAR(Table1[[#This Row],[date]])</f>
        <v>2013</v>
      </c>
      <c r="D307" s="1">
        <v>41391</v>
      </c>
      <c r="E307" t="s">
        <v>243</v>
      </c>
      <c r="F307" t="s">
        <v>50</v>
      </c>
      <c r="G307">
        <v>0</v>
      </c>
      <c r="H307" t="s">
        <v>375</v>
      </c>
      <c r="I307" t="s">
        <v>378</v>
      </c>
      <c r="J307" t="s">
        <v>378</v>
      </c>
      <c r="K307" t="s">
        <v>29</v>
      </c>
      <c r="L307" t="s">
        <v>375</v>
      </c>
      <c r="M307" t="s">
        <v>35</v>
      </c>
      <c r="N307">
        <v>8</v>
      </c>
      <c r="O307" t="s">
        <v>22</v>
      </c>
      <c r="P307" t="s">
        <v>23</v>
      </c>
      <c r="Q307" t="s">
        <v>222</v>
      </c>
      <c r="R307" t="s">
        <v>241</v>
      </c>
    </row>
    <row r="308" spans="1:18" x14ac:dyDescent="0.3">
      <c r="A308">
        <v>598033</v>
      </c>
      <c r="B308" t="s">
        <v>38</v>
      </c>
      <c r="C308">
        <f>YEAR(Table1[[#This Row],[date]])</f>
        <v>2013</v>
      </c>
      <c r="D308" s="1">
        <v>41391</v>
      </c>
      <c r="E308" t="s">
        <v>144</v>
      </c>
      <c r="F308" t="s">
        <v>40</v>
      </c>
      <c r="G308">
        <v>0</v>
      </c>
      <c r="H308" t="s">
        <v>371</v>
      </c>
      <c r="I308" t="s">
        <v>376</v>
      </c>
      <c r="J308" t="s">
        <v>371</v>
      </c>
      <c r="K308" t="s">
        <v>29</v>
      </c>
      <c r="L308" t="s">
        <v>371</v>
      </c>
      <c r="M308" t="s">
        <v>21</v>
      </c>
      <c r="N308">
        <v>58</v>
      </c>
      <c r="O308" t="s">
        <v>22</v>
      </c>
      <c r="P308" t="s">
        <v>23</v>
      </c>
      <c r="Q308" t="s">
        <v>24</v>
      </c>
      <c r="R308" t="s">
        <v>121</v>
      </c>
    </row>
    <row r="309" spans="1:18" x14ac:dyDescent="0.3">
      <c r="A309">
        <v>598034</v>
      </c>
      <c r="B309" t="s">
        <v>57</v>
      </c>
      <c r="C309">
        <f>YEAR(Table1[[#This Row],[date]])</f>
        <v>2013</v>
      </c>
      <c r="D309" s="1">
        <v>41392</v>
      </c>
      <c r="E309" t="s">
        <v>27</v>
      </c>
      <c r="F309" t="s">
        <v>59</v>
      </c>
      <c r="G309">
        <v>0</v>
      </c>
      <c r="H309" t="s">
        <v>373</v>
      </c>
      <c r="I309" t="s">
        <v>372</v>
      </c>
      <c r="J309" t="s">
        <v>372</v>
      </c>
      <c r="K309" t="s">
        <v>20</v>
      </c>
      <c r="L309" t="s">
        <v>373</v>
      </c>
      <c r="M309" t="s">
        <v>21</v>
      </c>
      <c r="N309">
        <v>14</v>
      </c>
      <c r="O309" t="s">
        <v>22</v>
      </c>
      <c r="P309" t="s">
        <v>23</v>
      </c>
      <c r="Q309" t="s">
        <v>36</v>
      </c>
      <c r="R309" t="s">
        <v>108</v>
      </c>
    </row>
    <row r="310" spans="1:18" x14ac:dyDescent="0.3">
      <c r="A310">
        <v>598036</v>
      </c>
      <c r="B310" t="s">
        <v>48</v>
      </c>
      <c r="C310">
        <f>YEAR(Table1[[#This Row],[date]])</f>
        <v>2013</v>
      </c>
      <c r="D310" s="1">
        <v>41393</v>
      </c>
      <c r="E310" t="s">
        <v>249</v>
      </c>
      <c r="F310" t="s">
        <v>50</v>
      </c>
      <c r="G310">
        <v>0</v>
      </c>
      <c r="H310" t="s">
        <v>375</v>
      </c>
      <c r="I310" t="s">
        <v>376</v>
      </c>
      <c r="J310" t="s">
        <v>375</v>
      </c>
      <c r="K310" t="s">
        <v>20</v>
      </c>
      <c r="L310" t="s">
        <v>375</v>
      </c>
      <c r="M310" t="s">
        <v>35</v>
      </c>
      <c r="N310">
        <v>4</v>
      </c>
      <c r="O310" t="s">
        <v>22</v>
      </c>
      <c r="P310" t="s">
        <v>23</v>
      </c>
      <c r="Q310" t="s">
        <v>112</v>
      </c>
      <c r="R310" t="s">
        <v>241</v>
      </c>
    </row>
    <row r="311" spans="1:18" x14ac:dyDescent="0.3">
      <c r="A311">
        <v>598037</v>
      </c>
      <c r="B311" t="s">
        <v>38</v>
      </c>
      <c r="C311">
        <f>YEAR(Table1[[#This Row],[date]])</f>
        <v>2013</v>
      </c>
      <c r="D311" s="1">
        <v>41393</v>
      </c>
      <c r="E311" t="s">
        <v>139</v>
      </c>
      <c r="F311" t="s">
        <v>40</v>
      </c>
      <c r="G311">
        <v>0</v>
      </c>
      <c r="H311" t="s">
        <v>371</v>
      </c>
      <c r="I311" t="s">
        <v>377</v>
      </c>
      <c r="J311" t="s">
        <v>371</v>
      </c>
      <c r="K311" t="s">
        <v>29</v>
      </c>
      <c r="L311" t="s">
        <v>371</v>
      </c>
      <c r="M311" t="s">
        <v>21</v>
      </c>
      <c r="N311">
        <v>4</v>
      </c>
      <c r="O311" t="s">
        <v>22</v>
      </c>
      <c r="P311" t="s">
        <v>23</v>
      </c>
      <c r="Q311" t="s">
        <v>24</v>
      </c>
      <c r="R311" t="s">
        <v>217</v>
      </c>
    </row>
    <row r="312" spans="1:18" x14ac:dyDescent="0.3">
      <c r="A312">
        <v>598039</v>
      </c>
      <c r="B312" t="s">
        <v>52</v>
      </c>
      <c r="C312">
        <f>YEAR(Table1[[#This Row],[date]])</f>
        <v>2013</v>
      </c>
      <c r="D312" s="1">
        <v>41395</v>
      </c>
      <c r="E312" t="s">
        <v>204</v>
      </c>
      <c r="F312" t="s">
        <v>54</v>
      </c>
      <c r="G312">
        <v>0</v>
      </c>
      <c r="H312" t="s">
        <v>378</v>
      </c>
      <c r="I312" t="s">
        <v>371</v>
      </c>
      <c r="J312" t="s">
        <v>371</v>
      </c>
      <c r="K312" t="s">
        <v>29</v>
      </c>
      <c r="L312" t="s">
        <v>378</v>
      </c>
      <c r="M312" t="s">
        <v>35</v>
      </c>
      <c r="N312">
        <v>7</v>
      </c>
      <c r="O312" t="s">
        <v>22</v>
      </c>
      <c r="P312" t="s">
        <v>23</v>
      </c>
      <c r="Q312" t="s">
        <v>24</v>
      </c>
      <c r="R312" t="s">
        <v>121</v>
      </c>
    </row>
    <row r="313" spans="1:18" x14ac:dyDescent="0.3">
      <c r="A313">
        <v>598040</v>
      </c>
      <c r="B313" t="s">
        <v>247</v>
      </c>
      <c r="C313">
        <f>YEAR(Table1[[#This Row],[date]])</f>
        <v>2013</v>
      </c>
      <c r="D313" s="1">
        <v>41395</v>
      </c>
      <c r="E313" t="s">
        <v>171</v>
      </c>
      <c r="F313" t="s">
        <v>248</v>
      </c>
      <c r="G313">
        <v>0</v>
      </c>
      <c r="H313" t="s">
        <v>374</v>
      </c>
      <c r="I313" t="s">
        <v>372</v>
      </c>
      <c r="J313" t="s">
        <v>372</v>
      </c>
      <c r="K313" t="s">
        <v>29</v>
      </c>
      <c r="L313" t="s">
        <v>374</v>
      </c>
      <c r="M313" t="s">
        <v>35</v>
      </c>
      <c r="N313">
        <v>7</v>
      </c>
      <c r="O313" t="s">
        <v>22</v>
      </c>
      <c r="P313" t="s">
        <v>23</v>
      </c>
      <c r="Q313" t="s">
        <v>119</v>
      </c>
      <c r="R313" t="s">
        <v>245</v>
      </c>
    </row>
    <row r="314" spans="1:18" x14ac:dyDescent="0.3">
      <c r="A314">
        <v>598041</v>
      </c>
      <c r="B314" t="s">
        <v>57</v>
      </c>
      <c r="C314">
        <f>YEAR(Table1[[#This Row],[date]])</f>
        <v>2013</v>
      </c>
      <c r="D314" s="1">
        <v>41396</v>
      </c>
      <c r="E314" t="s">
        <v>97</v>
      </c>
      <c r="F314" t="s">
        <v>59</v>
      </c>
      <c r="G314">
        <v>0</v>
      </c>
      <c r="H314" t="s">
        <v>373</v>
      </c>
      <c r="I314" t="s">
        <v>377</v>
      </c>
      <c r="J314" t="s">
        <v>373</v>
      </c>
      <c r="K314" t="s">
        <v>29</v>
      </c>
      <c r="L314" t="s">
        <v>373</v>
      </c>
      <c r="M314" t="s">
        <v>21</v>
      </c>
      <c r="N314">
        <v>15</v>
      </c>
      <c r="O314" t="s">
        <v>22</v>
      </c>
      <c r="P314" t="s">
        <v>23</v>
      </c>
      <c r="Q314" t="s">
        <v>112</v>
      </c>
      <c r="R314" t="s">
        <v>222</v>
      </c>
    </row>
    <row r="315" spans="1:18" x14ac:dyDescent="0.3">
      <c r="A315">
        <v>598043</v>
      </c>
      <c r="B315" t="s">
        <v>43</v>
      </c>
      <c r="C315">
        <f>YEAR(Table1[[#This Row],[date]])</f>
        <v>2013</v>
      </c>
      <c r="D315" s="1">
        <v>41397</v>
      </c>
      <c r="E315" t="s">
        <v>60</v>
      </c>
      <c r="F315" t="s">
        <v>45</v>
      </c>
      <c r="G315">
        <v>0</v>
      </c>
      <c r="H315" t="s">
        <v>372</v>
      </c>
      <c r="I315" t="s">
        <v>375</v>
      </c>
      <c r="J315" t="s">
        <v>375</v>
      </c>
      <c r="K315" t="s">
        <v>29</v>
      </c>
      <c r="L315" t="s">
        <v>372</v>
      </c>
      <c r="M315" t="s">
        <v>35</v>
      </c>
      <c r="N315">
        <v>8</v>
      </c>
      <c r="O315" t="s">
        <v>22</v>
      </c>
      <c r="P315" t="s">
        <v>23</v>
      </c>
      <c r="Q315" t="s">
        <v>119</v>
      </c>
      <c r="R315" t="s">
        <v>245</v>
      </c>
    </row>
    <row r="316" spans="1:18" x14ac:dyDescent="0.3">
      <c r="A316">
        <v>598044</v>
      </c>
      <c r="B316" t="s">
        <v>52</v>
      </c>
      <c r="C316">
        <f>YEAR(Table1[[#This Row],[date]])</f>
        <v>2013</v>
      </c>
      <c r="D316" s="1">
        <v>41398</v>
      </c>
      <c r="E316" t="s">
        <v>250</v>
      </c>
      <c r="F316" t="s">
        <v>54</v>
      </c>
      <c r="G316">
        <v>0</v>
      </c>
      <c r="H316" t="s">
        <v>378</v>
      </c>
      <c r="I316" t="s">
        <v>374</v>
      </c>
      <c r="J316" t="s">
        <v>374</v>
      </c>
      <c r="K316" t="s">
        <v>29</v>
      </c>
      <c r="L316" t="s">
        <v>378</v>
      </c>
      <c r="M316" t="s">
        <v>35</v>
      </c>
      <c r="N316">
        <v>6</v>
      </c>
      <c r="O316" t="s">
        <v>22</v>
      </c>
      <c r="P316" t="s">
        <v>23</v>
      </c>
      <c r="Q316" t="s">
        <v>24</v>
      </c>
      <c r="R316" t="s">
        <v>121</v>
      </c>
    </row>
    <row r="317" spans="1:18" x14ac:dyDescent="0.3">
      <c r="A317">
        <v>598045</v>
      </c>
      <c r="B317" t="s">
        <v>17</v>
      </c>
      <c r="C317">
        <f>YEAR(Table1[[#This Row],[date]])</f>
        <v>2013</v>
      </c>
      <c r="D317" s="1">
        <v>41408</v>
      </c>
      <c r="E317" t="s">
        <v>64</v>
      </c>
      <c r="F317" t="s">
        <v>19</v>
      </c>
      <c r="G317">
        <v>0</v>
      </c>
      <c r="H317" t="s">
        <v>376</v>
      </c>
      <c r="I317" t="s">
        <v>377</v>
      </c>
      <c r="J317" t="s">
        <v>377</v>
      </c>
      <c r="K317" t="s">
        <v>20</v>
      </c>
      <c r="L317" t="s">
        <v>377</v>
      </c>
      <c r="M317" t="s">
        <v>35</v>
      </c>
      <c r="N317">
        <v>7</v>
      </c>
      <c r="O317" t="s">
        <v>22</v>
      </c>
      <c r="P317" t="s">
        <v>23</v>
      </c>
      <c r="Q317" t="s">
        <v>119</v>
      </c>
      <c r="R317" t="s">
        <v>132</v>
      </c>
    </row>
    <row r="318" spans="1:18" x14ac:dyDescent="0.3">
      <c r="A318">
        <v>598046</v>
      </c>
      <c r="B318" t="s">
        <v>38</v>
      </c>
      <c r="C318">
        <f>YEAR(Table1[[#This Row],[date]])</f>
        <v>2013</v>
      </c>
      <c r="D318" s="1">
        <v>41399</v>
      </c>
      <c r="E318" t="s">
        <v>251</v>
      </c>
      <c r="F318" t="s">
        <v>40</v>
      </c>
      <c r="G318">
        <v>0</v>
      </c>
      <c r="H318" t="s">
        <v>371</v>
      </c>
      <c r="I318" t="s">
        <v>373</v>
      </c>
      <c r="J318" t="s">
        <v>371</v>
      </c>
      <c r="K318" t="s">
        <v>29</v>
      </c>
      <c r="L318" t="s">
        <v>371</v>
      </c>
      <c r="M318" t="s">
        <v>21</v>
      </c>
      <c r="N318">
        <v>60</v>
      </c>
      <c r="O318" t="s">
        <v>22</v>
      </c>
      <c r="P318" t="s">
        <v>23</v>
      </c>
      <c r="Q318" t="s">
        <v>119</v>
      </c>
      <c r="R318" t="s">
        <v>245</v>
      </c>
    </row>
    <row r="319" spans="1:18" x14ac:dyDescent="0.3">
      <c r="A319">
        <v>598048</v>
      </c>
      <c r="B319" t="s">
        <v>17</v>
      </c>
      <c r="C319">
        <f>YEAR(Table1[[#This Row],[date]])</f>
        <v>2013</v>
      </c>
      <c r="D319" s="1">
        <v>41373</v>
      </c>
      <c r="E319" t="s">
        <v>203</v>
      </c>
      <c r="F319" t="s">
        <v>19</v>
      </c>
      <c r="G319">
        <v>0</v>
      </c>
      <c r="H319" t="s">
        <v>376</v>
      </c>
      <c r="I319" t="s">
        <v>378</v>
      </c>
      <c r="J319" t="s">
        <v>378</v>
      </c>
      <c r="K319" t="s">
        <v>29</v>
      </c>
      <c r="L319" t="s">
        <v>376</v>
      </c>
      <c r="M319" t="s">
        <v>35</v>
      </c>
      <c r="N319">
        <v>7</v>
      </c>
      <c r="O319" t="s">
        <v>22</v>
      </c>
      <c r="P319" t="s">
        <v>23</v>
      </c>
      <c r="Q319" t="s">
        <v>132</v>
      </c>
      <c r="R319" t="s">
        <v>108</v>
      </c>
    </row>
    <row r="320" spans="1:18" x14ac:dyDescent="0.3">
      <c r="A320">
        <v>598049</v>
      </c>
      <c r="B320" t="s">
        <v>48</v>
      </c>
      <c r="C320">
        <f>YEAR(Table1[[#This Row],[date]])</f>
        <v>2013</v>
      </c>
      <c r="D320" s="1">
        <v>41401</v>
      </c>
      <c r="E320" t="s">
        <v>218</v>
      </c>
      <c r="F320" t="s">
        <v>50</v>
      </c>
      <c r="G320">
        <v>0</v>
      </c>
      <c r="H320" t="s">
        <v>375</v>
      </c>
      <c r="I320" t="s">
        <v>374</v>
      </c>
      <c r="J320" t="s">
        <v>374</v>
      </c>
      <c r="K320" t="s">
        <v>29</v>
      </c>
      <c r="L320" t="s">
        <v>375</v>
      </c>
      <c r="M320" t="s">
        <v>35</v>
      </c>
      <c r="N320">
        <v>9</v>
      </c>
      <c r="O320" t="s">
        <v>22</v>
      </c>
      <c r="P320" t="s">
        <v>23</v>
      </c>
      <c r="Q320" t="s">
        <v>36</v>
      </c>
      <c r="R320" t="s">
        <v>201</v>
      </c>
    </row>
    <row r="321" spans="1:18" x14ac:dyDescent="0.3">
      <c r="A321">
        <v>598050</v>
      </c>
      <c r="B321" t="s">
        <v>38</v>
      </c>
      <c r="C321">
        <f>YEAR(Table1[[#This Row],[date]])</f>
        <v>2013</v>
      </c>
      <c r="D321" s="1">
        <v>41401</v>
      </c>
      <c r="E321" t="s">
        <v>99</v>
      </c>
      <c r="F321" t="s">
        <v>40</v>
      </c>
      <c r="G321">
        <v>0</v>
      </c>
      <c r="H321" t="s">
        <v>371</v>
      </c>
      <c r="I321" t="s">
        <v>372</v>
      </c>
      <c r="J321" t="s">
        <v>371</v>
      </c>
      <c r="K321" t="s">
        <v>29</v>
      </c>
      <c r="L321" t="s">
        <v>371</v>
      </c>
      <c r="M321" t="s">
        <v>21</v>
      </c>
      <c r="N321">
        <v>65</v>
      </c>
      <c r="O321" t="s">
        <v>22</v>
      </c>
      <c r="P321" t="s">
        <v>23</v>
      </c>
      <c r="Q321" t="s">
        <v>119</v>
      </c>
      <c r="R321" t="s">
        <v>132</v>
      </c>
    </row>
    <row r="322" spans="1:18" x14ac:dyDescent="0.3">
      <c r="A322">
        <v>598051</v>
      </c>
      <c r="B322" t="s">
        <v>52</v>
      </c>
      <c r="C322">
        <f>YEAR(Table1[[#This Row],[date]])</f>
        <v>2013</v>
      </c>
      <c r="D322" s="1">
        <v>41402</v>
      </c>
      <c r="E322" t="s">
        <v>97</v>
      </c>
      <c r="F322" t="s">
        <v>54</v>
      </c>
      <c r="G322">
        <v>0</v>
      </c>
      <c r="H322" t="s">
        <v>378</v>
      </c>
      <c r="I322" t="s">
        <v>373</v>
      </c>
      <c r="J322" t="s">
        <v>378</v>
      </c>
      <c r="K322" t="s">
        <v>20</v>
      </c>
      <c r="L322" t="s">
        <v>373</v>
      </c>
      <c r="M322" t="s">
        <v>21</v>
      </c>
      <c r="N322">
        <v>77</v>
      </c>
      <c r="O322" t="s">
        <v>22</v>
      </c>
      <c r="P322" t="s">
        <v>23</v>
      </c>
      <c r="Q322" t="s">
        <v>161</v>
      </c>
      <c r="R322" t="s">
        <v>252</v>
      </c>
    </row>
    <row r="323" spans="1:18" x14ac:dyDescent="0.3">
      <c r="A323">
        <v>598052</v>
      </c>
      <c r="B323" t="s">
        <v>26</v>
      </c>
      <c r="C323">
        <f>YEAR(Table1[[#This Row],[date]])</f>
        <v>2013</v>
      </c>
      <c r="D323" s="1">
        <v>41403</v>
      </c>
      <c r="E323" t="s">
        <v>253</v>
      </c>
      <c r="F323" t="s">
        <v>28</v>
      </c>
      <c r="G323">
        <v>0</v>
      </c>
      <c r="H323" t="s">
        <v>377</v>
      </c>
      <c r="I323" t="s">
        <v>375</v>
      </c>
      <c r="J323" t="s">
        <v>375</v>
      </c>
      <c r="K323" t="s">
        <v>20</v>
      </c>
      <c r="L323" t="s">
        <v>375</v>
      </c>
      <c r="M323" t="s">
        <v>35</v>
      </c>
      <c r="N323">
        <v>8</v>
      </c>
      <c r="O323" t="s">
        <v>22</v>
      </c>
      <c r="P323" t="s">
        <v>23</v>
      </c>
      <c r="Q323" t="s">
        <v>119</v>
      </c>
      <c r="R323" t="s">
        <v>132</v>
      </c>
    </row>
    <row r="324" spans="1:18" x14ac:dyDescent="0.3">
      <c r="A324">
        <v>598054</v>
      </c>
      <c r="B324" t="s">
        <v>32</v>
      </c>
      <c r="C324">
        <f>YEAR(Table1[[#This Row],[date]])</f>
        <v>2013</v>
      </c>
      <c r="D324" s="1">
        <v>41404</v>
      </c>
      <c r="E324" t="s">
        <v>189</v>
      </c>
      <c r="F324" t="s">
        <v>34</v>
      </c>
      <c r="G324">
        <v>0</v>
      </c>
      <c r="H324" t="s">
        <v>374</v>
      </c>
      <c r="I324" t="s">
        <v>376</v>
      </c>
      <c r="J324" t="s">
        <v>374</v>
      </c>
      <c r="K324" t="s">
        <v>20</v>
      </c>
      <c r="L324" t="s">
        <v>376</v>
      </c>
      <c r="M324" t="s">
        <v>21</v>
      </c>
      <c r="N324">
        <v>4</v>
      </c>
      <c r="O324" t="s">
        <v>22</v>
      </c>
      <c r="P324" t="s">
        <v>23</v>
      </c>
      <c r="Q324" t="s">
        <v>252</v>
      </c>
      <c r="R324" t="s">
        <v>241</v>
      </c>
    </row>
    <row r="325" spans="1:18" x14ac:dyDescent="0.3">
      <c r="A325">
        <v>598056</v>
      </c>
      <c r="B325" t="s">
        <v>26</v>
      </c>
      <c r="C325">
        <f>YEAR(Table1[[#This Row],[date]])</f>
        <v>2013</v>
      </c>
      <c r="D325" s="1">
        <v>41405</v>
      </c>
      <c r="E325" t="s">
        <v>254</v>
      </c>
      <c r="F325" t="s">
        <v>28</v>
      </c>
      <c r="G325">
        <v>0</v>
      </c>
      <c r="H325" t="s">
        <v>377</v>
      </c>
      <c r="I325" t="s">
        <v>378</v>
      </c>
      <c r="J325" t="s">
        <v>377</v>
      </c>
      <c r="K325" t="s">
        <v>20</v>
      </c>
      <c r="L325" t="s">
        <v>378</v>
      </c>
      <c r="M325" t="s">
        <v>21</v>
      </c>
      <c r="N325">
        <v>30</v>
      </c>
      <c r="O325" t="s">
        <v>22</v>
      </c>
      <c r="P325" t="s">
        <v>23</v>
      </c>
      <c r="Q325" t="s">
        <v>161</v>
      </c>
      <c r="R325" t="s">
        <v>201</v>
      </c>
    </row>
    <row r="326" spans="1:18" x14ac:dyDescent="0.3">
      <c r="A326">
        <v>598057</v>
      </c>
      <c r="B326" t="s">
        <v>255</v>
      </c>
      <c r="C326">
        <f>YEAR(Table1[[#This Row],[date]])</f>
        <v>2013</v>
      </c>
      <c r="D326" s="1">
        <v>41406</v>
      </c>
      <c r="E326" t="s">
        <v>136</v>
      </c>
      <c r="F326" t="s">
        <v>256</v>
      </c>
      <c r="G326">
        <v>0</v>
      </c>
      <c r="H326" t="s">
        <v>372</v>
      </c>
      <c r="I326" t="s">
        <v>376</v>
      </c>
      <c r="J326" t="s">
        <v>372</v>
      </c>
      <c r="K326" t="s">
        <v>20</v>
      </c>
      <c r="L326" t="s">
        <v>372</v>
      </c>
      <c r="M326" t="s">
        <v>35</v>
      </c>
      <c r="N326">
        <v>5</v>
      </c>
      <c r="O326" t="s">
        <v>22</v>
      </c>
      <c r="P326" t="s">
        <v>23</v>
      </c>
      <c r="Q326" t="s">
        <v>252</v>
      </c>
      <c r="R326" t="s">
        <v>241</v>
      </c>
    </row>
    <row r="327" spans="1:18" x14ac:dyDescent="0.3">
      <c r="A327">
        <v>598058</v>
      </c>
      <c r="B327" t="s">
        <v>48</v>
      </c>
      <c r="C327">
        <f>YEAR(Table1[[#This Row],[date]])</f>
        <v>2013</v>
      </c>
      <c r="D327" s="1">
        <v>41406</v>
      </c>
      <c r="E327" t="s">
        <v>49</v>
      </c>
      <c r="F327" t="s">
        <v>50</v>
      </c>
      <c r="G327">
        <v>0</v>
      </c>
      <c r="H327" t="s">
        <v>375</v>
      </c>
      <c r="I327" t="s">
        <v>373</v>
      </c>
      <c r="J327" t="s">
        <v>375</v>
      </c>
      <c r="K327" t="s">
        <v>20</v>
      </c>
      <c r="L327" t="s">
        <v>375</v>
      </c>
      <c r="M327" t="s">
        <v>35</v>
      </c>
      <c r="N327">
        <v>5</v>
      </c>
      <c r="O327" t="s">
        <v>22</v>
      </c>
      <c r="P327" t="s">
        <v>23</v>
      </c>
      <c r="Q327" t="s">
        <v>119</v>
      </c>
      <c r="R327" t="s">
        <v>245</v>
      </c>
    </row>
    <row r="328" spans="1:18" x14ac:dyDescent="0.3">
      <c r="A328">
        <v>598059</v>
      </c>
      <c r="B328" t="s">
        <v>32</v>
      </c>
      <c r="C328">
        <f>YEAR(Table1[[#This Row],[date]])</f>
        <v>2013</v>
      </c>
      <c r="D328" s="1">
        <v>41387</v>
      </c>
      <c r="E328" t="s">
        <v>183</v>
      </c>
      <c r="F328" t="s">
        <v>34</v>
      </c>
      <c r="G328">
        <v>0</v>
      </c>
      <c r="H328" t="s">
        <v>374</v>
      </c>
      <c r="I328" t="s">
        <v>377</v>
      </c>
      <c r="J328" t="s">
        <v>377</v>
      </c>
      <c r="K328" t="s">
        <v>20</v>
      </c>
      <c r="L328" t="s">
        <v>377</v>
      </c>
      <c r="M328" t="s">
        <v>35</v>
      </c>
      <c r="N328">
        <v>5</v>
      </c>
      <c r="O328" t="s">
        <v>22</v>
      </c>
      <c r="P328" t="s">
        <v>23</v>
      </c>
      <c r="Q328" t="s">
        <v>222</v>
      </c>
      <c r="R328" t="s">
        <v>241</v>
      </c>
    </row>
    <row r="329" spans="1:18" x14ac:dyDescent="0.3">
      <c r="A329">
        <v>598060</v>
      </c>
      <c r="B329" t="s">
        <v>38</v>
      </c>
      <c r="C329">
        <f>YEAR(Table1[[#This Row],[date]])</f>
        <v>2013</v>
      </c>
      <c r="D329" s="1">
        <v>41407</v>
      </c>
      <c r="E329" t="s">
        <v>184</v>
      </c>
      <c r="F329" t="s">
        <v>40</v>
      </c>
      <c r="G329">
        <v>0</v>
      </c>
      <c r="H329" t="s">
        <v>371</v>
      </c>
      <c r="I329" t="s">
        <v>378</v>
      </c>
      <c r="J329" t="s">
        <v>378</v>
      </c>
      <c r="K329" t="s">
        <v>29</v>
      </c>
      <c r="L329" t="s">
        <v>371</v>
      </c>
      <c r="M329" t="s">
        <v>35</v>
      </c>
      <c r="N329">
        <v>7</v>
      </c>
      <c r="O329" t="s">
        <v>22</v>
      </c>
      <c r="P329" t="s">
        <v>23</v>
      </c>
      <c r="Q329" t="s">
        <v>217</v>
      </c>
      <c r="R329" t="s">
        <v>108</v>
      </c>
    </row>
    <row r="330" spans="1:18" x14ac:dyDescent="0.3">
      <c r="A330">
        <v>598062</v>
      </c>
      <c r="B330" t="s">
        <v>57</v>
      </c>
      <c r="C330">
        <f>YEAR(Table1[[#This Row],[date]])</f>
        <v>2013</v>
      </c>
      <c r="D330" s="1">
        <v>41408</v>
      </c>
      <c r="E330" t="s">
        <v>68</v>
      </c>
      <c r="F330" t="s">
        <v>59</v>
      </c>
      <c r="G330">
        <v>0</v>
      </c>
      <c r="H330" t="s">
        <v>373</v>
      </c>
      <c r="I330" t="s">
        <v>374</v>
      </c>
      <c r="J330" t="s">
        <v>373</v>
      </c>
      <c r="K330" t="s">
        <v>29</v>
      </c>
      <c r="L330" t="s">
        <v>373</v>
      </c>
      <c r="M330" t="s">
        <v>21</v>
      </c>
      <c r="N330">
        <v>33</v>
      </c>
      <c r="O330" t="s">
        <v>22</v>
      </c>
      <c r="P330" t="s">
        <v>23</v>
      </c>
      <c r="Q330" t="s">
        <v>232</v>
      </c>
      <c r="R330" t="s">
        <v>201</v>
      </c>
    </row>
    <row r="331" spans="1:18" x14ac:dyDescent="0.3">
      <c r="A331">
        <v>598063</v>
      </c>
      <c r="B331" t="s">
        <v>38</v>
      </c>
      <c r="C331">
        <f>YEAR(Table1[[#This Row],[date]])</f>
        <v>2013</v>
      </c>
      <c r="D331" s="1">
        <v>41409</v>
      </c>
      <c r="E331" t="s">
        <v>257</v>
      </c>
      <c r="F331" t="s">
        <v>40</v>
      </c>
      <c r="G331">
        <v>0</v>
      </c>
      <c r="H331" t="s">
        <v>371</v>
      </c>
      <c r="I331" t="s">
        <v>375</v>
      </c>
      <c r="J331" t="s">
        <v>375</v>
      </c>
      <c r="K331" t="s">
        <v>20</v>
      </c>
      <c r="L331" t="s">
        <v>371</v>
      </c>
      <c r="M331" t="s">
        <v>21</v>
      </c>
      <c r="N331">
        <v>14</v>
      </c>
      <c r="O331" t="s">
        <v>22</v>
      </c>
      <c r="P331" t="s">
        <v>23</v>
      </c>
      <c r="Q331" t="s">
        <v>24</v>
      </c>
      <c r="R331" t="s">
        <v>121</v>
      </c>
    </row>
    <row r="332" spans="1:18" x14ac:dyDescent="0.3">
      <c r="A332">
        <v>598064</v>
      </c>
      <c r="B332" t="s">
        <v>26</v>
      </c>
      <c r="C332">
        <f>YEAR(Table1[[#This Row],[date]])</f>
        <v>2013</v>
      </c>
      <c r="D332" s="1">
        <v>41400</v>
      </c>
      <c r="E332" t="s">
        <v>246</v>
      </c>
      <c r="F332" t="s">
        <v>28</v>
      </c>
      <c r="G332">
        <v>0</v>
      </c>
      <c r="H332" t="s">
        <v>377</v>
      </c>
      <c r="I332" t="s">
        <v>376</v>
      </c>
      <c r="J332" t="s">
        <v>377</v>
      </c>
      <c r="K332" t="s">
        <v>20</v>
      </c>
      <c r="L332" t="s">
        <v>377</v>
      </c>
      <c r="M332" t="s">
        <v>35</v>
      </c>
      <c r="N332">
        <v>6</v>
      </c>
      <c r="O332" t="s">
        <v>22</v>
      </c>
      <c r="P332" t="s">
        <v>23</v>
      </c>
      <c r="Q332" t="s">
        <v>222</v>
      </c>
      <c r="R332" t="s">
        <v>252</v>
      </c>
    </row>
    <row r="333" spans="1:18" x14ac:dyDescent="0.3">
      <c r="A333">
        <v>598065</v>
      </c>
      <c r="B333" t="s">
        <v>52</v>
      </c>
      <c r="C333">
        <f>YEAR(Table1[[#This Row],[date]])</f>
        <v>2013</v>
      </c>
      <c r="D333" s="1">
        <v>41411</v>
      </c>
      <c r="E333" t="s">
        <v>85</v>
      </c>
      <c r="F333" t="s">
        <v>54</v>
      </c>
      <c r="G333">
        <v>0</v>
      </c>
      <c r="H333" t="s">
        <v>378</v>
      </c>
      <c r="I333" t="s">
        <v>375</v>
      </c>
      <c r="J333" t="s">
        <v>378</v>
      </c>
      <c r="K333" t="s">
        <v>29</v>
      </c>
      <c r="L333" t="s">
        <v>378</v>
      </c>
      <c r="M333" t="s">
        <v>21</v>
      </c>
      <c r="N333">
        <v>23</v>
      </c>
      <c r="O333" t="s">
        <v>22</v>
      </c>
      <c r="P333" t="s">
        <v>23</v>
      </c>
      <c r="Q333" t="s">
        <v>24</v>
      </c>
      <c r="R333" t="s">
        <v>217</v>
      </c>
    </row>
    <row r="334" spans="1:18" x14ac:dyDescent="0.3">
      <c r="A334">
        <v>598066</v>
      </c>
      <c r="B334" t="s">
        <v>186</v>
      </c>
      <c r="C334">
        <f>YEAR(Table1[[#This Row],[date]])</f>
        <v>2013</v>
      </c>
      <c r="D334" s="1">
        <v>41412</v>
      </c>
      <c r="E334" t="s">
        <v>234</v>
      </c>
      <c r="F334" t="s">
        <v>187</v>
      </c>
      <c r="G334">
        <v>0</v>
      </c>
      <c r="H334" t="s">
        <v>377</v>
      </c>
      <c r="I334" t="s">
        <v>371</v>
      </c>
      <c r="J334" t="s">
        <v>371</v>
      </c>
      <c r="K334" t="s">
        <v>20</v>
      </c>
      <c r="L334" t="s">
        <v>377</v>
      </c>
      <c r="M334" t="s">
        <v>21</v>
      </c>
      <c r="N334">
        <v>50</v>
      </c>
      <c r="O334" t="s">
        <v>22</v>
      </c>
      <c r="P334" t="s">
        <v>23</v>
      </c>
      <c r="Q334" t="s">
        <v>119</v>
      </c>
      <c r="R334" t="s">
        <v>245</v>
      </c>
    </row>
    <row r="335" spans="1:18" x14ac:dyDescent="0.3">
      <c r="A335">
        <v>598068</v>
      </c>
      <c r="B335" t="s">
        <v>17</v>
      </c>
      <c r="C335">
        <f>YEAR(Table1[[#This Row],[date]])</f>
        <v>2013</v>
      </c>
      <c r="D335" s="1">
        <v>41412</v>
      </c>
      <c r="E335" t="s">
        <v>203</v>
      </c>
      <c r="F335" t="s">
        <v>19</v>
      </c>
      <c r="G335">
        <v>0</v>
      </c>
      <c r="H335" t="s">
        <v>376</v>
      </c>
      <c r="I335" t="s">
        <v>373</v>
      </c>
      <c r="J335" t="s">
        <v>373</v>
      </c>
      <c r="K335" t="s">
        <v>20</v>
      </c>
      <c r="L335" t="s">
        <v>376</v>
      </c>
      <c r="M335" t="s">
        <v>21</v>
      </c>
      <c r="N335">
        <v>24</v>
      </c>
      <c r="O335" t="s">
        <v>22</v>
      </c>
      <c r="P335" t="s">
        <v>23</v>
      </c>
      <c r="Q335" t="s">
        <v>232</v>
      </c>
      <c r="R335" t="s">
        <v>201</v>
      </c>
    </row>
    <row r="336" spans="1:18" x14ac:dyDescent="0.3">
      <c r="A336">
        <v>598069</v>
      </c>
      <c r="B336" t="s">
        <v>52</v>
      </c>
      <c r="C336">
        <f>YEAR(Table1[[#This Row],[date]])</f>
        <v>2013</v>
      </c>
      <c r="D336" s="1">
        <v>41413</v>
      </c>
      <c r="E336" t="s">
        <v>254</v>
      </c>
      <c r="F336" t="s">
        <v>54</v>
      </c>
      <c r="G336">
        <v>0</v>
      </c>
      <c r="H336" t="s">
        <v>378</v>
      </c>
      <c r="I336" t="s">
        <v>372</v>
      </c>
      <c r="J336" t="s">
        <v>372</v>
      </c>
      <c r="K336" t="s">
        <v>29</v>
      </c>
      <c r="L336" t="s">
        <v>378</v>
      </c>
      <c r="M336" t="s">
        <v>35</v>
      </c>
      <c r="N336">
        <v>5</v>
      </c>
      <c r="O336" t="s">
        <v>22</v>
      </c>
      <c r="P336" t="s">
        <v>23</v>
      </c>
      <c r="Q336" t="s">
        <v>24</v>
      </c>
      <c r="R336" t="s">
        <v>121</v>
      </c>
    </row>
    <row r="337" spans="1:18" x14ac:dyDescent="0.3">
      <c r="A337">
        <v>598070</v>
      </c>
      <c r="B337" t="s">
        <v>32</v>
      </c>
      <c r="C337">
        <f>YEAR(Table1[[#This Row],[date]])</f>
        <v>2013</v>
      </c>
      <c r="D337" s="1">
        <v>41415</v>
      </c>
      <c r="E337" t="s">
        <v>27</v>
      </c>
      <c r="F337" t="s">
        <v>34</v>
      </c>
      <c r="G337">
        <v>0</v>
      </c>
      <c r="H337" t="s">
        <v>373</v>
      </c>
      <c r="I337" t="s">
        <v>371</v>
      </c>
      <c r="J337" t="s">
        <v>373</v>
      </c>
      <c r="K337" t="s">
        <v>29</v>
      </c>
      <c r="L337" t="s">
        <v>373</v>
      </c>
      <c r="M337" t="s">
        <v>21</v>
      </c>
      <c r="N337">
        <v>48</v>
      </c>
      <c r="O337" t="s">
        <v>22</v>
      </c>
      <c r="P337" t="s">
        <v>23</v>
      </c>
      <c r="Q337" t="s">
        <v>252</v>
      </c>
      <c r="R337" t="s">
        <v>201</v>
      </c>
    </row>
    <row r="338" spans="1:18" x14ac:dyDescent="0.3">
      <c r="A338">
        <v>598071</v>
      </c>
      <c r="B338" t="s">
        <v>32</v>
      </c>
      <c r="C338">
        <f>YEAR(Table1[[#This Row],[date]])</f>
        <v>2013</v>
      </c>
      <c r="D338" s="1">
        <v>41416</v>
      </c>
      <c r="E338" t="s">
        <v>152</v>
      </c>
      <c r="F338" t="s">
        <v>34</v>
      </c>
      <c r="G338">
        <v>0</v>
      </c>
      <c r="H338" t="s">
        <v>375</v>
      </c>
      <c r="I338" t="s">
        <v>378</v>
      </c>
      <c r="J338" t="s">
        <v>378</v>
      </c>
      <c r="K338" t="s">
        <v>29</v>
      </c>
      <c r="L338" t="s">
        <v>375</v>
      </c>
      <c r="M338" t="s">
        <v>35</v>
      </c>
      <c r="N338">
        <v>4</v>
      </c>
      <c r="O338" t="s">
        <v>22</v>
      </c>
      <c r="P338" t="s">
        <v>23</v>
      </c>
      <c r="Q338" t="s">
        <v>132</v>
      </c>
      <c r="R338" t="s">
        <v>201</v>
      </c>
    </row>
    <row r="339" spans="1:18" x14ac:dyDescent="0.3">
      <c r="A339">
        <v>598072</v>
      </c>
      <c r="B339" t="s">
        <v>43</v>
      </c>
      <c r="C339">
        <f>YEAR(Table1[[#This Row],[date]])</f>
        <v>2013</v>
      </c>
      <c r="D339" s="1">
        <v>41418</v>
      </c>
      <c r="E339" t="s">
        <v>146</v>
      </c>
      <c r="F339" t="s">
        <v>45</v>
      </c>
      <c r="G339">
        <v>0</v>
      </c>
      <c r="H339" t="s">
        <v>371</v>
      </c>
      <c r="I339" t="s">
        <v>375</v>
      </c>
      <c r="J339" t="s">
        <v>375</v>
      </c>
      <c r="K339" t="s">
        <v>29</v>
      </c>
      <c r="L339" t="s">
        <v>371</v>
      </c>
      <c r="M339" t="s">
        <v>35</v>
      </c>
      <c r="N339">
        <v>4</v>
      </c>
      <c r="O339" t="s">
        <v>22</v>
      </c>
      <c r="P339" t="s">
        <v>23</v>
      </c>
      <c r="Q339" t="s">
        <v>232</v>
      </c>
      <c r="R339" t="s">
        <v>108</v>
      </c>
    </row>
    <row r="340" spans="1:18" x14ac:dyDescent="0.3">
      <c r="A340">
        <v>598073</v>
      </c>
      <c r="B340" t="s">
        <v>43</v>
      </c>
      <c r="C340">
        <f>YEAR(Table1[[#This Row],[date]])</f>
        <v>2013</v>
      </c>
      <c r="D340" s="1">
        <v>41420</v>
      </c>
      <c r="E340" t="s">
        <v>184</v>
      </c>
      <c r="F340" t="s">
        <v>45</v>
      </c>
      <c r="G340">
        <v>0</v>
      </c>
      <c r="H340" t="s">
        <v>373</v>
      </c>
      <c r="I340" t="s">
        <v>371</v>
      </c>
      <c r="J340" t="s">
        <v>371</v>
      </c>
      <c r="K340" t="s">
        <v>29</v>
      </c>
      <c r="L340" t="s">
        <v>371</v>
      </c>
      <c r="M340" t="s">
        <v>21</v>
      </c>
      <c r="N340">
        <v>23</v>
      </c>
      <c r="O340" t="s">
        <v>22</v>
      </c>
      <c r="P340" t="s">
        <v>23</v>
      </c>
      <c r="Q340" t="s">
        <v>119</v>
      </c>
      <c r="R340" t="s">
        <v>108</v>
      </c>
    </row>
    <row r="341" spans="1:18" x14ac:dyDescent="0.3">
      <c r="A341">
        <v>729279</v>
      </c>
      <c r="B341" t="s">
        <v>258</v>
      </c>
      <c r="C341">
        <f>YEAR(Table1[[#This Row],[date]])</f>
        <v>2014</v>
      </c>
      <c r="D341" s="1">
        <v>41745</v>
      </c>
      <c r="E341" t="s">
        <v>136</v>
      </c>
      <c r="F341" t="s">
        <v>259</v>
      </c>
      <c r="G341">
        <v>1</v>
      </c>
      <c r="H341" t="s">
        <v>371</v>
      </c>
      <c r="I341" t="s">
        <v>372</v>
      </c>
      <c r="J341" t="s">
        <v>372</v>
      </c>
      <c r="K341" t="s">
        <v>29</v>
      </c>
      <c r="L341" t="s">
        <v>372</v>
      </c>
      <c r="M341" t="s">
        <v>21</v>
      </c>
      <c r="N341">
        <v>41</v>
      </c>
      <c r="O341" t="s">
        <v>22</v>
      </c>
      <c r="P341" t="s">
        <v>23</v>
      </c>
      <c r="Q341" t="s">
        <v>112</v>
      </c>
      <c r="R341" t="s">
        <v>260</v>
      </c>
    </row>
    <row r="342" spans="1:18" x14ac:dyDescent="0.3">
      <c r="A342">
        <v>729281</v>
      </c>
      <c r="B342" t="s">
        <v>23</v>
      </c>
      <c r="C342">
        <f>YEAR(Table1[[#This Row],[date]])</f>
        <v>2014</v>
      </c>
      <c r="D342" s="1">
        <v>41746</v>
      </c>
      <c r="E342" t="s">
        <v>261</v>
      </c>
      <c r="F342" t="s">
        <v>262</v>
      </c>
      <c r="G342">
        <v>1</v>
      </c>
      <c r="H342" t="s">
        <v>374</v>
      </c>
      <c r="I342" t="s">
        <v>376</v>
      </c>
      <c r="J342" t="s">
        <v>376</v>
      </c>
      <c r="K342" t="s">
        <v>20</v>
      </c>
      <c r="L342" t="s">
        <v>376</v>
      </c>
      <c r="M342" t="s">
        <v>35</v>
      </c>
      <c r="N342">
        <v>8</v>
      </c>
      <c r="O342" t="s">
        <v>22</v>
      </c>
      <c r="P342" t="s">
        <v>23</v>
      </c>
      <c r="Q342" t="s">
        <v>36</v>
      </c>
      <c r="R342" t="s">
        <v>132</v>
      </c>
    </row>
    <row r="343" spans="1:18" x14ac:dyDescent="0.3">
      <c r="A343">
        <v>729283</v>
      </c>
      <c r="B343" t="s">
        <v>258</v>
      </c>
      <c r="C343">
        <f>YEAR(Table1[[#This Row],[date]])</f>
        <v>2014</v>
      </c>
      <c r="D343" s="1">
        <v>41747</v>
      </c>
      <c r="E343" t="s">
        <v>263</v>
      </c>
      <c r="F343" t="s">
        <v>259</v>
      </c>
      <c r="G343">
        <v>1</v>
      </c>
      <c r="H343" t="s">
        <v>373</v>
      </c>
      <c r="I343" t="s">
        <v>377</v>
      </c>
      <c r="J343" t="s">
        <v>373</v>
      </c>
      <c r="K343" t="s">
        <v>29</v>
      </c>
      <c r="L343" t="s">
        <v>377</v>
      </c>
      <c r="M343" t="s">
        <v>35</v>
      </c>
      <c r="N343">
        <v>6</v>
      </c>
      <c r="O343" t="s">
        <v>22</v>
      </c>
      <c r="P343" t="s">
        <v>23</v>
      </c>
      <c r="Q343" t="s">
        <v>260</v>
      </c>
      <c r="R343" t="s">
        <v>232</v>
      </c>
    </row>
    <row r="344" spans="1:18" x14ac:dyDescent="0.3">
      <c r="A344">
        <v>729285</v>
      </c>
      <c r="B344" t="s">
        <v>258</v>
      </c>
      <c r="C344">
        <f>YEAR(Table1[[#This Row],[date]])</f>
        <v>2014</v>
      </c>
      <c r="D344" s="1">
        <v>41747</v>
      </c>
      <c r="E344" t="s">
        <v>218</v>
      </c>
      <c r="F344" t="s">
        <v>259</v>
      </c>
      <c r="G344">
        <v>1</v>
      </c>
      <c r="H344" t="s">
        <v>378</v>
      </c>
      <c r="I344" t="s">
        <v>375</v>
      </c>
      <c r="J344" t="s">
        <v>375</v>
      </c>
      <c r="K344" t="s">
        <v>20</v>
      </c>
      <c r="L344" t="s">
        <v>375</v>
      </c>
      <c r="M344" t="s">
        <v>35</v>
      </c>
      <c r="N344">
        <v>4</v>
      </c>
      <c r="O344" t="s">
        <v>22</v>
      </c>
      <c r="P344" t="s">
        <v>23</v>
      </c>
      <c r="Q344" t="s">
        <v>46</v>
      </c>
      <c r="R344" t="s">
        <v>260</v>
      </c>
    </row>
    <row r="345" spans="1:18" x14ac:dyDescent="0.3">
      <c r="A345">
        <v>729287</v>
      </c>
      <c r="B345" t="s">
        <v>23</v>
      </c>
      <c r="C345">
        <f>YEAR(Table1[[#This Row],[date]])</f>
        <v>2014</v>
      </c>
      <c r="D345" s="1">
        <v>41748</v>
      </c>
      <c r="E345" t="s">
        <v>254</v>
      </c>
      <c r="F345" t="s">
        <v>264</v>
      </c>
      <c r="G345">
        <v>1</v>
      </c>
      <c r="H345" t="s">
        <v>376</v>
      </c>
      <c r="I345" t="s">
        <v>371</v>
      </c>
      <c r="J345" t="s">
        <v>376</v>
      </c>
      <c r="K345" t="s">
        <v>20</v>
      </c>
      <c r="L345" t="s">
        <v>376</v>
      </c>
      <c r="M345" t="s">
        <v>35</v>
      </c>
      <c r="N345">
        <v>7</v>
      </c>
      <c r="O345" t="s">
        <v>22</v>
      </c>
      <c r="P345" t="s">
        <v>23</v>
      </c>
      <c r="Q345" t="s">
        <v>36</v>
      </c>
      <c r="R345" t="s">
        <v>217</v>
      </c>
    </row>
    <row r="346" spans="1:18" x14ac:dyDescent="0.3">
      <c r="A346">
        <v>729289</v>
      </c>
      <c r="B346" t="s">
        <v>23</v>
      </c>
      <c r="C346">
        <f>YEAR(Table1[[#This Row],[date]])</f>
        <v>2014</v>
      </c>
      <c r="D346" s="1">
        <v>41748</v>
      </c>
      <c r="E346" t="s">
        <v>128</v>
      </c>
      <c r="F346" t="s">
        <v>264</v>
      </c>
      <c r="G346">
        <v>1</v>
      </c>
      <c r="H346" t="s">
        <v>372</v>
      </c>
      <c r="I346" t="s">
        <v>374</v>
      </c>
      <c r="J346" t="s">
        <v>372</v>
      </c>
      <c r="K346" t="s">
        <v>29</v>
      </c>
      <c r="L346" t="s">
        <v>374</v>
      </c>
      <c r="M346" t="s">
        <v>35</v>
      </c>
      <c r="N346">
        <v>4</v>
      </c>
      <c r="O346" t="s">
        <v>22</v>
      </c>
      <c r="P346" t="s">
        <v>23</v>
      </c>
      <c r="Q346" t="s">
        <v>36</v>
      </c>
      <c r="R346" t="s">
        <v>222</v>
      </c>
    </row>
    <row r="347" spans="1:18" x14ac:dyDescent="0.3">
      <c r="A347">
        <v>729291</v>
      </c>
      <c r="B347" t="s">
        <v>23</v>
      </c>
      <c r="C347">
        <f>YEAR(Table1[[#This Row],[date]])</f>
        <v>2014</v>
      </c>
      <c r="D347" s="1">
        <v>41749</v>
      </c>
      <c r="E347" t="s">
        <v>263</v>
      </c>
      <c r="F347" t="s">
        <v>262</v>
      </c>
      <c r="G347">
        <v>1</v>
      </c>
      <c r="H347" t="s">
        <v>375</v>
      </c>
      <c r="I347" t="s">
        <v>377</v>
      </c>
      <c r="J347" t="s">
        <v>377</v>
      </c>
      <c r="K347" t="s">
        <v>20</v>
      </c>
      <c r="L347" t="s">
        <v>377</v>
      </c>
      <c r="M347" t="s">
        <v>35</v>
      </c>
      <c r="N347">
        <v>7</v>
      </c>
      <c r="O347" t="s">
        <v>22</v>
      </c>
      <c r="P347" t="s">
        <v>23</v>
      </c>
      <c r="Q347" t="s">
        <v>46</v>
      </c>
      <c r="R347" t="s">
        <v>112</v>
      </c>
    </row>
    <row r="348" spans="1:18" x14ac:dyDescent="0.3">
      <c r="A348">
        <v>729293</v>
      </c>
      <c r="B348" t="s">
        <v>258</v>
      </c>
      <c r="C348">
        <f>YEAR(Table1[[#This Row],[date]])</f>
        <v>2014</v>
      </c>
      <c r="D348" s="1">
        <v>41750</v>
      </c>
      <c r="E348" t="s">
        <v>97</v>
      </c>
      <c r="F348" t="s">
        <v>259</v>
      </c>
      <c r="G348">
        <v>1</v>
      </c>
      <c r="H348" t="s">
        <v>373</v>
      </c>
      <c r="I348" t="s">
        <v>374</v>
      </c>
      <c r="J348" t="s">
        <v>373</v>
      </c>
      <c r="K348" t="s">
        <v>29</v>
      </c>
      <c r="L348" t="s">
        <v>373</v>
      </c>
      <c r="M348" t="s">
        <v>21</v>
      </c>
      <c r="N348">
        <v>93</v>
      </c>
      <c r="O348" t="s">
        <v>22</v>
      </c>
      <c r="P348" t="s">
        <v>23</v>
      </c>
      <c r="Q348" t="s">
        <v>260</v>
      </c>
      <c r="R348" t="s">
        <v>232</v>
      </c>
    </row>
    <row r="349" spans="1:18" x14ac:dyDescent="0.3">
      <c r="A349">
        <v>729295</v>
      </c>
      <c r="B349" t="s">
        <v>23</v>
      </c>
      <c r="C349">
        <f>YEAR(Table1[[#This Row],[date]])</f>
        <v>2014</v>
      </c>
      <c r="D349" s="1">
        <v>41751</v>
      </c>
      <c r="E349" t="s">
        <v>263</v>
      </c>
      <c r="F349" t="s">
        <v>262</v>
      </c>
      <c r="G349">
        <v>1</v>
      </c>
      <c r="H349" t="s">
        <v>377</v>
      </c>
      <c r="I349" t="s">
        <v>378</v>
      </c>
      <c r="J349" t="s">
        <v>378</v>
      </c>
      <c r="K349" t="s">
        <v>20</v>
      </c>
      <c r="L349" t="s">
        <v>377</v>
      </c>
      <c r="M349" t="s">
        <v>21</v>
      </c>
      <c r="N349">
        <v>72</v>
      </c>
      <c r="O349" t="s">
        <v>22</v>
      </c>
      <c r="P349" t="s">
        <v>23</v>
      </c>
      <c r="Q349" t="s">
        <v>112</v>
      </c>
      <c r="R349" t="s">
        <v>132</v>
      </c>
    </row>
    <row r="350" spans="1:18" x14ac:dyDescent="0.3">
      <c r="A350">
        <v>729297</v>
      </c>
      <c r="B350" t="s">
        <v>23</v>
      </c>
      <c r="C350">
        <f>YEAR(Table1[[#This Row],[date]])</f>
        <v>2014</v>
      </c>
      <c r="D350" s="1">
        <v>41752</v>
      </c>
      <c r="E350" t="s">
        <v>220</v>
      </c>
      <c r="F350" t="s">
        <v>264</v>
      </c>
      <c r="G350">
        <v>1</v>
      </c>
      <c r="H350" t="s">
        <v>375</v>
      </c>
      <c r="I350" t="s">
        <v>373</v>
      </c>
      <c r="J350" t="s">
        <v>375</v>
      </c>
      <c r="K350" t="s">
        <v>20</v>
      </c>
      <c r="L350" t="s">
        <v>373</v>
      </c>
      <c r="M350" t="s">
        <v>21</v>
      </c>
      <c r="N350">
        <v>7</v>
      </c>
      <c r="O350" t="s">
        <v>22</v>
      </c>
      <c r="P350" t="s">
        <v>23</v>
      </c>
      <c r="Q350" t="s">
        <v>119</v>
      </c>
      <c r="R350" t="s">
        <v>260</v>
      </c>
    </row>
    <row r="351" spans="1:18" x14ac:dyDescent="0.3">
      <c r="A351">
        <v>729299</v>
      </c>
      <c r="B351" t="s">
        <v>23</v>
      </c>
      <c r="C351">
        <f>YEAR(Table1[[#This Row],[date]])</f>
        <v>2014</v>
      </c>
      <c r="D351" s="1">
        <v>41753</v>
      </c>
      <c r="E351" t="s">
        <v>265</v>
      </c>
      <c r="F351" t="s">
        <v>262</v>
      </c>
      <c r="G351">
        <v>1</v>
      </c>
      <c r="H351" t="s">
        <v>376</v>
      </c>
      <c r="I351" t="s">
        <v>372</v>
      </c>
      <c r="J351" t="s">
        <v>376</v>
      </c>
      <c r="K351" t="s">
        <v>20</v>
      </c>
      <c r="L351" t="s">
        <v>372</v>
      </c>
      <c r="M351" t="s">
        <v>21</v>
      </c>
      <c r="N351">
        <v>2</v>
      </c>
      <c r="O351" t="s">
        <v>22</v>
      </c>
      <c r="P351" t="s">
        <v>23</v>
      </c>
      <c r="Q351" t="s">
        <v>36</v>
      </c>
      <c r="R351" t="s">
        <v>222</v>
      </c>
    </row>
    <row r="352" spans="1:18" x14ac:dyDescent="0.3">
      <c r="A352">
        <v>729301</v>
      </c>
      <c r="B352" t="s">
        <v>23</v>
      </c>
      <c r="C352">
        <f>YEAR(Table1[[#This Row],[date]])</f>
        <v>2014</v>
      </c>
      <c r="D352" s="1">
        <v>41754</v>
      </c>
      <c r="E352" t="s">
        <v>240</v>
      </c>
      <c r="F352" t="s">
        <v>264</v>
      </c>
      <c r="G352">
        <v>1</v>
      </c>
      <c r="H352" t="s">
        <v>378</v>
      </c>
      <c r="I352" t="s">
        <v>374</v>
      </c>
      <c r="J352" t="s">
        <v>378</v>
      </c>
      <c r="K352" t="s">
        <v>29</v>
      </c>
      <c r="L352" t="s">
        <v>378</v>
      </c>
      <c r="M352" t="s">
        <v>21</v>
      </c>
      <c r="N352">
        <v>4</v>
      </c>
      <c r="O352" t="s">
        <v>22</v>
      </c>
      <c r="P352" t="s">
        <v>23</v>
      </c>
      <c r="Q352" t="s">
        <v>112</v>
      </c>
      <c r="R352" t="s">
        <v>132</v>
      </c>
    </row>
    <row r="353" spans="1:18" x14ac:dyDescent="0.3">
      <c r="A353">
        <v>729303</v>
      </c>
      <c r="B353" t="s">
        <v>23</v>
      </c>
      <c r="C353">
        <f>YEAR(Table1[[#This Row],[date]])</f>
        <v>2014</v>
      </c>
      <c r="D353" s="1">
        <v>41754</v>
      </c>
      <c r="E353" t="s">
        <v>266</v>
      </c>
      <c r="F353" t="s">
        <v>264</v>
      </c>
      <c r="G353">
        <v>1</v>
      </c>
      <c r="H353" t="s">
        <v>373</v>
      </c>
      <c r="I353" t="s">
        <v>371</v>
      </c>
      <c r="J353" t="s">
        <v>371</v>
      </c>
      <c r="K353" t="s">
        <v>29</v>
      </c>
      <c r="L353" t="s">
        <v>373</v>
      </c>
      <c r="M353" t="s">
        <v>35</v>
      </c>
      <c r="N353">
        <v>7</v>
      </c>
      <c r="O353" t="s">
        <v>22</v>
      </c>
      <c r="P353" t="s">
        <v>23</v>
      </c>
      <c r="Q353" t="s">
        <v>46</v>
      </c>
      <c r="R353" t="s">
        <v>112</v>
      </c>
    </row>
    <row r="354" spans="1:18" x14ac:dyDescent="0.3">
      <c r="A354">
        <v>729305</v>
      </c>
      <c r="B354" t="s">
        <v>258</v>
      </c>
      <c r="C354">
        <f>YEAR(Table1[[#This Row],[date]])</f>
        <v>2014</v>
      </c>
      <c r="D354" s="1">
        <v>41755</v>
      </c>
      <c r="E354" t="s">
        <v>267</v>
      </c>
      <c r="F354" t="s">
        <v>259</v>
      </c>
      <c r="G354">
        <v>1</v>
      </c>
      <c r="H354" t="s">
        <v>375</v>
      </c>
      <c r="I354" t="s">
        <v>376</v>
      </c>
      <c r="J354" t="s">
        <v>375</v>
      </c>
      <c r="K354" t="s">
        <v>20</v>
      </c>
      <c r="L354" t="s">
        <v>375</v>
      </c>
      <c r="M354" t="s">
        <v>35</v>
      </c>
      <c r="N354">
        <v>6</v>
      </c>
      <c r="O354" t="s">
        <v>22</v>
      </c>
      <c r="P354" t="s">
        <v>23</v>
      </c>
      <c r="Q354" t="s">
        <v>119</v>
      </c>
      <c r="R354" t="s">
        <v>232</v>
      </c>
    </row>
    <row r="355" spans="1:18" x14ac:dyDescent="0.3">
      <c r="A355">
        <v>729307</v>
      </c>
      <c r="B355" t="s">
        <v>258</v>
      </c>
      <c r="C355">
        <f>YEAR(Table1[[#This Row],[date]])</f>
        <v>2014</v>
      </c>
      <c r="D355" s="1">
        <v>41755</v>
      </c>
      <c r="E355" t="s">
        <v>268</v>
      </c>
      <c r="F355" t="s">
        <v>259</v>
      </c>
      <c r="G355">
        <v>1</v>
      </c>
      <c r="H355" t="s">
        <v>372</v>
      </c>
      <c r="I355" t="s">
        <v>377</v>
      </c>
      <c r="J355" t="s">
        <v>372</v>
      </c>
      <c r="K355" t="s">
        <v>20</v>
      </c>
      <c r="L355" t="s">
        <v>377</v>
      </c>
      <c r="M355" t="s">
        <v>21</v>
      </c>
      <c r="N355">
        <v>23</v>
      </c>
      <c r="O355" t="s">
        <v>22</v>
      </c>
      <c r="P355" t="s">
        <v>23</v>
      </c>
      <c r="Q355" t="s">
        <v>119</v>
      </c>
      <c r="R355" t="s">
        <v>260</v>
      </c>
    </row>
    <row r="356" spans="1:18" x14ac:dyDescent="0.3">
      <c r="A356">
        <v>729309</v>
      </c>
      <c r="B356" t="s">
        <v>23</v>
      </c>
      <c r="C356">
        <f>YEAR(Table1[[#This Row],[date]])</f>
        <v>2014</v>
      </c>
      <c r="D356" s="1">
        <v>41756</v>
      </c>
      <c r="E356" t="s">
        <v>173</v>
      </c>
      <c r="F356" t="s">
        <v>262</v>
      </c>
      <c r="G356">
        <v>1</v>
      </c>
      <c r="H356" t="s">
        <v>374</v>
      </c>
      <c r="I356" t="s">
        <v>371</v>
      </c>
      <c r="J356" t="s">
        <v>371</v>
      </c>
      <c r="K356" t="s">
        <v>29</v>
      </c>
      <c r="L356" t="s">
        <v>374</v>
      </c>
      <c r="M356" t="s">
        <v>35</v>
      </c>
      <c r="N356">
        <v>6</v>
      </c>
      <c r="O356" t="s">
        <v>22</v>
      </c>
      <c r="P356" t="s">
        <v>23</v>
      </c>
      <c r="Q356" t="s">
        <v>36</v>
      </c>
      <c r="R356" t="s">
        <v>222</v>
      </c>
    </row>
    <row r="357" spans="1:18" x14ac:dyDescent="0.3">
      <c r="A357">
        <v>729311</v>
      </c>
      <c r="B357" t="s">
        <v>23</v>
      </c>
      <c r="C357">
        <f>YEAR(Table1[[#This Row],[date]])</f>
        <v>2014</v>
      </c>
      <c r="D357" s="1">
        <v>41756</v>
      </c>
      <c r="E357" t="s">
        <v>144</v>
      </c>
      <c r="F357" t="s">
        <v>262</v>
      </c>
      <c r="G357">
        <v>1</v>
      </c>
      <c r="H357" t="s">
        <v>378</v>
      </c>
      <c r="I357" t="s">
        <v>373</v>
      </c>
      <c r="J357" t="s">
        <v>378</v>
      </c>
      <c r="K357" t="s">
        <v>29</v>
      </c>
      <c r="L357" t="s">
        <v>373</v>
      </c>
      <c r="M357" t="s">
        <v>35</v>
      </c>
      <c r="N357">
        <v>5</v>
      </c>
      <c r="O357" t="s">
        <v>22</v>
      </c>
      <c r="P357" t="s">
        <v>23</v>
      </c>
      <c r="Q357" t="s">
        <v>217</v>
      </c>
      <c r="R357" t="s">
        <v>222</v>
      </c>
    </row>
    <row r="358" spans="1:18" x14ac:dyDescent="0.3">
      <c r="A358">
        <v>729313</v>
      </c>
      <c r="B358" t="s">
        <v>23</v>
      </c>
      <c r="C358">
        <f>YEAR(Table1[[#This Row],[date]])</f>
        <v>2014</v>
      </c>
      <c r="D358" s="1">
        <v>41757</v>
      </c>
      <c r="E358" t="s">
        <v>268</v>
      </c>
      <c r="F358" t="s">
        <v>264</v>
      </c>
      <c r="G358">
        <v>1</v>
      </c>
      <c r="H358" t="s">
        <v>377</v>
      </c>
      <c r="I358" t="s">
        <v>376</v>
      </c>
      <c r="J358" t="s">
        <v>377</v>
      </c>
      <c r="K358" t="s">
        <v>20</v>
      </c>
      <c r="L358" t="s">
        <v>377</v>
      </c>
      <c r="M358" t="s">
        <v>35</v>
      </c>
      <c r="N358">
        <v>5</v>
      </c>
      <c r="O358" t="s">
        <v>22</v>
      </c>
      <c r="P358" t="s">
        <v>23</v>
      </c>
      <c r="Q358" t="s">
        <v>46</v>
      </c>
      <c r="R358" t="s">
        <v>132</v>
      </c>
    </row>
    <row r="359" spans="1:18" x14ac:dyDescent="0.3">
      <c r="A359">
        <v>729315</v>
      </c>
      <c r="B359" t="s">
        <v>258</v>
      </c>
      <c r="C359">
        <f>YEAR(Table1[[#This Row],[date]])</f>
        <v>2014</v>
      </c>
      <c r="D359" s="1">
        <v>41758</v>
      </c>
      <c r="E359" t="s">
        <v>243</v>
      </c>
      <c r="F359" t="s">
        <v>259</v>
      </c>
      <c r="G359">
        <v>1</v>
      </c>
      <c r="H359" t="s">
        <v>372</v>
      </c>
      <c r="I359" t="s">
        <v>375</v>
      </c>
      <c r="J359" t="s">
        <v>375</v>
      </c>
      <c r="K359" t="s">
        <v>29</v>
      </c>
      <c r="L359" t="s">
        <v>375</v>
      </c>
      <c r="M359" t="s">
        <v>114</v>
      </c>
      <c r="N359" t="s">
        <v>23</v>
      </c>
      <c r="O359" t="s">
        <v>115</v>
      </c>
      <c r="P359" t="s">
        <v>23</v>
      </c>
      <c r="Q359" t="s">
        <v>36</v>
      </c>
      <c r="R359" t="s">
        <v>217</v>
      </c>
    </row>
    <row r="360" spans="1:18" x14ac:dyDescent="0.3">
      <c r="A360">
        <v>729317</v>
      </c>
      <c r="B360" t="s">
        <v>23</v>
      </c>
      <c r="C360">
        <f>YEAR(Table1[[#This Row],[date]])</f>
        <v>2014</v>
      </c>
      <c r="D360" s="1">
        <v>41759</v>
      </c>
      <c r="E360" t="s">
        <v>269</v>
      </c>
      <c r="F360" t="s">
        <v>264</v>
      </c>
      <c r="G360">
        <v>1</v>
      </c>
      <c r="H360" t="s">
        <v>371</v>
      </c>
      <c r="I360" t="s">
        <v>378</v>
      </c>
      <c r="J360" t="s">
        <v>371</v>
      </c>
      <c r="K360" t="s">
        <v>20</v>
      </c>
      <c r="L360" t="s">
        <v>378</v>
      </c>
      <c r="M360" t="s">
        <v>21</v>
      </c>
      <c r="N360">
        <v>15</v>
      </c>
      <c r="O360" t="s">
        <v>22</v>
      </c>
      <c r="P360" t="s">
        <v>23</v>
      </c>
      <c r="Q360" t="s">
        <v>119</v>
      </c>
      <c r="R360" t="s">
        <v>112</v>
      </c>
    </row>
    <row r="361" spans="1:18" x14ac:dyDescent="0.3">
      <c r="A361">
        <v>733971</v>
      </c>
      <c r="B361" t="s">
        <v>255</v>
      </c>
      <c r="C361">
        <f>YEAR(Table1[[#This Row],[date]])</f>
        <v>2014</v>
      </c>
      <c r="D361" s="1">
        <v>41761</v>
      </c>
      <c r="E361" t="s">
        <v>220</v>
      </c>
      <c r="F361" t="s">
        <v>256</v>
      </c>
      <c r="G361">
        <v>0</v>
      </c>
      <c r="H361" t="s">
        <v>373</v>
      </c>
      <c r="I361" t="s">
        <v>372</v>
      </c>
      <c r="J361" t="s">
        <v>373</v>
      </c>
      <c r="K361" t="s">
        <v>29</v>
      </c>
      <c r="L361" t="s">
        <v>373</v>
      </c>
      <c r="M361" t="s">
        <v>21</v>
      </c>
      <c r="N361">
        <v>34</v>
      </c>
      <c r="O361" t="s">
        <v>22</v>
      </c>
      <c r="P361" t="s">
        <v>23</v>
      </c>
      <c r="Q361" t="s">
        <v>217</v>
      </c>
      <c r="R361" t="s">
        <v>252</v>
      </c>
    </row>
    <row r="362" spans="1:18" x14ac:dyDescent="0.3">
      <c r="A362">
        <v>733973</v>
      </c>
      <c r="B362" t="s">
        <v>38</v>
      </c>
      <c r="C362">
        <f>YEAR(Table1[[#This Row],[date]])</f>
        <v>2014</v>
      </c>
      <c r="D362" s="1">
        <v>41762</v>
      </c>
      <c r="E362" t="s">
        <v>270</v>
      </c>
      <c r="F362" t="s">
        <v>40</v>
      </c>
      <c r="G362">
        <v>0</v>
      </c>
      <c r="H362" t="s">
        <v>371</v>
      </c>
      <c r="I362" t="s">
        <v>377</v>
      </c>
      <c r="J362" t="s">
        <v>377</v>
      </c>
      <c r="K362" t="s">
        <v>29</v>
      </c>
      <c r="L362" t="s">
        <v>371</v>
      </c>
      <c r="M362" t="s">
        <v>35</v>
      </c>
      <c r="N362">
        <v>5</v>
      </c>
      <c r="O362" t="s">
        <v>22</v>
      </c>
      <c r="P362" t="s">
        <v>23</v>
      </c>
      <c r="Q362" t="s">
        <v>226</v>
      </c>
      <c r="R362" t="s">
        <v>232</v>
      </c>
    </row>
    <row r="363" spans="1:18" x14ac:dyDescent="0.3">
      <c r="A363">
        <v>733975</v>
      </c>
      <c r="B363" t="s">
        <v>32</v>
      </c>
      <c r="C363">
        <f>YEAR(Table1[[#This Row],[date]])</f>
        <v>2014</v>
      </c>
      <c r="D363" s="1">
        <v>41762</v>
      </c>
      <c r="E363" t="s">
        <v>271</v>
      </c>
      <c r="F363" t="s">
        <v>34</v>
      </c>
      <c r="G363">
        <v>0</v>
      </c>
      <c r="H363" t="s">
        <v>374</v>
      </c>
      <c r="I363" t="s">
        <v>375</v>
      </c>
      <c r="J363" t="s">
        <v>375</v>
      </c>
      <c r="K363" t="s">
        <v>20</v>
      </c>
      <c r="L363" t="s">
        <v>375</v>
      </c>
      <c r="M363" t="s">
        <v>35</v>
      </c>
      <c r="N363">
        <v>7</v>
      </c>
      <c r="O363" t="s">
        <v>22</v>
      </c>
      <c r="P363" t="s">
        <v>23</v>
      </c>
      <c r="Q363" t="s">
        <v>137</v>
      </c>
      <c r="R363" t="s">
        <v>132</v>
      </c>
    </row>
    <row r="364" spans="1:18" x14ac:dyDescent="0.3">
      <c r="A364">
        <v>733977</v>
      </c>
      <c r="B364" t="s">
        <v>17</v>
      </c>
      <c r="C364">
        <f>YEAR(Table1[[#This Row],[date]])</f>
        <v>2014</v>
      </c>
      <c r="D364" s="1">
        <v>41763</v>
      </c>
      <c r="E364" t="s">
        <v>113</v>
      </c>
      <c r="F364" t="s">
        <v>19</v>
      </c>
      <c r="G364">
        <v>0</v>
      </c>
      <c r="H364" t="s">
        <v>376</v>
      </c>
      <c r="I364" t="s">
        <v>378</v>
      </c>
      <c r="J364" t="s">
        <v>376</v>
      </c>
      <c r="K364" t="s">
        <v>20</v>
      </c>
      <c r="L364" t="s">
        <v>376</v>
      </c>
      <c r="M364" t="s">
        <v>35</v>
      </c>
      <c r="N364">
        <v>4</v>
      </c>
      <c r="O364" t="s">
        <v>22</v>
      </c>
      <c r="P364" t="s">
        <v>23</v>
      </c>
      <c r="Q364" t="s">
        <v>119</v>
      </c>
      <c r="R364" t="s">
        <v>222</v>
      </c>
    </row>
    <row r="365" spans="1:18" x14ac:dyDescent="0.3">
      <c r="A365">
        <v>733979</v>
      </c>
      <c r="B365" t="s">
        <v>159</v>
      </c>
      <c r="C365">
        <f>YEAR(Table1[[#This Row],[date]])</f>
        <v>2014</v>
      </c>
      <c r="D365" s="1">
        <v>41764</v>
      </c>
      <c r="E365" t="s">
        <v>267</v>
      </c>
      <c r="F365" t="s">
        <v>160</v>
      </c>
      <c r="G365">
        <v>0</v>
      </c>
      <c r="H365" t="s">
        <v>375</v>
      </c>
      <c r="I365" t="s">
        <v>372</v>
      </c>
      <c r="J365" t="s">
        <v>372</v>
      </c>
      <c r="K365" t="s">
        <v>20</v>
      </c>
      <c r="L365" t="s">
        <v>375</v>
      </c>
      <c r="M365" t="s">
        <v>21</v>
      </c>
      <c r="N365">
        <v>10</v>
      </c>
      <c r="O365" t="s">
        <v>22</v>
      </c>
      <c r="P365" t="s">
        <v>23</v>
      </c>
      <c r="Q365" t="s">
        <v>252</v>
      </c>
      <c r="R365" t="s">
        <v>245</v>
      </c>
    </row>
    <row r="366" spans="1:18" x14ac:dyDescent="0.3">
      <c r="A366">
        <v>733981</v>
      </c>
      <c r="B366" t="s">
        <v>32</v>
      </c>
      <c r="C366">
        <f>YEAR(Table1[[#This Row],[date]])</f>
        <v>2014</v>
      </c>
      <c r="D366" s="1">
        <v>41764</v>
      </c>
      <c r="E366" t="s">
        <v>144</v>
      </c>
      <c r="F366" t="s">
        <v>34</v>
      </c>
      <c r="G366">
        <v>0</v>
      </c>
      <c r="H366" t="s">
        <v>374</v>
      </c>
      <c r="I366" t="s">
        <v>373</v>
      </c>
      <c r="J366" t="s">
        <v>373</v>
      </c>
      <c r="K366" t="s">
        <v>20</v>
      </c>
      <c r="L366" t="s">
        <v>373</v>
      </c>
      <c r="M366" t="s">
        <v>35</v>
      </c>
      <c r="N366">
        <v>8</v>
      </c>
      <c r="O366" t="s">
        <v>22</v>
      </c>
      <c r="P366" t="s">
        <v>23</v>
      </c>
      <c r="Q366" t="s">
        <v>272</v>
      </c>
      <c r="R366" t="s">
        <v>226</v>
      </c>
    </row>
    <row r="367" spans="1:18" x14ac:dyDescent="0.3">
      <c r="A367">
        <v>733983</v>
      </c>
      <c r="B367" t="s">
        <v>38</v>
      </c>
      <c r="C367">
        <f>YEAR(Table1[[#This Row],[date]])</f>
        <v>2014</v>
      </c>
      <c r="D367" s="1">
        <v>41765</v>
      </c>
      <c r="E367" t="s">
        <v>139</v>
      </c>
      <c r="F367" t="s">
        <v>40</v>
      </c>
      <c r="G367">
        <v>0</v>
      </c>
      <c r="H367" t="s">
        <v>371</v>
      </c>
      <c r="I367" t="s">
        <v>376</v>
      </c>
      <c r="J367" t="s">
        <v>376</v>
      </c>
      <c r="K367" t="s">
        <v>20</v>
      </c>
      <c r="L367" t="s">
        <v>371</v>
      </c>
      <c r="M367" t="s">
        <v>21</v>
      </c>
      <c r="N367">
        <v>19</v>
      </c>
      <c r="O367" t="s">
        <v>22</v>
      </c>
      <c r="P367" t="s">
        <v>23</v>
      </c>
      <c r="Q367" t="s">
        <v>132</v>
      </c>
      <c r="R367" t="s">
        <v>241</v>
      </c>
    </row>
    <row r="368" spans="1:18" x14ac:dyDescent="0.3">
      <c r="A368">
        <v>733985</v>
      </c>
      <c r="B368" t="s">
        <v>32</v>
      </c>
      <c r="C368">
        <f>YEAR(Table1[[#This Row],[date]])</f>
        <v>2014</v>
      </c>
      <c r="D368" s="1">
        <v>41766</v>
      </c>
      <c r="E368" t="s">
        <v>138</v>
      </c>
      <c r="F368" t="s">
        <v>34</v>
      </c>
      <c r="G368">
        <v>0</v>
      </c>
      <c r="H368" t="s">
        <v>374</v>
      </c>
      <c r="I368" t="s">
        <v>372</v>
      </c>
      <c r="J368" t="s">
        <v>374</v>
      </c>
      <c r="K368" t="s">
        <v>29</v>
      </c>
      <c r="L368" t="s">
        <v>372</v>
      </c>
      <c r="M368" t="s">
        <v>35</v>
      </c>
      <c r="N368">
        <v>8</v>
      </c>
      <c r="O368" t="s">
        <v>22</v>
      </c>
      <c r="P368" t="s">
        <v>23</v>
      </c>
      <c r="Q368" t="s">
        <v>226</v>
      </c>
      <c r="R368" t="s">
        <v>232</v>
      </c>
    </row>
    <row r="369" spans="1:18" x14ac:dyDescent="0.3">
      <c r="A369">
        <v>733987</v>
      </c>
      <c r="B369" t="s">
        <v>162</v>
      </c>
      <c r="C369">
        <f>YEAR(Table1[[#This Row],[date]])</f>
        <v>2014</v>
      </c>
      <c r="D369" s="1">
        <v>41766</v>
      </c>
      <c r="E369" t="s">
        <v>263</v>
      </c>
      <c r="F369" t="s">
        <v>164</v>
      </c>
      <c r="G369">
        <v>0</v>
      </c>
      <c r="H369" t="s">
        <v>377</v>
      </c>
      <c r="I369" t="s">
        <v>373</v>
      </c>
      <c r="J369" t="s">
        <v>373</v>
      </c>
      <c r="K369" t="s">
        <v>20</v>
      </c>
      <c r="L369" t="s">
        <v>377</v>
      </c>
      <c r="M369" t="s">
        <v>21</v>
      </c>
      <c r="N369">
        <v>44</v>
      </c>
      <c r="O369" t="s">
        <v>22</v>
      </c>
      <c r="P369" t="s">
        <v>23</v>
      </c>
      <c r="Q369" t="s">
        <v>119</v>
      </c>
      <c r="R369" t="s">
        <v>273</v>
      </c>
    </row>
    <row r="370" spans="1:18" x14ac:dyDescent="0.3">
      <c r="A370">
        <v>733989</v>
      </c>
      <c r="B370" t="s">
        <v>159</v>
      </c>
      <c r="C370">
        <f>YEAR(Table1[[#This Row],[date]])</f>
        <v>2014</v>
      </c>
      <c r="D370" s="1">
        <v>41767</v>
      </c>
      <c r="E370" t="s">
        <v>269</v>
      </c>
      <c r="F370" t="s">
        <v>160</v>
      </c>
      <c r="G370">
        <v>0</v>
      </c>
      <c r="H370" t="s">
        <v>375</v>
      </c>
      <c r="I370" t="s">
        <v>378</v>
      </c>
      <c r="J370" t="s">
        <v>375</v>
      </c>
      <c r="K370" t="s">
        <v>20</v>
      </c>
      <c r="L370" t="s">
        <v>378</v>
      </c>
      <c r="M370" t="s">
        <v>21</v>
      </c>
      <c r="N370">
        <v>32</v>
      </c>
      <c r="O370" t="s">
        <v>22</v>
      </c>
      <c r="P370" t="s">
        <v>23</v>
      </c>
      <c r="Q370" t="s">
        <v>217</v>
      </c>
      <c r="R370" t="s">
        <v>252</v>
      </c>
    </row>
    <row r="371" spans="1:18" x14ac:dyDescent="0.3">
      <c r="A371">
        <v>733991</v>
      </c>
      <c r="B371" t="s">
        <v>17</v>
      </c>
      <c r="C371">
        <f>YEAR(Table1[[#This Row],[date]])</f>
        <v>2014</v>
      </c>
      <c r="D371" s="1">
        <v>41768</v>
      </c>
      <c r="E371" t="s">
        <v>268</v>
      </c>
      <c r="F371" t="s">
        <v>19</v>
      </c>
      <c r="G371">
        <v>0</v>
      </c>
      <c r="H371" t="s">
        <v>376</v>
      </c>
      <c r="I371" t="s">
        <v>377</v>
      </c>
      <c r="J371" t="s">
        <v>376</v>
      </c>
      <c r="K371" t="s">
        <v>20</v>
      </c>
      <c r="L371" t="s">
        <v>377</v>
      </c>
      <c r="M371" t="s">
        <v>21</v>
      </c>
      <c r="N371">
        <v>32</v>
      </c>
      <c r="O371" t="s">
        <v>22</v>
      </c>
      <c r="P371" t="s">
        <v>23</v>
      </c>
      <c r="Q371" t="s">
        <v>132</v>
      </c>
      <c r="R371" t="s">
        <v>241</v>
      </c>
    </row>
    <row r="372" spans="1:18" x14ac:dyDescent="0.3">
      <c r="A372">
        <v>733993</v>
      </c>
      <c r="B372" t="s">
        <v>32</v>
      </c>
      <c r="C372">
        <f>YEAR(Table1[[#This Row],[date]])</f>
        <v>2014</v>
      </c>
      <c r="D372" s="1">
        <v>41769</v>
      </c>
      <c r="E372" t="s">
        <v>199</v>
      </c>
      <c r="F372" t="s">
        <v>34</v>
      </c>
      <c r="G372">
        <v>0</v>
      </c>
      <c r="H372" t="s">
        <v>374</v>
      </c>
      <c r="I372" t="s">
        <v>378</v>
      </c>
      <c r="J372" t="s">
        <v>378</v>
      </c>
      <c r="K372" t="s">
        <v>20</v>
      </c>
      <c r="L372" t="s">
        <v>378</v>
      </c>
      <c r="M372" t="s">
        <v>35</v>
      </c>
      <c r="N372">
        <v>8</v>
      </c>
      <c r="O372" t="s">
        <v>22</v>
      </c>
      <c r="P372" t="s">
        <v>87</v>
      </c>
      <c r="Q372" t="s">
        <v>272</v>
      </c>
      <c r="R372" t="s">
        <v>226</v>
      </c>
    </row>
    <row r="373" spans="1:18" x14ac:dyDescent="0.3">
      <c r="A373">
        <v>733995</v>
      </c>
      <c r="B373" t="s">
        <v>38</v>
      </c>
      <c r="C373">
        <f>YEAR(Table1[[#This Row],[date]])</f>
        <v>2014</v>
      </c>
      <c r="D373" s="1">
        <v>41769</v>
      </c>
      <c r="E373" t="s">
        <v>144</v>
      </c>
      <c r="F373" t="s">
        <v>40</v>
      </c>
      <c r="G373">
        <v>0</v>
      </c>
      <c r="H373" t="s">
        <v>371</v>
      </c>
      <c r="I373" t="s">
        <v>373</v>
      </c>
      <c r="J373" t="s">
        <v>373</v>
      </c>
      <c r="K373" t="s">
        <v>20</v>
      </c>
      <c r="L373" t="s">
        <v>373</v>
      </c>
      <c r="M373" t="s">
        <v>35</v>
      </c>
      <c r="N373">
        <v>4</v>
      </c>
      <c r="O373" t="s">
        <v>22</v>
      </c>
      <c r="P373" t="s">
        <v>23</v>
      </c>
      <c r="Q373" t="s">
        <v>119</v>
      </c>
      <c r="R373" t="s">
        <v>222</v>
      </c>
    </row>
    <row r="374" spans="1:18" x14ac:dyDescent="0.3">
      <c r="A374">
        <v>733997</v>
      </c>
      <c r="B374" t="s">
        <v>162</v>
      </c>
      <c r="C374">
        <f>YEAR(Table1[[#This Row],[date]])</f>
        <v>2014</v>
      </c>
      <c r="D374" s="1">
        <v>41770</v>
      </c>
      <c r="E374" t="s">
        <v>138</v>
      </c>
      <c r="F374" t="s">
        <v>164</v>
      </c>
      <c r="G374">
        <v>0</v>
      </c>
      <c r="H374" t="s">
        <v>377</v>
      </c>
      <c r="I374" t="s">
        <v>372</v>
      </c>
      <c r="J374" t="s">
        <v>372</v>
      </c>
      <c r="K374" t="s">
        <v>20</v>
      </c>
      <c r="L374" t="s">
        <v>372</v>
      </c>
      <c r="M374" t="s">
        <v>35</v>
      </c>
      <c r="N374">
        <v>9</v>
      </c>
      <c r="O374" t="s">
        <v>22</v>
      </c>
      <c r="P374" t="s">
        <v>23</v>
      </c>
      <c r="Q374" t="s">
        <v>252</v>
      </c>
      <c r="R374" t="s">
        <v>245</v>
      </c>
    </row>
    <row r="375" spans="1:18" x14ac:dyDescent="0.3">
      <c r="A375">
        <v>733999</v>
      </c>
      <c r="B375" t="s">
        <v>17</v>
      </c>
      <c r="C375">
        <f>YEAR(Table1[[#This Row],[date]])</f>
        <v>2014</v>
      </c>
      <c r="D375" s="1">
        <v>41770</v>
      </c>
      <c r="E375" t="s">
        <v>243</v>
      </c>
      <c r="F375" t="s">
        <v>19</v>
      </c>
      <c r="G375">
        <v>0</v>
      </c>
      <c r="H375" t="s">
        <v>376</v>
      </c>
      <c r="I375" t="s">
        <v>375</v>
      </c>
      <c r="J375" t="s">
        <v>376</v>
      </c>
      <c r="K375" t="s">
        <v>29</v>
      </c>
      <c r="L375" t="s">
        <v>375</v>
      </c>
      <c r="M375" t="s">
        <v>35</v>
      </c>
      <c r="N375">
        <v>5</v>
      </c>
      <c r="O375" t="s">
        <v>22</v>
      </c>
      <c r="P375" t="s">
        <v>23</v>
      </c>
      <c r="Q375" t="s">
        <v>132</v>
      </c>
      <c r="R375" t="s">
        <v>201</v>
      </c>
    </row>
    <row r="376" spans="1:18" x14ac:dyDescent="0.3">
      <c r="A376">
        <v>734001</v>
      </c>
      <c r="B376" t="s">
        <v>52</v>
      </c>
      <c r="C376">
        <f>YEAR(Table1[[#This Row],[date]])</f>
        <v>2014</v>
      </c>
      <c r="D376" s="1">
        <v>41771</v>
      </c>
      <c r="E376" t="s">
        <v>175</v>
      </c>
      <c r="F376" t="s">
        <v>54</v>
      </c>
      <c r="G376">
        <v>0</v>
      </c>
      <c r="H376" t="s">
        <v>378</v>
      </c>
      <c r="I376" t="s">
        <v>371</v>
      </c>
      <c r="J376" t="s">
        <v>378</v>
      </c>
      <c r="K376" t="s">
        <v>29</v>
      </c>
      <c r="L376" t="s">
        <v>371</v>
      </c>
      <c r="M376" t="s">
        <v>35</v>
      </c>
      <c r="N376">
        <v>7</v>
      </c>
      <c r="O376" t="s">
        <v>22</v>
      </c>
      <c r="P376" t="s">
        <v>23</v>
      </c>
      <c r="Q376" t="s">
        <v>119</v>
      </c>
      <c r="R376" t="s">
        <v>222</v>
      </c>
    </row>
    <row r="377" spans="1:18" x14ac:dyDescent="0.3">
      <c r="A377">
        <v>734003</v>
      </c>
      <c r="B377" t="s">
        <v>255</v>
      </c>
      <c r="C377">
        <f>YEAR(Table1[[#This Row],[date]])</f>
        <v>2014</v>
      </c>
      <c r="D377" s="1">
        <v>41772</v>
      </c>
      <c r="E377" t="s">
        <v>220</v>
      </c>
      <c r="F377" t="s">
        <v>256</v>
      </c>
      <c r="G377">
        <v>0</v>
      </c>
      <c r="H377" t="s">
        <v>373</v>
      </c>
      <c r="I377" t="s">
        <v>375</v>
      </c>
      <c r="J377" t="s">
        <v>375</v>
      </c>
      <c r="K377" t="s">
        <v>29</v>
      </c>
      <c r="L377" t="s">
        <v>373</v>
      </c>
      <c r="M377" t="s">
        <v>35</v>
      </c>
      <c r="N377">
        <v>5</v>
      </c>
      <c r="O377" t="s">
        <v>22</v>
      </c>
      <c r="P377" t="s">
        <v>23</v>
      </c>
      <c r="Q377" t="s">
        <v>226</v>
      </c>
      <c r="R377" t="s">
        <v>232</v>
      </c>
    </row>
    <row r="378" spans="1:18" x14ac:dyDescent="0.3">
      <c r="A378">
        <v>734005</v>
      </c>
      <c r="B378" t="s">
        <v>17</v>
      </c>
      <c r="C378">
        <f>YEAR(Table1[[#This Row],[date]])</f>
        <v>2014</v>
      </c>
      <c r="D378" s="1">
        <v>41772</v>
      </c>
      <c r="E378" t="s">
        <v>131</v>
      </c>
      <c r="F378" t="s">
        <v>19</v>
      </c>
      <c r="G378">
        <v>0</v>
      </c>
      <c r="H378" t="s">
        <v>376</v>
      </c>
      <c r="I378" t="s">
        <v>374</v>
      </c>
      <c r="J378" t="s">
        <v>374</v>
      </c>
      <c r="K378" t="s">
        <v>20</v>
      </c>
      <c r="L378" t="s">
        <v>376</v>
      </c>
      <c r="M378" t="s">
        <v>21</v>
      </c>
      <c r="N378">
        <v>16</v>
      </c>
      <c r="O378" t="s">
        <v>22</v>
      </c>
      <c r="P378" t="s">
        <v>23</v>
      </c>
      <c r="Q378" t="s">
        <v>241</v>
      </c>
      <c r="R378" t="s">
        <v>201</v>
      </c>
    </row>
    <row r="379" spans="1:18" x14ac:dyDescent="0.3">
      <c r="A379">
        <v>734007</v>
      </c>
      <c r="B379" t="s">
        <v>52</v>
      </c>
      <c r="C379">
        <f>YEAR(Table1[[#This Row],[date]])</f>
        <v>2014</v>
      </c>
      <c r="D379" s="1">
        <v>41773</v>
      </c>
      <c r="E379" t="s">
        <v>211</v>
      </c>
      <c r="F379" t="s">
        <v>54</v>
      </c>
      <c r="G379">
        <v>0</v>
      </c>
      <c r="H379" t="s">
        <v>378</v>
      </c>
      <c r="I379" t="s">
        <v>377</v>
      </c>
      <c r="J379" t="s">
        <v>377</v>
      </c>
      <c r="K379" t="s">
        <v>20</v>
      </c>
      <c r="L379" t="s">
        <v>377</v>
      </c>
      <c r="M379" t="s">
        <v>35</v>
      </c>
      <c r="N379">
        <v>6</v>
      </c>
      <c r="O379" t="s">
        <v>22</v>
      </c>
      <c r="P379" t="s">
        <v>23</v>
      </c>
      <c r="Q379" t="s">
        <v>222</v>
      </c>
      <c r="R379" t="s">
        <v>273</v>
      </c>
    </row>
    <row r="380" spans="1:18" x14ac:dyDescent="0.3">
      <c r="A380">
        <v>734009</v>
      </c>
      <c r="B380" t="s">
        <v>162</v>
      </c>
      <c r="C380">
        <f>YEAR(Table1[[#This Row],[date]])</f>
        <v>2014</v>
      </c>
      <c r="D380" s="1">
        <v>41773</v>
      </c>
      <c r="E380" t="s">
        <v>167</v>
      </c>
      <c r="F380" t="s">
        <v>164</v>
      </c>
      <c r="G380">
        <v>0</v>
      </c>
      <c r="H380" t="s">
        <v>372</v>
      </c>
      <c r="I380" t="s">
        <v>371</v>
      </c>
      <c r="J380" t="s">
        <v>372</v>
      </c>
      <c r="K380" t="s">
        <v>20</v>
      </c>
      <c r="L380" t="s">
        <v>372</v>
      </c>
      <c r="M380" t="s">
        <v>35</v>
      </c>
      <c r="N380">
        <v>6</v>
      </c>
      <c r="O380" t="s">
        <v>22</v>
      </c>
      <c r="P380" t="s">
        <v>23</v>
      </c>
      <c r="Q380" t="s">
        <v>217</v>
      </c>
      <c r="R380" t="s">
        <v>252</v>
      </c>
    </row>
    <row r="381" spans="1:18" x14ac:dyDescent="0.3">
      <c r="A381">
        <v>734011</v>
      </c>
      <c r="B381" t="s">
        <v>159</v>
      </c>
      <c r="C381">
        <f>YEAR(Table1[[#This Row],[date]])</f>
        <v>2014</v>
      </c>
      <c r="D381" s="1">
        <v>41774</v>
      </c>
      <c r="E381" t="s">
        <v>218</v>
      </c>
      <c r="F381" t="s">
        <v>160</v>
      </c>
      <c r="G381">
        <v>0</v>
      </c>
      <c r="H381" t="s">
        <v>375</v>
      </c>
      <c r="I381" t="s">
        <v>374</v>
      </c>
      <c r="J381" t="s">
        <v>374</v>
      </c>
      <c r="K381" t="s">
        <v>20</v>
      </c>
      <c r="L381" t="s">
        <v>375</v>
      </c>
      <c r="M381" t="s">
        <v>21</v>
      </c>
      <c r="N381">
        <v>62</v>
      </c>
      <c r="O381" t="s">
        <v>22</v>
      </c>
      <c r="P381" t="s">
        <v>23</v>
      </c>
      <c r="Q381" t="s">
        <v>132</v>
      </c>
      <c r="R381" t="s">
        <v>201</v>
      </c>
    </row>
    <row r="382" spans="1:18" x14ac:dyDescent="0.3">
      <c r="A382">
        <v>734013</v>
      </c>
      <c r="B382" t="s">
        <v>255</v>
      </c>
      <c r="C382">
        <f>YEAR(Table1[[#This Row],[date]])</f>
        <v>2014</v>
      </c>
      <c r="D382" s="1">
        <v>41777</v>
      </c>
      <c r="E382" t="s">
        <v>113</v>
      </c>
      <c r="F382" t="s">
        <v>256</v>
      </c>
      <c r="G382">
        <v>0</v>
      </c>
      <c r="H382" t="s">
        <v>373</v>
      </c>
      <c r="I382" t="s">
        <v>376</v>
      </c>
      <c r="J382" t="s">
        <v>373</v>
      </c>
      <c r="K382" t="s">
        <v>29</v>
      </c>
      <c r="L382" t="s">
        <v>376</v>
      </c>
      <c r="M382" t="s">
        <v>35</v>
      </c>
      <c r="N382">
        <v>5</v>
      </c>
      <c r="O382" t="s">
        <v>22</v>
      </c>
      <c r="P382" t="s">
        <v>23</v>
      </c>
      <c r="Q382" t="s">
        <v>226</v>
      </c>
      <c r="R382" t="s">
        <v>232</v>
      </c>
    </row>
    <row r="383" spans="1:18" x14ac:dyDescent="0.3">
      <c r="A383">
        <v>734015</v>
      </c>
      <c r="B383" t="s">
        <v>52</v>
      </c>
      <c r="C383">
        <f>YEAR(Table1[[#This Row],[date]])</f>
        <v>2014</v>
      </c>
      <c r="D383" s="1">
        <v>41777</v>
      </c>
      <c r="E383" t="s">
        <v>236</v>
      </c>
      <c r="F383" t="s">
        <v>54</v>
      </c>
      <c r="G383">
        <v>0</v>
      </c>
      <c r="H383" t="s">
        <v>378</v>
      </c>
      <c r="I383" t="s">
        <v>372</v>
      </c>
      <c r="J383" t="s">
        <v>378</v>
      </c>
      <c r="K383" t="s">
        <v>29</v>
      </c>
      <c r="L383" t="s">
        <v>372</v>
      </c>
      <c r="M383" t="s">
        <v>35</v>
      </c>
      <c r="N383">
        <v>7</v>
      </c>
      <c r="O383" t="s">
        <v>22</v>
      </c>
      <c r="P383" t="s">
        <v>23</v>
      </c>
      <c r="Q383" t="s">
        <v>252</v>
      </c>
      <c r="R383" t="s">
        <v>245</v>
      </c>
    </row>
    <row r="384" spans="1:18" x14ac:dyDescent="0.3">
      <c r="A384">
        <v>734017</v>
      </c>
      <c r="B384" t="s">
        <v>159</v>
      </c>
      <c r="C384">
        <f>YEAR(Table1[[#This Row],[date]])</f>
        <v>2014</v>
      </c>
      <c r="D384" s="1">
        <v>41778</v>
      </c>
      <c r="E384" t="s">
        <v>27</v>
      </c>
      <c r="F384" t="s">
        <v>160</v>
      </c>
      <c r="G384">
        <v>0</v>
      </c>
      <c r="H384" t="s">
        <v>375</v>
      </c>
      <c r="I384" t="s">
        <v>371</v>
      </c>
      <c r="J384" t="s">
        <v>371</v>
      </c>
      <c r="K384" t="s">
        <v>29</v>
      </c>
      <c r="L384" t="s">
        <v>371</v>
      </c>
      <c r="M384" t="s">
        <v>21</v>
      </c>
      <c r="N384">
        <v>25</v>
      </c>
      <c r="O384" t="s">
        <v>22</v>
      </c>
      <c r="P384" t="s">
        <v>23</v>
      </c>
      <c r="Q384" t="s">
        <v>132</v>
      </c>
      <c r="R384" t="s">
        <v>201</v>
      </c>
    </row>
    <row r="385" spans="1:18" x14ac:dyDescent="0.3">
      <c r="A385">
        <v>734019</v>
      </c>
      <c r="B385" t="s">
        <v>32</v>
      </c>
      <c r="C385">
        <f>YEAR(Table1[[#This Row],[date]])</f>
        <v>2014</v>
      </c>
      <c r="D385" s="1">
        <v>41778</v>
      </c>
      <c r="E385" t="s">
        <v>274</v>
      </c>
      <c r="F385" t="s">
        <v>34</v>
      </c>
      <c r="G385">
        <v>0</v>
      </c>
      <c r="H385" t="s">
        <v>374</v>
      </c>
      <c r="I385" t="s">
        <v>377</v>
      </c>
      <c r="J385" t="s">
        <v>377</v>
      </c>
      <c r="K385" t="s">
        <v>20</v>
      </c>
      <c r="L385" t="s">
        <v>377</v>
      </c>
      <c r="M385" t="s">
        <v>35</v>
      </c>
      <c r="N385">
        <v>4</v>
      </c>
      <c r="O385" t="s">
        <v>22</v>
      </c>
      <c r="P385" t="s">
        <v>23</v>
      </c>
      <c r="Q385" t="s">
        <v>119</v>
      </c>
      <c r="R385" t="s">
        <v>273</v>
      </c>
    </row>
    <row r="386" spans="1:18" x14ac:dyDescent="0.3">
      <c r="A386">
        <v>734021</v>
      </c>
      <c r="B386" t="s">
        <v>52</v>
      </c>
      <c r="C386">
        <f>YEAR(Table1[[#This Row],[date]])</f>
        <v>2014</v>
      </c>
      <c r="D386" s="1">
        <v>41779</v>
      </c>
      <c r="E386" t="s">
        <v>171</v>
      </c>
      <c r="F386" t="s">
        <v>54</v>
      </c>
      <c r="G386">
        <v>0</v>
      </c>
      <c r="H386" t="s">
        <v>378</v>
      </c>
      <c r="I386" t="s">
        <v>376</v>
      </c>
      <c r="J386" t="s">
        <v>376</v>
      </c>
      <c r="K386" t="s">
        <v>29</v>
      </c>
      <c r="L386" t="s">
        <v>378</v>
      </c>
      <c r="M386" t="s">
        <v>35</v>
      </c>
      <c r="N386">
        <v>7</v>
      </c>
      <c r="O386" t="s">
        <v>22</v>
      </c>
      <c r="P386" t="s">
        <v>23</v>
      </c>
      <c r="Q386" t="s">
        <v>217</v>
      </c>
      <c r="R386" t="s">
        <v>252</v>
      </c>
    </row>
    <row r="387" spans="1:18" x14ac:dyDescent="0.3">
      <c r="A387">
        <v>734023</v>
      </c>
      <c r="B387" t="s">
        <v>43</v>
      </c>
      <c r="C387">
        <f>YEAR(Table1[[#This Row],[date]])</f>
        <v>2014</v>
      </c>
      <c r="D387" s="1">
        <v>41779</v>
      </c>
      <c r="E387" t="s">
        <v>167</v>
      </c>
      <c r="F387" t="s">
        <v>45</v>
      </c>
      <c r="G387">
        <v>0</v>
      </c>
      <c r="H387" t="s">
        <v>372</v>
      </c>
      <c r="I387" t="s">
        <v>373</v>
      </c>
      <c r="J387" t="s">
        <v>372</v>
      </c>
      <c r="K387" t="s">
        <v>20</v>
      </c>
      <c r="L387" t="s">
        <v>372</v>
      </c>
      <c r="M387" t="s">
        <v>35</v>
      </c>
      <c r="N387">
        <v>8</v>
      </c>
      <c r="O387" t="s">
        <v>22</v>
      </c>
      <c r="P387" t="s">
        <v>23</v>
      </c>
      <c r="Q387" t="s">
        <v>272</v>
      </c>
      <c r="R387" t="s">
        <v>232</v>
      </c>
    </row>
    <row r="388" spans="1:18" x14ac:dyDescent="0.3">
      <c r="A388">
        <v>734025</v>
      </c>
      <c r="B388" t="s">
        <v>26</v>
      </c>
      <c r="C388">
        <f>YEAR(Table1[[#This Row],[date]])</f>
        <v>2014</v>
      </c>
      <c r="D388" s="1">
        <v>41780</v>
      </c>
      <c r="E388" t="s">
        <v>275</v>
      </c>
      <c r="F388" t="s">
        <v>28</v>
      </c>
      <c r="G388">
        <v>0</v>
      </c>
      <c r="H388" t="s">
        <v>377</v>
      </c>
      <c r="I388" t="s">
        <v>371</v>
      </c>
      <c r="J388" t="s">
        <v>371</v>
      </c>
      <c r="K388" t="s">
        <v>20</v>
      </c>
      <c r="L388" t="s">
        <v>371</v>
      </c>
      <c r="M388" t="s">
        <v>35</v>
      </c>
      <c r="N388">
        <v>7</v>
      </c>
      <c r="O388" t="s">
        <v>22</v>
      </c>
      <c r="P388" t="s">
        <v>23</v>
      </c>
      <c r="Q388" t="s">
        <v>119</v>
      </c>
      <c r="R388" t="s">
        <v>222</v>
      </c>
    </row>
    <row r="389" spans="1:18" x14ac:dyDescent="0.3">
      <c r="A389">
        <v>734027</v>
      </c>
      <c r="B389" t="s">
        <v>43</v>
      </c>
      <c r="C389">
        <f>YEAR(Table1[[#This Row],[date]])</f>
        <v>2014</v>
      </c>
      <c r="D389" s="1">
        <v>41781</v>
      </c>
      <c r="E389" t="s">
        <v>167</v>
      </c>
      <c r="F389" t="s">
        <v>45</v>
      </c>
      <c r="G389">
        <v>0</v>
      </c>
      <c r="H389" t="s">
        <v>372</v>
      </c>
      <c r="I389" t="s">
        <v>376</v>
      </c>
      <c r="J389" t="s">
        <v>376</v>
      </c>
      <c r="K389" t="s">
        <v>20</v>
      </c>
      <c r="L389" t="s">
        <v>372</v>
      </c>
      <c r="M389" t="s">
        <v>21</v>
      </c>
      <c r="N389">
        <v>30</v>
      </c>
      <c r="O389" t="s">
        <v>22</v>
      </c>
      <c r="P389" t="s">
        <v>23</v>
      </c>
      <c r="Q389" t="s">
        <v>217</v>
      </c>
      <c r="R389" t="s">
        <v>245</v>
      </c>
    </row>
    <row r="390" spans="1:18" x14ac:dyDescent="0.3">
      <c r="A390">
        <v>734029</v>
      </c>
      <c r="B390" t="s">
        <v>255</v>
      </c>
      <c r="C390">
        <f>YEAR(Table1[[#This Row],[date]])</f>
        <v>2014</v>
      </c>
      <c r="D390" s="1">
        <v>41781</v>
      </c>
      <c r="E390" t="s">
        <v>171</v>
      </c>
      <c r="F390" t="s">
        <v>256</v>
      </c>
      <c r="G390">
        <v>0</v>
      </c>
      <c r="H390" t="s">
        <v>373</v>
      </c>
      <c r="I390" t="s">
        <v>378</v>
      </c>
      <c r="J390" t="s">
        <v>378</v>
      </c>
      <c r="K390" t="s">
        <v>20</v>
      </c>
      <c r="L390" t="s">
        <v>378</v>
      </c>
      <c r="M390" t="s">
        <v>35</v>
      </c>
      <c r="N390">
        <v>6</v>
      </c>
      <c r="O390" t="s">
        <v>22</v>
      </c>
      <c r="P390" t="s">
        <v>23</v>
      </c>
      <c r="Q390" t="s">
        <v>226</v>
      </c>
      <c r="R390" t="s">
        <v>232</v>
      </c>
    </row>
    <row r="391" spans="1:18" x14ac:dyDescent="0.3">
      <c r="A391">
        <v>734031</v>
      </c>
      <c r="B391" t="s">
        <v>38</v>
      </c>
      <c r="C391">
        <f>YEAR(Table1[[#This Row],[date]])</f>
        <v>2014</v>
      </c>
      <c r="D391" s="1">
        <v>41782</v>
      </c>
      <c r="E391" t="s">
        <v>27</v>
      </c>
      <c r="F391" t="s">
        <v>40</v>
      </c>
      <c r="G391">
        <v>0</v>
      </c>
      <c r="H391" t="s">
        <v>371</v>
      </c>
      <c r="I391" t="s">
        <v>374</v>
      </c>
      <c r="J391" t="s">
        <v>374</v>
      </c>
      <c r="K391" t="s">
        <v>20</v>
      </c>
      <c r="L391" t="s">
        <v>371</v>
      </c>
      <c r="M391" t="s">
        <v>21</v>
      </c>
      <c r="N391">
        <v>15</v>
      </c>
      <c r="O391" t="s">
        <v>22</v>
      </c>
      <c r="P391" t="s">
        <v>23</v>
      </c>
      <c r="Q391" t="s">
        <v>132</v>
      </c>
      <c r="R391" t="s">
        <v>201</v>
      </c>
    </row>
    <row r="392" spans="1:18" x14ac:dyDescent="0.3">
      <c r="A392">
        <v>734033</v>
      </c>
      <c r="B392" t="s">
        <v>26</v>
      </c>
      <c r="C392">
        <f>YEAR(Table1[[#This Row],[date]])</f>
        <v>2014</v>
      </c>
      <c r="D392" s="1">
        <v>41782</v>
      </c>
      <c r="E392" t="s">
        <v>72</v>
      </c>
      <c r="F392" t="s">
        <v>28</v>
      </c>
      <c r="G392">
        <v>0</v>
      </c>
      <c r="H392" t="s">
        <v>377</v>
      </c>
      <c r="I392" t="s">
        <v>375</v>
      </c>
      <c r="J392" t="s">
        <v>375</v>
      </c>
      <c r="K392" t="s">
        <v>20</v>
      </c>
      <c r="L392" t="s">
        <v>377</v>
      </c>
      <c r="M392" t="s">
        <v>21</v>
      </c>
      <c r="N392">
        <v>16</v>
      </c>
      <c r="O392" t="s">
        <v>22</v>
      </c>
      <c r="P392" t="s">
        <v>23</v>
      </c>
      <c r="Q392" t="s">
        <v>119</v>
      </c>
      <c r="R392" t="s">
        <v>273</v>
      </c>
    </row>
    <row r="393" spans="1:18" x14ac:dyDescent="0.3">
      <c r="A393">
        <v>734035</v>
      </c>
      <c r="B393" t="s">
        <v>17</v>
      </c>
      <c r="C393">
        <f>YEAR(Table1[[#This Row],[date]])</f>
        <v>2014</v>
      </c>
      <c r="D393" s="1">
        <v>41783</v>
      </c>
      <c r="E393" t="s">
        <v>68</v>
      </c>
      <c r="F393" t="s">
        <v>19</v>
      </c>
      <c r="G393">
        <v>0</v>
      </c>
      <c r="H393" t="s">
        <v>376</v>
      </c>
      <c r="I393" t="s">
        <v>373</v>
      </c>
      <c r="J393" t="s">
        <v>373</v>
      </c>
      <c r="K393" t="s">
        <v>20</v>
      </c>
      <c r="L393" t="s">
        <v>373</v>
      </c>
      <c r="M393" t="s">
        <v>35</v>
      </c>
      <c r="N393">
        <v>8</v>
      </c>
      <c r="O393" t="s">
        <v>22</v>
      </c>
      <c r="P393" t="s">
        <v>23</v>
      </c>
      <c r="Q393" t="s">
        <v>217</v>
      </c>
      <c r="R393" t="s">
        <v>252</v>
      </c>
    </row>
    <row r="394" spans="1:18" x14ac:dyDescent="0.3">
      <c r="A394">
        <v>734037</v>
      </c>
      <c r="B394" t="s">
        <v>43</v>
      </c>
      <c r="C394">
        <f>YEAR(Table1[[#This Row],[date]])</f>
        <v>2014</v>
      </c>
      <c r="D394" s="1">
        <v>41783</v>
      </c>
      <c r="E394" t="s">
        <v>60</v>
      </c>
      <c r="F394" t="s">
        <v>45</v>
      </c>
      <c r="G394">
        <v>0</v>
      </c>
      <c r="H394" t="s">
        <v>372</v>
      </c>
      <c r="I394" t="s">
        <v>378</v>
      </c>
      <c r="J394" t="s">
        <v>372</v>
      </c>
      <c r="K394" t="s">
        <v>20</v>
      </c>
      <c r="L394" t="s">
        <v>372</v>
      </c>
      <c r="M394" t="s">
        <v>35</v>
      </c>
      <c r="N394">
        <v>4</v>
      </c>
      <c r="O394" t="s">
        <v>22</v>
      </c>
      <c r="P394" t="s">
        <v>23</v>
      </c>
      <c r="Q394" t="s">
        <v>272</v>
      </c>
      <c r="R394" t="s">
        <v>226</v>
      </c>
    </row>
    <row r="395" spans="1:18" x14ac:dyDescent="0.3">
      <c r="A395">
        <v>734039</v>
      </c>
      <c r="B395" t="s">
        <v>26</v>
      </c>
      <c r="C395">
        <f>YEAR(Table1[[#This Row],[date]])</f>
        <v>2014</v>
      </c>
      <c r="D395" s="1">
        <v>41784</v>
      </c>
      <c r="E395" t="s">
        <v>238</v>
      </c>
      <c r="F395" t="s">
        <v>28</v>
      </c>
      <c r="G395">
        <v>0</v>
      </c>
      <c r="H395" t="s">
        <v>377</v>
      </c>
      <c r="I395" t="s">
        <v>374</v>
      </c>
      <c r="J395" t="s">
        <v>377</v>
      </c>
      <c r="K395" t="s">
        <v>20</v>
      </c>
      <c r="L395" t="s">
        <v>377</v>
      </c>
      <c r="M395" t="s">
        <v>35</v>
      </c>
      <c r="N395">
        <v>7</v>
      </c>
      <c r="O395" t="s">
        <v>22</v>
      </c>
      <c r="P395" t="s">
        <v>23</v>
      </c>
      <c r="Q395" t="s">
        <v>119</v>
      </c>
      <c r="R395" t="s">
        <v>222</v>
      </c>
    </row>
    <row r="396" spans="1:18" x14ac:dyDescent="0.3">
      <c r="A396">
        <v>734041</v>
      </c>
      <c r="B396" t="s">
        <v>38</v>
      </c>
      <c r="C396">
        <f>YEAR(Table1[[#This Row],[date]])</f>
        <v>2014</v>
      </c>
      <c r="D396" s="1">
        <v>41784</v>
      </c>
      <c r="E396" t="s">
        <v>270</v>
      </c>
      <c r="F396" t="s">
        <v>40</v>
      </c>
      <c r="G396">
        <v>0</v>
      </c>
      <c r="H396" t="s">
        <v>371</v>
      </c>
      <c r="I396" t="s">
        <v>375</v>
      </c>
      <c r="J396" t="s">
        <v>371</v>
      </c>
      <c r="K396" t="s">
        <v>20</v>
      </c>
      <c r="L396" t="s">
        <v>371</v>
      </c>
      <c r="M396" t="s">
        <v>35</v>
      </c>
      <c r="N396">
        <v>5</v>
      </c>
      <c r="O396" t="s">
        <v>22</v>
      </c>
      <c r="P396" t="s">
        <v>23</v>
      </c>
      <c r="Q396" t="s">
        <v>241</v>
      </c>
      <c r="R396" t="s">
        <v>201</v>
      </c>
    </row>
    <row r="397" spans="1:18" x14ac:dyDescent="0.3">
      <c r="A397">
        <v>734043</v>
      </c>
      <c r="B397" t="s">
        <v>43</v>
      </c>
      <c r="C397">
        <f>YEAR(Table1[[#This Row],[date]])</f>
        <v>2014</v>
      </c>
      <c r="D397" s="1">
        <v>41786</v>
      </c>
      <c r="E397" t="s">
        <v>236</v>
      </c>
      <c r="F397" t="s">
        <v>45</v>
      </c>
      <c r="G397">
        <v>0</v>
      </c>
      <c r="H397" t="s">
        <v>377</v>
      </c>
      <c r="I397" t="s">
        <v>372</v>
      </c>
      <c r="J397" t="s">
        <v>377</v>
      </c>
      <c r="K397" t="s">
        <v>20</v>
      </c>
      <c r="L397" t="s">
        <v>372</v>
      </c>
      <c r="M397" t="s">
        <v>21</v>
      </c>
      <c r="N397">
        <v>28</v>
      </c>
      <c r="O397" t="s">
        <v>22</v>
      </c>
      <c r="P397" t="s">
        <v>23</v>
      </c>
      <c r="Q397" t="s">
        <v>252</v>
      </c>
      <c r="R397" t="s">
        <v>132</v>
      </c>
    </row>
    <row r="398" spans="1:18" x14ac:dyDescent="0.3">
      <c r="A398">
        <v>734045</v>
      </c>
      <c r="B398" t="s">
        <v>38</v>
      </c>
      <c r="C398">
        <f>YEAR(Table1[[#This Row],[date]])</f>
        <v>2014</v>
      </c>
      <c r="D398" s="1">
        <v>41787</v>
      </c>
      <c r="E398" t="s">
        <v>97</v>
      </c>
      <c r="F398" t="s">
        <v>156</v>
      </c>
      <c r="G398">
        <v>0</v>
      </c>
      <c r="H398" t="s">
        <v>373</v>
      </c>
      <c r="I398" t="s">
        <v>371</v>
      </c>
      <c r="J398" t="s">
        <v>373</v>
      </c>
      <c r="K398" t="s">
        <v>20</v>
      </c>
      <c r="L398" t="s">
        <v>373</v>
      </c>
      <c r="M398" t="s">
        <v>35</v>
      </c>
      <c r="N398">
        <v>7</v>
      </c>
      <c r="O398" t="s">
        <v>22</v>
      </c>
      <c r="P398" t="s">
        <v>23</v>
      </c>
      <c r="Q398" t="s">
        <v>222</v>
      </c>
      <c r="R398" t="s">
        <v>226</v>
      </c>
    </row>
    <row r="399" spans="1:18" x14ac:dyDescent="0.3">
      <c r="A399">
        <v>734047</v>
      </c>
      <c r="B399" t="s">
        <v>38</v>
      </c>
      <c r="C399">
        <f>YEAR(Table1[[#This Row],[date]])</f>
        <v>2014</v>
      </c>
      <c r="D399" s="1">
        <v>41789</v>
      </c>
      <c r="E399" t="s">
        <v>53</v>
      </c>
      <c r="F399" t="s">
        <v>40</v>
      </c>
      <c r="G399">
        <v>0</v>
      </c>
      <c r="H399" t="s">
        <v>373</v>
      </c>
      <c r="I399" t="s">
        <v>377</v>
      </c>
      <c r="J399" t="s">
        <v>373</v>
      </c>
      <c r="K399" t="s">
        <v>20</v>
      </c>
      <c r="L399" t="s">
        <v>377</v>
      </c>
      <c r="M399" t="s">
        <v>21</v>
      </c>
      <c r="N399">
        <v>24</v>
      </c>
      <c r="O399" t="s">
        <v>22</v>
      </c>
      <c r="P399" t="s">
        <v>23</v>
      </c>
      <c r="Q399" t="s">
        <v>119</v>
      </c>
      <c r="R399" t="s">
        <v>201</v>
      </c>
    </row>
    <row r="400" spans="1:18" x14ac:dyDescent="0.3">
      <c r="A400">
        <v>734049</v>
      </c>
      <c r="B400" t="s">
        <v>17</v>
      </c>
      <c r="C400">
        <f>YEAR(Table1[[#This Row],[date]])</f>
        <v>2014</v>
      </c>
      <c r="D400" s="1">
        <v>41791</v>
      </c>
      <c r="E400" t="s">
        <v>154</v>
      </c>
      <c r="F400" t="s">
        <v>19</v>
      </c>
      <c r="G400">
        <v>0</v>
      </c>
      <c r="H400" t="s">
        <v>372</v>
      </c>
      <c r="I400" t="s">
        <v>377</v>
      </c>
      <c r="J400" t="s">
        <v>372</v>
      </c>
      <c r="K400" t="s">
        <v>20</v>
      </c>
      <c r="L400" t="s">
        <v>372</v>
      </c>
      <c r="M400" t="s">
        <v>35</v>
      </c>
      <c r="N400">
        <v>3</v>
      </c>
      <c r="O400" t="s">
        <v>22</v>
      </c>
      <c r="P400" t="s">
        <v>23</v>
      </c>
      <c r="Q400" t="s">
        <v>119</v>
      </c>
      <c r="R400" t="s">
        <v>226</v>
      </c>
    </row>
    <row r="401" spans="1:18" x14ac:dyDescent="0.3">
      <c r="A401">
        <v>829705</v>
      </c>
      <c r="B401" t="s">
        <v>43</v>
      </c>
      <c r="C401">
        <f>YEAR(Table1[[#This Row],[date]])</f>
        <v>2015</v>
      </c>
      <c r="D401" s="1">
        <v>42102</v>
      </c>
      <c r="E401" t="s">
        <v>225</v>
      </c>
      <c r="F401" t="s">
        <v>45</v>
      </c>
      <c r="G401">
        <v>0</v>
      </c>
      <c r="H401" t="s">
        <v>372</v>
      </c>
      <c r="I401" t="s">
        <v>371</v>
      </c>
      <c r="J401" t="s">
        <v>372</v>
      </c>
      <c r="K401" t="s">
        <v>20</v>
      </c>
      <c r="L401" t="s">
        <v>372</v>
      </c>
      <c r="M401" t="s">
        <v>35</v>
      </c>
      <c r="N401">
        <v>7</v>
      </c>
      <c r="O401" t="s">
        <v>22</v>
      </c>
      <c r="P401" t="s">
        <v>23</v>
      </c>
      <c r="Q401" t="s">
        <v>132</v>
      </c>
      <c r="R401" t="s">
        <v>232</v>
      </c>
    </row>
    <row r="402" spans="1:18" x14ac:dyDescent="0.3">
      <c r="A402">
        <v>829707</v>
      </c>
      <c r="B402" t="s">
        <v>57</v>
      </c>
      <c r="C402">
        <f>YEAR(Table1[[#This Row],[date]])</f>
        <v>2015</v>
      </c>
      <c r="D402" s="1">
        <v>42103</v>
      </c>
      <c r="E402" t="s">
        <v>79</v>
      </c>
      <c r="F402" t="s">
        <v>59</v>
      </c>
      <c r="G402">
        <v>0</v>
      </c>
      <c r="H402" t="s">
        <v>373</v>
      </c>
      <c r="I402" t="s">
        <v>374</v>
      </c>
      <c r="J402" t="s">
        <v>374</v>
      </c>
      <c r="K402" t="s">
        <v>20</v>
      </c>
      <c r="L402" t="s">
        <v>373</v>
      </c>
      <c r="M402" t="s">
        <v>21</v>
      </c>
      <c r="N402">
        <v>1</v>
      </c>
      <c r="O402" t="s">
        <v>22</v>
      </c>
      <c r="P402" t="s">
        <v>23</v>
      </c>
      <c r="Q402" t="s">
        <v>260</v>
      </c>
      <c r="R402" t="s">
        <v>222</v>
      </c>
    </row>
    <row r="403" spans="1:18" x14ac:dyDescent="0.3">
      <c r="A403">
        <v>829709</v>
      </c>
      <c r="B403" t="s">
        <v>223</v>
      </c>
      <c r="C403">
        <f>YEAR(Table1[[#This Row],[date]])</f>
        <v>2015</v>
      </c>
      <c r="D403" s="1">
        <v>42104</v>
      </c>
      <c r="E403" t="s">
        <v>243</v>
      </c>
      <c r="F403" t="s">
        <v>276</v>
      </c>
      <c r="G403">
        <v>0</v>
      </c>
      <c r="H403" t="s">
        <v>377</v>
      </c>
      <c r="I403" t="s">
        <v>375</v>
      </c>
      <c r="J403" t="s">
        <v>377</v>
      </c>
      <c r="K403" t="s">
        <v>20</v>
      </c>
      <c r="L403" t="s">
        <v>375</v>
      </c>
      <c r="M403" t="s">
        <v>21</v>
      </c>
      <c r="N403">
        <v>26</v>
      </c>
      <c r="O403" t="s">
        <v>22</v>
      </c>
      <c r="P403" t="s">
        <v>23</v>
      </c>
      <c r="Q403" t="s">
        <v>277</v>
      </c>
      <c r="R403" t="s">
        <v>278</v>
      </c>
    </row>
    <row r="404" spans="1:18" x14ac:dyDescent="0.3">
      <c r="A404">
        <v>829711</v>
      </c>
      <c r="B404" t="s">
        <v>57</v>
      </c>
      <c r="C404">
        <f>YEAR(Table1[[#This Row],[date]])</f>
        <v>2015</v>
      </c>
      <c r="D404" s="1">
        <v>42105</v>
      </c>
      <c r="E404" t="s">
        <v>18</v>
      </c>
      <c r="F404" t="s">
        <v>59</v>
      </c>
      <c r="G404">
        <v>0</v>
      </c>
      <c r="H404" t="s">
        <v>373</v>
      </c>
      <c r="I404" t="s">
        <v>378</v>
      </c>
      <c r="J404" t="s">
        <v>373</v>
      </c>
      <c r="K404" t="s">
        <v>29</v>
      </c>
      <c r="L404" t="s">
        <v>373</v>
      </c>
      <c r="M404" t="s">
        <v>21</v>
      </c>
      <c r="N404">
        <v>45</v>
      </c>
      <c r="O404" t="s">
        <v>22</v>
      </c>
      <c r="P404" t="s">
        <v>23</v>
      </c>
      <c r="Q404" t="s">
        <v>260</v>
      </c>
      <c r="R404" t="s">
        <v>222</v>
      </c>
    </row>
    <row r="405" spans="1:18" x14ac:dyDescent="0.3">
      <c r="A405">
        <v>829713</v>
      </c>
      <c r="B405" t="s">
        <v>43</v>
      </c>
      <c r="C405">
        <f>YEAR(Table1[[#This Row],[date]])</f>
        <v>2015</v>
      </c>
      <c r="D405" s="1">
        <v>42105</v>
      </c>
      <c r="E405" t="s">
        <v>110</v>
      </c>
      <c r="F405" t="s">
        <v>45</v>
      </c>
      <c r="G405">
        <v>0</v>
      </c>
      <c r="H405" t="s">
        <v>372</v>
      </c>
      <c r="I405" t="s">
        <v>376</v>
      </c>
      <c r="J405" t="s">
        <v>376</v>
      </c>
      <c r="K405" t="s">
        <v>20</v>
      </c>
      <c r="L405" t="s">
        <v>376</v>
      </c>
      <c r="M405" t="s">
        <v>35</v>
      </c>
      <c r="N405">
        <v>3</v>
      </c>
      <c r="O405" t="s">
        <v>22</v>
      </c>
      <c r="P405" t="s">
        <v>23</v>
      </c>
      <c r="Q405" t="s">
        <v>132</v>
      </c>
      <c r="R405" t="s">
        <v>232</v>
      </c>
    </row>
    <row r="406" spans="1:18" x14ac:dyDescent="0.3">
      <c r="A406">
        <v>829715</v>
      </c>
      <c r="B406" t="s">
        <v>32</v>
      </c>
      <c r="C406">
        <f>YEAR(Table1[[#This Row],[date]])</f>
        <v>2015</v>
      </c>
      <c r="D406" s="1">
        <v>42106</v>
      </c>
      <c r="E406" t="s">
        <v>279</v>
      </c>
      <c r="F406" t="s">
        <v>34</v>
      </c>
      <c r="G406">
        <v>0</v>
      </c>
      <c r="H406" t="s">
        <v>374</v>
      </c>
      <c r="I406" t="s">
        <v>375</v>
      </c>
      <c r="J406" t="s">
        <v>375</v>
      </c>
      <c r="K406" t="s">
        <v>20</v>
      </c>
      <c r="L406" t="s">
        <v>375</v>
      </c>
      <c r="M406" t="s">
        <v>35</v>
      </c>
      <c r="N406">
        <v>3</v>
      </c>
      <c r="O406" t="s">
        <v>22</v>
      </c>
      <c r="P406" t="s">
        <v>23</v>
      </c>
      <c r="Q406" t="s">
        <v>277</v>
      </c>
      <c r="R406" t="s">
        <v>278</v>
      </c>
    </row>
    <row r="407" spans="1:18" x14ac:dyDescent="0.3">
      <c r="A407">
        <v>829717</v>
      </c>
      <c r="B407" t="s">
        <v>38</v>
      </c>
      <c r="C407">
        <f>YEAR(Table1[[#This Row],[date]])</f>
        <v>2015</v>
      </c>
      <c r="D407" s="1">
        <v>42106</v>
      </c>
      <c r="E407" t="s">
        <v>280</v>
      </c>
      <c r="F407" t="s">
        <v>40</v>
      </c>
      <c r="G407">
        <v>0</v>
      </c>
      <c r="H407" t="s">
        <v>371</v>
      </c>
      <c r="I407" t="s">
        <v>377</v>
      </c>
      <c r="J407" t="s">
        <v>371</v>
      </c>
      <c r="K407" t="s">
        <v>20</v>
      </c>
      <c r="L407" t="s">
        <v>377</v>
      </c>
      <c r="M407" t="s">
        <v>21</v>
      </c>
      <c r="N407">
        <v>18</v>
      </c>
      <c r="O407" t="s">
        <v>22</v>
      </c>
      <c r="P407" t="s">
        <v>23</v>
      </c>
      <c r="Q407" t="s">
        <v>217</v>
      </c>
      <c r="R407" t="s">
        <v>281</v>
      </c>
    </row>
    <row r="408" spans="1:18" x14ac:dyDescent="0.3">
      <c r="A408">
        <v>829719</v>
      </c>
      <c r="B408" t="s">
        <v>17</v>
      </c>
      <c r="C408">
        <f>YEAR(Table1[[#This Row],[date]])</f>
        <v>2015</v>
      </c>
      <c r="D408" s="1">
        <v>42107</v>
      </c>
      <c r="E408" t="s">
        <v>171</v>
      </c>
      <c r="F408" t="s">
        <v>19</v>
      </c>
      <c r="G408">
        <v>0</v>
      </c>
      <c r="H408" t="s">
        <v>376</v>
      </c>
      <c r="I408" t="s">
        <v>378</v>
      </c>
      <c r="J408" t="s">
        <v>378</v>
      </c>
      <c r="K408" t="s">
        <v>20</v>
      </c>
      <c r="L408" t="s">
        <v>378</v>
      </c>
      <c r="M408" t="s">
        <v>35</v>
      </c>
      <c r="N408">
        <v>8</v>
      </c>
      <c r="O408" t="s">
        <v>22</v>
      </c>
      <c r="P408" t="s">
        <v>23</v>
      </c>
      <c r="Q408" t="s">
        <v>272</v>
      </c>
      <c r="R408" t="s">
        <v>260</v>
      </c>
    </row>
    <row r="409" spans="1:18" x14ac:dyDescent="0.3">
      <c r="A409">
        <v>829721</v>
      </c>
      <c r="B409" t="s">
        <v>159</v>
      </c>
      <c r="C409">
        <f>YEAR(Table1[[#This Row],[date]])</f>
        <v>2015</v>
      </c>
      <c r="D409" s="1">
        <v>42108</v>
      </c>
      <c r="E409" t="s">
        <v>216</v>
      </c>
      <c r="F409" t="s">
        <v>160</v>
      </c>
      <c r="G409">
        <v>0</v>
      </c>
      <c r="H409" t="s">
        <v>375</v>
      </c>
      <c r="I409" t="s">
        <v>371</v>
      </c>
      <c r="J409" t="s">
        <v>371</v>
      </c>
      <c r="K409" t="s">
        <v>29</v>
      </c>
      <c r="L409" t="s">
        <v>375</v>
      </c>
      <c r="M409" t="s">
        <v>35</v>
      </c>
      <c r="N409">
        <v>7</v>
      </c>
      <c r="O409" t="s">
        <v>22</v>
      </c>
      <c r="P409" t="s">
        <v>23</v>
      </c>
      <c r="Q409" t="s">
        <v>217</v>
      </c>
      <c r="R409" t="s">
        <v>277</v>
      </c>
    </row>
    <row r="410" spans="1:18" x14ac:dyDescent="0.3">
      <c r="A410">
        <v>829723</v>
      </c>
      <c r="B410" t="s">
        <v>43</v>
      </c>
      <c r="C410">
        <f>YEAR(Table1[[#This Row],[date]])</f>
        <v>2015</v>
      </c>
      <c r="D410" s="1">
        <v>42124</v>
      </c>
      <c r="E410" t="s">
        <v>282</v>
      </c>
      <c r="F410" t="s">
        <v>45</v>
      </c>
      <c r="G410">
        <v>0</v>
      </c>
      <c r="H410" t="s">
        <v>372</v>
      </c>
      <c r="I410" t="s">
        <v>373</v>
      </c>
      <c r="J410" t="s">
        <v>372</v>
      </c>
      <c r="K410" t="s">
        <v>20</v>
      </c>
      <c r="L410" t="s">
        <v>372</v>
      </c>
      <c r="M410" t="s">
        <v>35</v>
      </c>
      <c r="N410">
        <v>7</v>
      </c>
      <c r="O410" t="s">
        <v>22</v>
      </c>
      <c r="P410" t="s">
        <v>23</v>
      </c>
      <c r="Q410" t="s">
        <v>217</v>
      </c>
      <c r="R410" t="s">
        <v>112</v>
      </c>
    </row>
    <row r="411" spans="1:18" x14ac:dyDescent="0.3">
      <c r="A411">
        <v>829725</v>
      </c>
      <c r="B411" t="s">
        <v>223</v>
      </c>
      <c r="C411">
        <f>YEAR(Table1[[#This Row],[date]])</f>
        <v>2015</v>
      </c>
      <c r="D411" s="1">
        <v>42109</v>
      </c>
      <c r="E411" t="s">
        <v>283</v>
      </c>
      <c r="F411" t="s">
        <v>276</v>
      </c>
      <c r="G411">
        <v>0</v>
      </c>
      <c r="H411" t="s">
        <v>377</v>
      </c>
      <c r="I411" t="s">
        <v>374</v>
      </c>
      <c r="J411" t="s">
        <v>377</v>
      </c>
      <c r="K411" t="s">
        <v>29</v>
      </c>
      <c r="L411" t="s">
        <v>374</v>
      </c>
      <c r="M411" t="s">
        <v>35</v>
      </c>
      <c r="N411">
        <v>5</v>
      </c>
      <c r="O411" t="s">
        <v>22</v>
      </c>
      <c r="P411" t="s">
        <v>23</v>
      </c>
      <c r="Q411" t="s">
        <v>278</v>
      </c>
      <c r="R411" t="s">
        <v>241</v>
      </c>
    </row>
    <row r="412" spans="1:18" x14ac:dyDescent="0.3">
      <c r="A412">
        <v>829727</v>
      </c>
      <c r="B412" t="s">
        <v>219</v>
      </c>
      <c r="C412">
        <f>YEAR(Table1[[#This Row],[date]])</f>
        <v>2015</v>
      </c>
      <c r="D412" s="1">
        <v>42110</v>
      </c>
      <c r="E412" t="s">
        <v>218</v>
      </c>
      <c r="F412" t="s">
        <v>221</v>
      </c>
      <c r="G412">
        <v>0</v>
      </c>
      <c r="H412" t="s">
        <v>378</v>
      </c>
      <c r="I412" t="s">
        <v>375</v>
      </c>
      <c r="J412" t="s">
        <v>375</v>
      </c>
      <c r="K412" t="s">
        <v>20</v>
      </c>
      <c r="L412" t="s">
        <v>375</v>
      </c>
      <c r="M412" t="s">
        <v>35</v>
      </c>
      <c r="N412">
        <v>6</v>
      </c>
      <c r="O412" t="s">
        <v>22</v>
      </c>
      <c r="P412" t="s">
        <v>23</v>
      </c>
      <c r="Q412" t="s">
        <v>273</v>
      </c>
      <c r="R412" t="s">
        <v>132</v>
      </c>
    </row>
    <row r="413" spans="1:18" x14ac:dyDescent="0.3">
      <c r="A413">
        <v>829729</v>
      </c>
      <c r="B413" t="s">
        <v>38</v>
      </c>
      <c r="C413">
        <f>YEAR(Table1[[#This Row],[date]])</f>
        <v>2015</v>
      </c>
      <c r="D413" s="1">
        <v>42111</v>
      </c>
      <c r="E413" t="s">
        <v>79</v>
      </c>
      <c r="F413" t="s">
        <v>40</v>
      </c>
      <c r="G413">
        <v>0</v>
      </c>
      <c r="H413" t="s">
        <v>371</v>
      </c>
      <c r="I413" t="s">
        <v>373</v>
      </c>
      <c r="J413" t="s">
        <v>371</v>
      </c>
      <c r="K413" t="s">
        <v>29</v>
      </c>
      <c r="L413" t="s">
        <v>373</v>
      </c>
      <c r="M413" t="s">
        <v>35</v>
      </c>
      <c r="N413">
        <v>6</v>
      </c>
      <c r="O413" t="s">
        <v>22</v>
      </c>
      <c r="P413" t="s">
        <v>23</v>
      </c>
      <c r="Q413" t="s">
        <v>217</v>
      </c>
      <c r="R413" t="s">
        <v>112</v>
      </c>
    </row>
    <row r="414" spans="1:18" x14ac:dyDescent="0.3">
      <c r="A414">
        <v>829731</v>
      </c>
      <c r="B414" t="s">
        <v>219</v>
      </c>
      <c r="C414">
        <f>YEAR(Table1[[#This Row],[date]])</f>
        <v>2015</v>
      </c>
      <c r="D414" s="1">
        <v>42112</v>
      </c>
      <c r="E414" t="s">
        <v>128</v>
      </c>
      <c r="F414" t="s">
        <v>221</v>
      </c>
      <c r="G414">
        <v>0</v>
      </c>
      <c r="H414" t="s">
        <v>378</v>
      </c>
      <c r="I414" t="s">
        <v>374</v>
      </c>
      <c r="J414" t="s">
        <v>374</v>
      </c>
      <c r="K414" t="s">
        <v>29</v>
      </c>
      <c r="L414" t="s">
        <v>374</v>
      </c>
      <c r="M414" t="s">
        <v>21</v>
      </c>
      <c r="N414">
        <v>4</v>
      </c>
      <c r="O414" t="s">
        <v>22</v>
      </c>
      <c r="P414" t="s">
        <v>23</v>
      </c>
      <c r="Q414" t="s">
        <v>273</v>
      </c>
      <c r="R414" t="s">
        <v>132</v>
      </c>
    </row>
    <row r="415" spans="1:18" x14ac:dyDescent="0.3">
      <c r="A415">
        <v>829733</v>
      </c>
      <c r="B415" t="s">
        <v>223</v>
      </c>
      <c r="C415">
        <f>YEAR(Table1[[#This Row],[date]])</f>
        <v>2015</v>
      </c>
      <c r="D415" s="1">
        <v>42112</v>
      </c>
      <c r="E415" t="s">
        <v>282</v>
      </c>
      <c r="F415" t="s">
        <v>276</v>
      </c>
      <c r="G415">
        <v>0</v>
      </c>
      <c r="H415" t="s">
        <v>377</v>
      </c>
      <c r="I415" t="s">
        <v>372</v>
      </c>
      <c r="J415" t="s">
        <v>372</v>
      </c>
      <c r="K415" t="s">
        <v>20</v>
      </c>
      <c r="L415" t="s">
        <v>372</v>
      </c>
      <c r="M415" t="s">
        <v>35</v>
      </c>
      <c r="N415">
        <v>4</v>
      </c>
      <c r="O415" t="s">
        <v>22</v>
      </c>
      <c r="P415" t="s">
        <v>23</v>
      </c>
      <c r="Q415" t="s">
        <v>277</v>
      </c>
      <c r="R415" t="s">
        <v>245</v>
      </c>
    </row>
    <row r="416" spans="1:18" x14ac:dyDescent="0.3">
      <c r="A416">
        <v>829735</v>
      </c>
      <c r="B416" t="s">
        <v>159</v>
      </c>
      <c r="C416">
        <f>YEAR(Table1[[#This Row],[date]])</f>
        <v>2015</v>
      </c>
      <c r="D416" s="1">
        <v>42113</v>
      </c>
      <c r="E416" t="s">
        <v>218</v>
      </c>
      <c r="F416" t="s">
        <v>160</v>
      </c>
      <c r="G416">
        <v>0</v>
      </c>
      <c r="H416" t="s">
        <v>375</v>
      </c>
      <c r="I416" t="s">
        <v>373</v>
      </c>
      <c r="J416" t="s">
        <v>373</v>
      </c>
      <c r="K416" t="s">
        <v>29</v>
      </c>
      <c r="L416" t="s">
        <v>375</v>
      </c>
      <c r="M416" t="s">
        <v>35</v>
      </c>
      <c r="N416">
        <v>8</v>
      </c>
      <c r="O416" t="s">
        <v>22</v>
      </c>
      <c r="P416" t="s">
        <v>23</v>
      </c>
      <c r="Q416" t="s">
        <v>217</v>
      </c>
      <c r="R416" t="s">
        <v>112</v>
      </c>
    </row>
    <row r="417" spans="1:18" x14ac:dyDescent="0.3">
      <c r="A417">
        <v>829737</v>
      </c>
      <c r="B417" t="s">
        <v>17</v>
      </c>
      <c r="C417">
        <f>YEAR(Table1[[#This Row],[date]])</f>
        <v>2015</v>
      </c>
      <c r="D417" s="1">
        <v>42113</v>
      </c>
      <c r="E417" t="s">
        <v>146</v>
      </c>
      <c r="F417" t="s">
        <v>19</v>
      </c>
      <c r="G417">
        <v>0</v>
      </c>
      <c r="H417" t="s">
        <v>376</v>
      </c>
      <c r="I417" t="s">
        <v>371</v>
      </c>
      <c r="J417" t="s">
        <v>376</v>
      </c>
      <c r="K417" t="s">
        <v>20</v>
      </c>
      <c r="L417" t="s">
        <v>371</v>
      </c>
      <c r="M417" t="s">
        <v>21</v>
      </c>
      <c r="N417">
        <v>18</v>
      </c>
      <c r="O417" t="s">
        <v>22</v>
      </c>
      <c r="P417" t="s">
        <v>23</v>
      </c>
      <c r="Q417" t="s">
        <v>260</v>
      </c>
      <c r="R417" t="s">
        <v>222</v>
      </c>
    </row>
    <row r="418" spans="1:18" x14ac:dyDescent="0.3">
      <c r="A418">
        <v>829739</v>
      </c>
      <c r="B418" t="s">
        <v>32</v>
      </c>
      <c r="C418">
        <f>YEAR(Table1[[#This Row],[date]])</f>
        <v>2015</v>
      </c>
      <c r="D418" s="1">
        <v>42114</v>
      </c>
      <c r="E418" t="s">
        <v>236</v>
      </c>
      <c r="F418" t="s">
        <v>34</v>
      </c>
      <c r="G418">
        <v>0</v>
      </c>
      <c r="H418" t="s">
        <v>374</v>
      </c>
      <c r="I418" t="s">
        <v>372</v>
      </c>
      <c r="J418" t="s">
        <v>372</v>
      </c>
      <c r="K418" t="s">
        <v>20</v>
      </c>
      <c r="L418" t="s">
        <v>372</v>
      </c>
      <c r="M418" t="s">
        <v>35</v>
      </c>
      <c r="N418">
        <v>6</v>
      </c>
      <c r="O418" t="s">
        <v>22</v>
      </c>
      <c r="P418" t="s">
        <v>23</v>
      </c>
      <c r="Q418" t="s">
        <v>277</v>
      </c>
      <c r="R418" t="s">
        <v>278</v>
      </c>
    </row>
    <row r="419" spans="1:18" x14ac:dyDescent="0.3">
      <c r="A419">
        <v>829741</v>
      </c>
      <c r="B419" t="s">
        <v>159</v>
      </c>
      <c r="C419">
        <f>YEAR(Table1[[#This Row],[date]])</f>
        <v>2015</v>
      </c>
      <c r="D419" s="1">
        <v>42115</v>
      </c>
      <c r="E419" t="s">
        <v>72</v>
      </c>
      <c r="F419" t="s">
        <v>160</v>
      </c>
      <c r="G419">
        <v>0</v>
      </c>
      <c r="H419" t="s">
        <v>375</v>
      </c>
      <c r="I419" t="s">
        <v>377</v>
      </c>
      <c r="J419" t="s">
        <v>377</v>
      </c>
      <c r="K419" t="s">
        <v>20</v>
      </c>
      <c r="L419" t="s">
        <v>377</v>
      </c>
      <c r="M419" t="s">
        <v>114</v>
      </c>
      <c r="N419" t="s">
        <v>23</v>
      </c>
      <c r="O419" t="s">
        <v>115</v>
      </c>
      <c r="P419" t="s">
        <v>23</v>
      </c>
      <c r="Q419" t="s">
        <v>112</v>
      </c>
      <c r="R419" t="s">
        <v>132</v>
      </c>
    </row>
    <row r="420" spans="1:18" x14ac:dyDescent="0.3">
      <c r="A420">
        <v>829743</v>
      </c>
      <c r="B420" t="s">
        <v>219</v>
      </c>
      <c r="C420">
        <f>YEAR(Table1[[#This Row],[date]])</f>
        <v>2015</v>
      </c>
      <c r="D420" s="1">
        <v>42116</v>
      </c>
      <c r="E420" t="s">
        <v>171</v>
      </c>
      <c r="F420" t="s">
        <v>221</v>
      </c>
      <c r="G420">
        <v>0</v>
      </c>
      <c r="H420" t="s">
        <v>378</v>
      </c>
      <c r="I420" t="s">
        <v>372</v>
      </c>
      <c r="J420" t="s">
        <v>372</v>
      </c>
      <c r="K420" t="s">
        <v>20</v>
      </c>
      <c r="L420" t="s">
        <v>378</v>
      </c>
      <c r="M420" t="s">
        <v>21</v>
      </c>
      <c r="N420">
        <v>16</v>
      </c>
      <c r="O420" t="s">
        <v>22</v>
      </c>
      <c r="P420" t="s">
        <v>87</v>
      </c>
      <c r="Q420" t="s">
        <v>260</v>
      </c>
      <c r="R420" t="s">
        <v>222</v>
      </c>
    </row>
    <row r="421" spans="1:18" x14ac:dyDescent="0.3">
      <c r="A421">
        <v>829745</v>
      </c>
      <c r="B421" t="s">
        <v>17</v>
      </c>
      <c r="C421">
        <f>YEAR(Table1[[#This Row],[date]])</f>
        <v>2015</v>
      </c>
      <c r="D421" s="1">
        <v>42116</v>
      </c>
      <c r="E421" t="s">
        <v>97</v>
      </c>
      <c r="F421" t="s">
        <v>19</v>
      </c>
      <c r="G421">
        <v>0</v>
      </c>
      <c r="H421" t="s">
        <v>376</v>
      </c>
      <c r="I421" t="s">
        <v>373</v>
      </c>
      <c r="J421" t="s">
        <v>376</v>
      </c>
      <c r="K421" t="s">
        <v>20</v>
      </c>
      <c r="L421" t="s">
        <v>373</v>
      </c>
      <c r="M421" t="s">
        <v>21</v>
      </c>
      <c r="N421">
        <v>27</v>
      </c>
      <c r="O421" t="s">
        <v>22</v>
      </c>
      <c r="P421" t="s">
        <v>23</v>
      </c>
      <c r="Q421" t="s">
        <v>215</v>
      </c>
      <c r="R421" t="s">
        <v>232</v>
      </c>
    </row>
    <row r="422" spans="1:18" x14ac:dyDescent="0.3">
      <c r="A422">
        <v>829747</v>
      </c>
      <c r="B422" t="s">
        <v>32</v>
      </c>
      <c r="C422">
        <f>YEAR(Table1[[#This Row],[date]])</f>
        <v>2015</v>
      </c>
      <c r="D422" s="1">
        <v>42117</v>
      </c>
      <c r="E422" t="s">
        <v>284</v>
      </c>
      <c r="F422" t="s">
        <v>34</v>
      </c>
      <c r="G422">
        <v>0</v>
      </c>
      <c r="H422" t="s">
        <v>374</v>
      </c>
      <c r="I422" t="s">
        <v>371</v>
      </c>
      <c r="J422" t="s">
        <v>371</v>
      </c>
      <c r="K422" t="s">
        <v>20</v>
      </c>
      <c r="L422" t="s">
        <v>374</v>
      </c>
      <c r="M422" t="s">
        <v>21</v>
      </c>
      <c r="N422">
        <v>37</v>
      </c>
      <c r="O422" t="s">
        <v>22</v>
      </c>
      <c r="P422" t="s">
        <v>23</v>
      </c>
      <c r="Q422" t="s">
        <v>277</v>
      </c>
      <c r="R422" t="s">
        <v>245</v>
      </c>
    </row>
    <row r="423" spans="1:18" x14ac:dyDescent="0.3">
      <c r="A423">
        <v>829749</v>
      </c>
      <c r="B423" t="s">
        <v>159</v>
      </c>
      <c r="C423">
        <f>YEAR(Table1[[#This Row],[date]])</f>
        <v>2015</v>
      </c>
      <c r="D423" s="1">
        <v>42118</v>
      </c>
      <c r="E423" t="s">
        <v>285</v>
      </c>
      <c r="F423" t="s">
        <v>160</v>
      </c>
      <c r="G423">
        <v>0</v>
      </c>
      <c r="H423" t="s">
        <v>375</v>
      </c>
      <c r="I423" t="s">
        <v>376</v>
      </c>
      <c r="J423" t="s">
        <v>376</v>
      </c>
      <c r="K423" t="s">
        <v>20</v>
      </c>
      <c r="L423" t="s">
        <v>376</v>
      </c>
      <c r="M423" t="s">
        <v>35</v>
      </c>
      <c r="N423">
        <v>9</v>
      </c>
      <c r="O423" t="s">
        <v>22</v>
      </c>
      <c r="P423" t="s">
        <v>23</v>
      </c>
      <c r="Q423" t="s">
        <v>112</v>
      </c>
      <c r="R423" t="s">
        <v>132</v>
      </c>
    </row>
    <row r="424" spans="1:18" x14ac:dyDescent="0.3">
      <c r="A424">
        <v>829751</v>
      </c>
      <c r="B424" t="s">
        <v>38</v>
      </c>
      <c r="C424">
        <f>YEAR(Table1[[#This Row],[date]])</f>
        <v>2015</v>
      </c>
      <c r="D424" s="1">
        <v>42119</v>
      </c>
      <c r="E424" t="s">
        <v>172</v>
      </c>
      <c r="F424" t="s">
        <v>40</v>
      </c>
      <c r="G424">
        <v>0</v>
      </c>
      <c r="H424" t="s">
        <v>371</v>
      </c>
      <c r="I424" t="s">
        <v>378</v>
      </c>
      <c r="J424" t="s">
        <v>371</v>
      </c>
      <c r="K424" t="s">
        <v>29</v>
      </c>
      <c r="L424" t="s">
        <v>371</v>
      </c>
      <c r="M424" t="s">
        <v>21</v>
      </c>
      <c r="N424">
        <v>20</v>
      </c>
      <c r="O424" t="s">
        <v>22</v>
      </c>
      <c r="P424" t="s">
        <v>23</v>
      </c>
      <c r="Q424" t="s">
        <v>119</v>
      </c>
      <c r="R424" t="s">
        <v>278</v>
      </c>
    </row>
    <row r="425" spans="1:18" x14ac:dyDescent="0.3">
      <c r="A425">
        <v>829753</v>
      </c>
      <c r="B425" t="s">
        <v>57</v>
      </c>
      <c r="C425">
        <f>YEAR(Table1[[#This Row],[date]])</f>
        <v>2015</v>
      </c>
      <c r="D425" s="1">
        <v>42119</v>
      </c>
      <c r="E425" t="s">
        <v>18</v>
      </c>
      <c r="F425" t="s">
        <v>59</v>
      </c>
      <c r="G425">
        <v>0</v>
      </c>
      <c r="H425" t="s">
        <v>373</v>
      </c>
      <c r="I425" t="s">
        <v>377</v>
      </c>
      <c r="J425" t="s">
        <v>373</v>
      </c>
      <c r="K425" t="s">
        <v>29</v>
      </c>
      <c r="L425" t="s">
        <v>373</v>
      </c>
      <c r="M425" t="s">
        <v>21</v>
      </c>
      <c r="N425">
        <v>97</v>
      </c>
      <c r="O425" t="s">
        <v>22</v>
      </c>
      <c r="P425" t="s">
        <v>23</v>
      </c>
      <c r="Q425" t="s">
        <v>215</v>
      </c>
      <c r="R425" t="s">
        <v>232</v>
      </c>
    </row>
    <row r="426" spans="1:18" x14ac:dyDescent="0.3">
      <c r="A426">
        <v>829757</v>
      </c>
      <c r="B426" t="s">
        <v>32</v>
      </c>
      <c r="C426">
        <f>YEAR(Table1[[#This Row],[date]])</f>
        <v>2015</v>
      </c>
      <c r="D426" s="1">
        <v>42120</v>
      </c>
      <c r="E426" t="s">
        <v>286</v>
      </c>
      <c r="F426" t="s">
        <v>34</v>
      </c>
      <c r="G426">
        <v>0</v>
      </c>
      <c r="H426" t="s">
        <v>374</v>
      </c>
      <c r="I426" t="s">
        <v>376</v>
      </c>
      <c r="J426" t="s">
        <v>376</v>
      </c>
      <c r="K426" t="s">
        <v>20</v>
      </c>
      <c r="L426" t="s">
        <v>376</v>
      </c>
      <c r="M426" t="s">
        <v>35</v>
      </c>
      <c r="N426">
        <v>10</v>
      </c>
      <c r="O426" t="s">
        <v>22</v>
      </c>
      <c r="P426" t="s">
        <v>23</v>
      </c>
      <c r="Q426" t="s">
        <v>112</v>
      </c>
      <c r="R426" t="s">
        <v>132</v>
      </c>
    </row>
    <row r="427" spans="1:18" x14ac:dyDescent="0.3">
      <c r="A427">
        <v>829759</v>
      </c>
      <c r="B427" t="s">
        <v>26</v>
      </c>
      <c r="C427">
        <f>YEAR(Table1[[#This Row],[date]])</f>
        <v>2015</v>
      </c>
      <c r="D427" s="1">
        <v>42121</v>
      </c>
      <c r="E427" t="s">
        <v>287</v>
      </c>
      <c r="F427" t="s">
        <v>28</v>
      </c>
      <c r="G427">
        <v>0</v>
      </c>
      <c r="H427" t="s">
        <v>377</v>
      </c>
      <c r="I427" t="s">
        <v>378</v>
      </c>
      <c r="J427" t="s">
        <v>377</v>
      </c>
      <c r="K427" t="s">
        <v>20</v>
      </c>
      <c r="L427" t="s">
        <v>378</v>
      </c>
      <c r="M427" t="s">
        <v>21</v>
      </c>
      <c r="N427">
        <v>20</v>
      </c>
      <c r="O427" t="s">
        <v>22</v>
      </c>
      <c r="P427" t="s">
        <v>23</v>
      </c>
      <c r="Q427" t="s">
        <v>119</v>
      </c>
      <c r="R427" t="s">
        <v>278</v>
      </c>
    </row>
    <row r="428" spans="1:18" x14ac:dyDescent="0.3">
      <c r="A428">
        <v>829761</v>
      </c>
      <c r="B428" t="s">
        <v>43</v>
      </c>
      <c r="C428">
        <f>YEAR(Table1[[#This Row],[date]])</f>
        <v>2015</v>
      </c>
      <c r="D428" s="1">
        <v>42131</v>
      </c>
      <c r="E428" t="s">
        <v>182</v>
      </c>
      <c r="F428" t="s">
        <v>45</v>
      </c>
      <c r="G428">
        <v>0</v>
      </c>
      <c r="H428" t="s">
        <v>372</v>
      </c>
      <c r="I428" t="s">
        <v>374</v>
      </c>
      <c r="J428" t="s">
        <v>372</v>
      </c>
      <c r="K428" t="s">
        <v>29</v>
      </c>
      <c r="L428" t="s">
        <v>372</v>
      </c>
      <c r="M428" t="s">
        <v>21</v>
      </c>
      <c r="N428">
        <v>13</v>
      </c>
      <c r="O428" t="s">
        <v>22</v>
      </c>
      <c r="P428" t="s">
        <v>23</v>
      </c>
      <c r="Q428" t="s">
        <v>217</v>
      </c>
      <c r="R428" t="s">
        <v>112</v>
      </c>
    </row>
    <row r="429" spans="1:18" x14ac:dyDescent="0.3">
      <c r="A429">
        <v>829763</v>
      </c>
      <c r="B429" t="s">
        <v>17</v>
      </c>
      <c r="C429">
        <f>YEAR(Table1[[#This Row],[date]])</f>
        <v>2015</v>
      </c>
      <c r="D429" s="1">
        <v>42123</v>
      </c>
      <c r="E429" t="s">
        <v>23</v>
      </c>
      <c r="F429" t="s">
        <v>19</v>
      </c>
      <c r="G429">
        <v>0</v>
      </c>
      <c r="H429" t="s">
        <v>376</v>
      </c>
      <c r="I429" t="s">
        <v>375</v>
      </c>
      <c r="J429" t="s">
        <v>375</v>
      </c>
      <c r="K429" t="s">
        <v>20</v>
      </c>
      <c r="L429" t="s">
        <v>23</v>
      </c>
      <c r="M429" t="s">
        <v>23</v>
      </c>
      <c r="N429" t="s">
        <v>23</v>
      </c>
      <c r="O429" t="s">
        <v>23</v>
      </c>
      <c r="P429" t="s">
        <v>23</v>
      </c>
      <c r="Q429" t="s">
        <v>215</v>
      </c>
      <c r="R429" t="s">
        <v>273</v>
      </c>
    </row>
    <row r="430" spans="1:18" x14ac:dyDescent="0.3">
      <c r="A430">
        <v>829765</v>
      </c>
      <c r="B430" t="s">
        <v>57</v>
      </c>
      <c r="C430">
        <f>YEAR(Table1[[#This Row],[date]])</f>
        <v>2015</v>
      </c>
      <c r="D430" s="1">
        <v>42122</v>
      </c>
      <c r="E430" t="s">
        <v>89</v>
      </c>
      <c r="F430" t="s">
        <v>59</v>
      </c>
      <c r="G430">
        <v>0</v>
      </c>
      <c r="H430" t="s">
        <v>373</v>
      </c>
      <c r="I430" t="s">
        <v>372</v>
      </c>
      <c r="J430" t="s">
        <v>372</v>
      </c>
      <c r="K430" t="s">
        <v>20</v>
      </c>
      <c r="L430" t="s">
        <v>373</v>
      </c>
      <c r="M430" t="s">
        <v>21</v>
      </c>
      <c r="N430">
        <v>2</v>
      </c>
      <c r="O430" t="s">
        <v>22</v>
      </c>
      <c r="P430" t="s">
        <v>23</v>
      </c>
      <c r="Q430" t="s">
        <v>272</v>
      </c>
      <c r="R430" t="s">
        <v>222</v>
      </c>
    </row>
    <row r="431" spans="1:18" x14ac:dyDescent="0.3">
      <c r="A431">
        <v>829767</v>
      </c>
      <c r="B431" t="s">
        <v>32</v>
      </c>
      <c r="C431">
        <f>YEAR(Table1[[#This Row],[date]])</f>
        <v>2015</v>
      </c>
      <c r="D431" s="1">
        <v>42125</v>
      </c>
      <c r="E431" t="s">
        <v>288</v>
      </c>
      <c r="F431" t="s">
        <v>34</v>
      </c>
      <c r="G431">
        <v>0</v>
      </c>
      <c r="H431" t="s">
        <v>374</v>
      </c>
      <c r="I431" t="s">
        <v>377</v>
      </c>
      <c r="J431" t="s">
        <v>374</v>
      </c>
      <c r="K431" t="s">
        <v>20</v>
      </c>
      <c r="L431" t="s">
        <v>374</v>
      </c>
      <c r="M431" t="s">
        <v>35</v>
      </c>
      <c r="N431">
        <v>9</v>
      </c>
      <c r="O431" t="s">
        <v>22</v>
      </c>
      <c r="P431" t="s">
        <v>23</v>
      </c>
      <c r="Q431" t="s">
        <v>260</v>
      </c>
      <c r="R431" t="s">
        <v>132</v>
      </c>
    </row>
    <row r="432" spans="1:18" x14ac:dyDescent="0.3">
      <c r="A432">
        <v>829769</v>
      </c>
      <c r="B432" t="s">
        <v>38</v>
      </c>
      <c r="C432">
        <f>YEAR(Table1[[#This Row],[date]])</f>
        <v>2015</v>
      </c>
      <c r="D432" s="1">
        <v>42125</v>
      </c>
      <c r="E432" t="s">
        <v>175</v>
      </c>
      <c r="F432" t="s">
        <v>40</v>
      </c>
      <c r="G432">
        <v>0</v>
      </c>
      <c r="H432" t="s">
        <v>371</v>
      </c>
      <c r="I432" t="s">
        <v>375</v>
      </c>
      <c r="J432" t="s">
        <v>375</v>
      </c>
      <c r="K432" t="s">
        <v>20</v>
      </c>
      <c r="L432" t="s">
        <v>371</v>
      </c>
      <c r="M432" t="s">
        <v>21</v>
      </c>
      <c r="N432">
        <v>8</v>
      </c>
      <c r="O432" t="s">
        <v>22</v>
      </c>
      <c r="P432" t="s">
        <v>23</v>
      </c>
      <c r="Q432" t="s">
        <v>119</v>
      </c>
      <c r="R432" t="s">
        <v>245</v>
      </c>
    </row>
    <row r="433" spans="1:18" x14ac:dyDescent="0.3">
      <c r="A433">
        <v>829771</v>
      </c>
      <c r="B433" t="s">
        <v>17</v>
      </c>
      <c r="C433">
        <f>YEAR(Table1[[#This Row],[date]])</f>
        <v>2015</v>
      </c>
      <c r="D433" s="1">
        <v>42126</v>
      </c>
      <c r="E433" t="s">
        <v>231</v>
      </c>
      <c r="F433" t="s">
        <v>19</v>
      </c>
      <c r="G433">
        <v>0</v>
      </c>
      <c r="H433" t="s">
        <v>376</v>
      </c>
      <c r="I433" t="s">
        <v>372</v>
      </c>
      <c r="J433" t="s">
        <v>376</v>
      </c>
      <c r="K433" t="s">
        <v>20</v>
      </c>
      <c r="L433" t="s">
        <v>376</v>
      </c>
      <c r="M433" t="s">
        <v>35</v>
      </c>
      <c r="N433">
        <v>7</v>
      </c>
      <c r="O433" t="s">
        <v>22</v>
      </c>
      <c r="P433" t="s">
        <v>23</v>
      </c>
      <c r="Q433" t="s">
        <v>215</v>
      </c>
      <c r="R433" t="s">
        <v>273</v>
      </c>
    </row>
    <row r="434" spans="1:18" x14ac:dyDescent="0.3">
      <c r="A434">
        <v>829773</v>
      </c>
      <c r="B434" t="s">
        <v>52</v>
      </c>
      <c r="C434">
        <f>YEAR(Table1[[#This Row],[date]])</f>
        <v>2015</v>
      </c>
      <c r="D434" s="1">
        <v>42126</v>
      </c>
      <c r="E434" t="s">
        <v>171</v>
      </c>
      <c r="F434" t="s">
        <v>54</v>
      </c>
      <c r="G434">
        <v>0</v>
      </c>
      <c r="H434" t="s">
        <v>378</v>
      </c>
      <c r="I434" t="s">
        <v>373</v>
      </c>
      <c r="J434" t="s">
        <v>373</v>
      </c>
      <c r="K434" t="s">
        <v>20</v>
      </c>
      <c r="L434" t="s">
        <v>378</v>
      </c>
      <c r="M434" t="s">
        <v>21</v>
      </c>
      <c r="N434">
        <v>22</v>
      </c>
      <c r="O434" t="s">
        <v>22</v>
      </c>
      <c r="P434" t="s">
        <v>23</v>
      </c>
      <c r="Q434" t="s">
        <v>217</v>
      </c>
      <c r="R434" t="s">
        <v>281</v>
      </c>
    </row>
    <row r="435" spans="1:18" x14ac:dyDescent="0.3">
      <c r="A435">
        <v>829775</v>
      </c>
      <c r="B435" t="s">
        <v>26</v>
      </c>
      <c r="C435">
        <f>YEAR(Table1[[#This Row],[date]])</f>
        <v>2015</v>
      </c>
      <c r="D435" s="1">
        <v>42127</v>
      </c>
      <c r="E435" t="s">
        <v>275</v>
      </c>
      <c r="F435" t="s">
        <v>28</v>
      </c>
      <c r="G435">
        <v>0</v>
      </c>
      <c r="H435" t="s">
        <v>377</v>
      </c>
      <c r="I435" t="s">
        <v>371</v>
      </c>
      <c r="J435" t="s">
        <v>371</v>
      </c>
      <c r="K435" t="s">
        <v>29</v>
      </c>
      <c r="L435" t="s">
        <v>371</v>
      </c>
      <c r="M435" t="s">
        <v>21</v>
      </c>
      <c r="N435">
        <v>23</v>
      </c>
      <c r="O435" t="s">
        <v>22</v>
      </c>
      <c r="P435" t="s">
        <v>23</v>
      </c>
      <c r="Q435" t="s">
        <v>260</v>
      </c>
      <c r="R435" t="s">
        <v>222</v>
      </c>
    </row>
    <row r="436" spans="1:18" x14ac:dyDescent="0.3">
      <c r="A436">
        <v>829777</v>
      </c>
      <c r="B436" t="s">
        <v>38</v>
      </c>
      <c r="C436">
        <f>YEAR(Table1[[#This Row],[date]])</f>
        <v>2015</v>
      </c>
      <c r="D436" s="1">
        <v>42127</v>
      </c>
      <c r="E436" t="s">
        <v>218</v>
      </c>
      <c r="F436" t="s">
        <v>156</v>
      </c>
      <c r="G436">
        <v>0</v>
      </c>
      <c r="H436" t="s">
        <v>375</v>
      </c>
      <c r="I436" t="s">
        <v>374</v>
      </c>
      <c r="J436" t="s">
        <v>374</v>
      </c>
      <c r="K436" t="s">
        <v>20</v>
      </c>
      <c r="L436" t="s">
        <v>375</v>
      </c>
      <c r="M436" t="s">
        <v>21</v>
      </c>
      <c r="N436">
        <v>14</v>
      </c>
      <c r="O436" t="s">
        <v>22</v>
      </c>
      <c r="P436" t="s">
        <v>23</v>
      </c>
      <c r="Q436" t="s">
        <v>119</v>
      </c>
      <c r="R436" t="s">
        <v>278</v>
      </c>
    </row>
    <row r="437" spans="1:18" x14ac:dyDescent="0.3">
      <c r="A437">
        <v>829779</v>
      </c>
      <c r="B437" t="s">
        <v>57</v>
      </c>
      <c r="C437">
        <f>YEAR(Table1[[#This Row],[date]])</f>
        <v>2015</v>
      </c>
      <c r="D437" s="1">
        <v>42128</v>
      </c>
      <c r="E437" t="s">
        <v>97</v>
      </c>
      <c r="F437" t="s">
        <v>59</v>
      </c>
      <c r="G437">
        <v>0</v>
      </c>
      <c r="H437" t="s">
        <v>373</v>
      </c>
      <c r="I437" t="s">
        <v>376</v>
      </c>
      <c r="J437" t="s">
        <v>373</v>
      </c>
      <c r="K437" t="s">
        <v>29</v>
      </c>
      <c r="L437" t="s">
        <v>373</v>
      </c>
      <c r="M437" t="s">
        <v>21</v>
      </c>
      <c r="N437">
        <v>24</v>
      </c>
      <c r="O437" t="s">
        <v>22</v>
      </c>
      <c r="P437" t="s">
        <v>23</v>
      </c>
      <c r="Q437" t="s">
        <v>232</v>
      </c>
      <c r="R437" t="s">
        <v>241</v>
      </c>
    </row>
    <row r="438" spans="1:18" x14ac:dyDescent="0.3">
      <c r="A438">
        <v>829781</v>
      </c>
      <c r="B438" t="s">
        <v>43</v>
      </c>
      <c r="C438">
        <f>YEAR(Table1[[#This Row],[date]])</f>
        <v>2015</v>
      </c>
      <c r="D438" s="1">
        <v>42128</v>
      </c>
      <c r="E438" t="s">
        <v>236</v>
      </c>
      <c r="F438" t="s">
        <v>45</v>
      </c>
      <c r="G438">
        <v>0</v>
      </c>
      <c r="H438" t="s">
        <v>372</v>
      </c>
      <c r="I438" t="s">
        <v>378</v>
      </c>
      <c r="J438" t="s">
        <v>378</v>
      </c>
      <c r="K438" t="s">
        <v>20</v>
      </c>
      <c r="L438" t="s">
        <v>372</v>
      </c>
      <c r="M438" t="s">
        <v>21</v>
      </c>
      <c r="N438">
        <v>35</v>
      </c>
      <c r="O438" t="s">
        <v>22</v>
      </c>
      <c r="P438" t="s">
        <v>23</v>
      </c>
      <c r="Q438" t="s">
        <v>217</v>
      </c>
      <c r="R438" t="s">
        <v>112</v>
      </c>
    </row>
    <row r="439" spans="1:18" x14ac:dyDescent="0.3">
      <c r="A439">
        <v>829783</v>
      </c>
      <c r="B439" t="s">
        <v>38</v>
      </c>
      <c r="C439">
        <f>YEAR(Table1[[#This Row],[date]])</f>
        <v>2015</v>
      </c>
      <c r="D439" s="1">
        <v>42129</v>
      </c>
      <c r="E439" t="s">
        <v>146</v>
      </c>
      <c r="F439" t="s">
        <v>40</v>
      </c>
      <c r="G439">
        <v>0</v>
      </c>
      <c r="H439" t="s">
        <v>371</v>
      </c>
      <c r="I439" t="s">
        <v>374</v>
      </c>
      <c r="J439" t="s">
        <v>374</v>
      </c>
      <c r="K439" t="s">
        <v>29</v>
      </c>
      <c r="L439" t="s">
        <v>371</v>
      </c>
      <c r="M439" t="s">
        <v>35</v>
      </c>
      <c r="N439">
        <v>5</v>
      </c>
      <c r="O439" t="s">
        <v>22</v>
      </c>
      <c r="P439" t="s">
        <v>23</v>
      </c>
      <c r="Q439" t="s">
        <v>119</v>
      </c>
      <c r="R439" t="s">
        <v>278</v>
      </c>
    </row>
    <row r="440" spans="1:18" x14ac:dyDescent="0.3">
      <c r="A440">
        <v>829785</v>
      </c>
      <c r="B440" t="s">
        <v>17</v>
      </c>
      <c r="C440">
        <f>YEAR(Table1[[#This Row],[date]])</f>
        <v>2015</v>
      </c>
      <c r="D440" s="1">
        <v>42130</v>
      </c>
      <c r="E440" t="s">
        <v>110</v>
      </c>
      <c r="F440" t="s">
        <v>19</v>
      </c>
      <c r="G440">
        <v>0</v>
      </c>
      <c r="H440" t="s">
        <v>376</v>
      </c>
      <c r="I440" t="s">
        <v>377</v>
      </c>
      <c r="J440" t="s">
        <v>377</v>
      </c>
      <c r="K440" t="s">
        <v>20</v>
      </c>
      <c r="L440" t="s">
        <v>376</v>
      </c>
      <c r="M440" t="s">
        <v>21</v>
      </c>
      <c r="N440">
        <v>138</v>
      </c>
      <c r="O440" t="s">
        <v>22</v>
      </c>
      <c r="P440" t="s">
        <v>23</v>
      </c>
      <c r="Q440" t="s">
        <v>260</v>
      </c>
      <c r="R440" t="s">
        <v>222</v>
      </c>
    </row>
    <row r="441" spans="1:18" x14ac:dyDescent="0.3">
      <c r="A441">
        <v>829787</v>
      </c>
      <c r="B441" t="s">
        <v>38</v>
      </c>
      <c r="C441">
        <f>YEAR(Table1[[#This Row],[date]])</f>
        <v>2015</v>
      </c>
      <c r="D441" s="1">
        <v>42131</v>
      </c>
      <c r="E441" t="s">
        <v>289</v>
      </c>
      <c r="F441" t="s">
        <v>156</v>
      </c>
      <c r="G441">
        <v>0</v>
      </c>
      <c r="H441" t="s">
        <v>375</v>
      </c>
      <c r="I441" t="s">
        <v>378</v>
      </c>
      <c r="J441" t="s">
        <v>375</v>
      </c>
      <c r="K441" t="s">
        <v>20</v>
      </c>
      <c r="L441" t="s">
        <v>378</v>
      </c>
      <c r="M441" t="s">
        <v>21</v>
      </c>
      <c r="N441">
        <v>7</v>
      </c>
      <c r="O441" t="s">
        <v>22</v>
      </c>
      <c r="P441" t="s">
        <v>23</v>
      </c>
      <c r="Q441" t="s">
        <v>215</v>
      </c>
      <c r="R441" t="s">
        <v>232</v>
      </c>
    </row>
    <row r="442" spans="1:18" x14ac:dyDescent="0.3">
      <c r="A442">
        <v>829789</v>
      </c>
      <c r="B442" t="s">
        <v>57</v>
      </c>
      <c r="C442">
        <f>YEAR(Table1[[#This Row],[date]])</f>
        <v>2015</v>
      </c>
      <c r="D442" s="1">
        <v>42132</v>
      </c>
      <c r="E442" t="s">
        <v>290</v>
      </c>
      <c r="F442" t="s">
        <v>59</v>
      </c>
      <c r="G442">
        <v>0</v>
      </c>
      <c r="H442" t="s">
        <v>373</v>
      </c>
      <c r="I442" t="s">
        <v>371</v>
      </c>
      <c r="J442" t="s">
        <v>373</v>
      </c>
      <c r="K442" t="s">
        <v>29</v>
      </c>
      <c r="L442" t="s">
        <v>371</v>
      </c>
      <c r="M442" t="s">
        <v>35</v>
      </c>
      <c r="N442">
        <v>6</v>
      </c>
      <c r="O442" t="s">
        <v>22</v>
      </c>
      <c r="P442" t="s">
        <v>23</v>
      </c>
      <c r="Q442" t="s">
        <v>278</v>
      </c>
      <c r="R442" t="s">
        <v>245</v>
      </c>
    </row>
    <row r="443" spans="1:18" x14ac:dyDescent="0.3">
      <c r="A443">
        <v>829791</v>
      </c>
      <c r="B443" t="s">
        <v>43</v>
      </c>
      <c r="C443">
        <f>YEAR(Table1[[#This Row],[date]])</f>
        <v>2015</v>
      </c>
      <c r="D443" s="1">
        <v>42133</v>
      </c>
      <c r="E443" t="s">
        <v>282</v>
      </c>
      <c r="F443" t="s">
        <v>45</v>
      </c>
      <c r="G443">
        <v>0</v>
      </c>
      <c r="H443" t="s">
        <v>372</v>
      </c>
      <c r="I443" t="s">
        <v>377</v>
      </c>
      <c r="J443" t="s">
        <v>377</v>
      </c>
      <c r="K443" t="s">
        <v>29</v>
      </c>
      <c r="L443" t="s">
        <v>372</v>
      </c>
      <c r="M443" t="s">
        <v>35</v>
      </c>
      <c r="N443">
        <v>1</v>
      </c>
      <c r="O443" t="s">
        <v>22</v>
      </c>
      <c r="P443" t="s">
        <v>23</v>
      </c>
      <c r="Q443" t="s">
        <v>217</v>
      </c>
      <c r="R443" t="s">
        <v>119</v>
      </c>
    </row>
    <row r="444" spans="1:18" x14ac:dyDescent="0.3">
      <c r="A444">
        <v>829793</v>
      </c>
      <c r="B444" t="s">
        <v>247</v>
      </c>
      <c r="C444">
        <f>YEAR(Table1[[#This Row],[date]])</f>
        <v>2015</v>
      </c>
      <c r="D444" s="1">
        <v>42133</v>
      </c>
      <c r="E444" t="s">
        <v>291</v>
      </c>
      <c r="F444" t="s">
        <v>248</v>
      </c>
      <c r="G444">
        <v>0</v>
      </c>
      <c r="H444" t="s">
        <v>374</v>
      </c>
      <c r="I444" t="s">
        <v>378</v>
      </c>
      <c r="J444" t="s">
        <v>378</v>
      </c>
      <c r="K444" t="s">
        <v>29</v>
      </c>
      <c r="L444" t="s">
        <v>378</v>
      </c>
      <c r="M444" t="s">
        <v>21</v>
      </c>
      <c r="N444">
        <v>6</v>
      </c>
      <c r="O444" t="s">
        <v>22</v>
      </c>
      <c r="P444" t="s">
        <v>23</v>
      </c>
      <c r="Q444" t="s">
        <v>222</v>
      </c>
      <c r="R444" t="s">
        <v>132</v>
      </c>
    </row>
    <row r="445" spans="1:18" x14ac:dyDescent="0.3">
      <c r="A445">
        <v>829795</v>
      </c>
      <c r="B445" t="s">
        <v>38</v>
      </c>
      <c r="C445">
        <f>YEAR(Table1[[#This Row],[date]])</f>
        <v>2015</v>
      </c>
      <c r="D445" s="1">
        <v>42134</v>
      </c>
      <c r="E445" t="s">
        <v>113</v>
      </c>
      <c r="F445" t="s">
        <v>40</v>
      </c>
      <c r="G445">
        <v>0</v>
      </c>
      <c r="H445" t="s">
        <v>371</v>
      </c>
      <c r="I445" t="s">
        <v>376</v>
      </c>
      <c r="J445" t="s">
        <v>376</v>
      </c>
      <c r="K445" t="s">
        <v>29</v>
      </c>
      <c r="L445" t="s">
        <v>376</v>
      </c>
      <c r="M445" t="s">
        <v>21</v>
      </c>
      <c r="N445">
        <v>39</v>
      </c>
      <c r="O445" t="s">
        <v>22</v>
      </c>
      <c r="P445" t="s">
        <v>23</v>
      </c>
      <c r="Q445" t="s">
        <v>215</v>
      </c>
      <c r="R445" t="s">
        <v>232</v>
      </c>
    </row>
    <row r="446" spans="1:18" x14ac:dyDescent="0.3">
      <c r="A446">
        <v>829797</v>
      </c>
      <c r="B446" t="s">
        <v>57</v>
      </c>
      <c r="C446">
        <f>YEAR(Table1[[#This Row],[date]])</f>
        <v>2015</v>
      </c>
      <c r="D446" s="1">
        <v>42134</v>
      </c>
      <c r="E446" t="s">
        <v>220</v>
      </c>
      <c r="F446" t="s">
        <v>59</v>
      </c>
      <c r="G446">
        <v>0</v>
      </c>
      <c r="H446" t="s">
        <v>373</v>
      </c>
      <c r="I446" t="s">
        <v>375</v>
      </c>
      <c r="J446" t="s">
        <v>373</v>
      </c>
      <c r="K446" t="s">
        <v>29</v>
      </c>
      <c r="L446" t="s">
        <v>373</v>
      </c>
      <c r="M446" t="s">
        <v>21</v>
      </c>
      <c r="N446">
        <v>12</v>
      </c>
      <c r="O446" t="s">
        <v>22</v>
      </c>
      <c r="P446" t="s">
        <v>23</v>
      </c>
      <c r="Q446" t="s">
        <v>112</v>
      </c>
      <c r="R446" t="s">
        <v>245</v>
      </c>
    </row>
    <row r="447" spans="1:18" x14ac:dyDescent="0.3">
      <c r="A447">
        <v>829799</v>
      </c>
      <c r="B447" t="s">
        <v>52</v>
      </c>
      <c r="C447">
        <f>YEAR(Table1[[#This Row],[date]])</f>
        <v>2015</v>
      </c>
      <c r="D447" s="1">
        <v>42135</v>
      </c>
      <c r="E447" t="s">
        <v>171</v>
      </c>
      <c r="F447" t="s">
        <v>54</v>
      </c>
      <c r="G447">
        <v>0</v>
      </c>
      <c r="H447" t="s">
        <v>378</v>
      </c>
      <c r="I447" t="s">
        <v>377</v>
      </c>
      <c r="J447" t="s">
        <v>378</v>
      </c>
      <c r="K447" t="s">
        <v>29</v>
      </c>
      <c r="L447" t="s">
        <v>378</v>
      </c>
      <c r="M447" t="s">
        <v>21</v>
      </c>
      <c r="N447">
        <v>5</v>
      </c>
      <c r="O447" t="s">
        <v>22</v>
      </c>
      <c r="P447" t="s">
        <v>23</v>
      </c>
      <c r="Q447" t="s">
        <v>217</v>
      </c>
      <c r="R447" t="s">
        <v>119</v>
      </c>
    </row>
    <row r="448" spans="1:18" x14ac:dyDescent="0.3">
      <c r="A448">
        <v>829801</v>
      </c>
      <c r="B448" t="s">
        <v>247</v>
      </c>
      <c r="C448">
        <f>YEAR(Table1[[#This Row],[date]])</f>
        <v>2015</v>
      </c>
      <c r="D448" s="1">
        <v>42136</v>
      </c>
      <c r="E448" t="s">
        <v>292</v>
      </c>
      <c r="F448" t="s">
        <v>248</v>
      </c>
      <c r="G448">
        <v>0</v>
      </c>
      <c r="H448" t="s">
        <v>374</v>
      </c>
      <c r="I448" t="s">
        <v>373</v>
      </c>
      <c r="J448" t="s">
        <v>373</v>
      </c>
      <c r="K448" t="s">
        <v>29</v>
      </c>
      <c r="L448" t="s">
        <v>374</v>
      </c>
      <c r="M448" t="s">
        <v>35</v>
      </c>
      <c r="N448">
        <v>6</v>
      </c>
      <c r="O448" t="s">
        <v>22</v>
      </c>
      <c r="P448" t="s">
        <v>23</v>
      </c>
      <c r="Q448" t="s">
        <v>260</v>
      </c>
      <c r="R448" t="s">
        <v>222</v>
      </c>
    </row>
    <row r="449" spans="1:18" x14ac:dyDescent="0.3">
      <c r="A449">
        <v>829803</v>
      </c>
      <c r="B449" t="s">
        <v>26</v>
      </c>
      <c r="C449">
        <f>YEAR(Table1[[#This Row],[date]])</f>
        <v>2015</v>
      </c>
      <c r="D449" s="1">
        <v>42137</v>
      </c>
      <c r="E449" t="s">
        <v>274</v>
      </c>
      <c r="F449" t="s">
        <v>28</v>
      </c>
      <c r="G449">
        <v>0</v>
      </c>
      <c r="H449" t="s">
        <v>377</v>
      </c>
      <c r="I449" t="s">
        <v>376</v>
      </c>
      <c r="J449" t="s">
        <v>376</v>
      </c>
      <c r="K449" t="s">
        <v>20</v>
      </c>
      <c r="L449" t="s">
        <v>377</v>
      </c>
      <c r="M449" t="s">
        <v>21</v>
      </c>
      <c r="N449">
        <v>22</v>
      </c>
      <c r="O449" t="s">
        <v>22</v>
      </c>
      <c r="P449" t="s">
        <v>23</v>
      </c>
      <c r="Q449" t="s">
        <v>215</v>
      </c>
      <c r="R449" t="s">
        <v>232</v>
      </c>
    </row>
    <row r="450" spans="1:18" x14ac:dyDescent="0.3">
      <c r="A450">
        <v>829805</v>
      </c>
      <c r="B450" t="s">
        <v>38</v>
      </c>
      <c r="C450">
        <f>YEAR(Table1[[#This Row],[date]])</f>
        <v>2015</v>
      </c>
      <c r="D450" s="1">
        <v>42138</v>
      </c>
      <c r="E450" t="s">
        <v>290</v>
      </c>
      <c r="F450" t="s">
        <v>40</v>
      </c>
      <c r="G450">
        <v>0</v>
      </c>
      <c r="H450" t="s">
        <v>371</v>
      </c>
      <c r="I450" t="s">
        <v>372</v>
      </c>
      <c r="J450" t="s">
        <v>372</v>
      </c>
      <c r="K450" t="s">
        <v>20</v>
      </c>
      <c r="L450" t="s">
        <v>371</v>
      </c>
      <c r="M450" t="s">
        <v>21</v>
      </c>
      <c r="N450">
        <v>5</v>
      </c>
      <c r="O450" t="s">
        <v>22</v>
      </c>
      <c r="P450" t="s">
        <v>23</v>
      </c>
      <c r="Q450" t="s">
        <v>260</v>
      </c>
      <c r="R450" t="s">
        <v>222</v>
      </c>
    </row>
    <row r="451" spans="1:18" x14ac:dyDescent="0.3">
      <c r="A451">
        <v>829807</v>
      </c>
      <c r="B451" t="s">
        <v>52</v>
      </c>
      <c r="C451">
        <f>YEAR(Table1[[#This Row],[date]])</f>
        <v>2015</v>
      </c>
      <c r="D451" s="1">
        <v>42139</v>
      </c>
      <c r="E451" t="s">
        <v>203</v>
      </c>
      <c r="F451" t="s">
        <v>54</v>
      </c>
      <c r="G451">
        <v>0</v>
      </c>
      <c r="H451" t="s">
        <v>378</v>
      </c>
      <c r="I451" t="s">
        <v>376</v>
      </c>
      <c r="J451" t="s">
        <v>378</v>
      </c>
      <c r="K451" t="s">
        <v>29</v>
      </c>
      <c r="L451" t="s">
        <v>376</v>
      </c>
      <c r="M451" t="s">
        <v>35</v>
      </c>
      <c r="N451">
        <v>6</v>
      </c>
      <c r="O451" t="s">
        <v>22</v>
      </c>
      <c r="P451" t="s">
        <v>87</v>
      </c>
      <c r="Q451" t="s">
        <v>217</v>
      </c>
      <c r="R451" t="s">
        <v>119</v>
      </c>
    </row>
    <row r="452" spans="1:18" x14ac:dyDescent="0.3">
      <c r="A452">
        <v>829809</v>
      </c>
      <c r="B452" t="s">
        <v>26</v>
      </c>
      <c r="C452">
        <f>YEAR(Table1[[#This Row],[date]])</f>
        <v>2015</v>
      </c>
      <c r="D452" s="1">
        <v>42140</v>
      </c>
      <c r="E452" t="s">
        <v>233</v>
      </c>
      <c r="F452" t="s">
        <v>28</v>
      </c>
      <c r="G452">
        <v>0</v>
      </c>
      <c r="H452" t="s">
        <v>377</v>
      </c>
      <c r="I452" t="s">
        <v>373</v>
      </c>
      <c r="J452" t="s">
        <v>377</v>
      </c>
      <c r="K452" t="s">
        <v>29</v>
      </c>
      <c r="L452" t="s">
        <v>373</v>
      </c>
      <c r="M452" t="s">
        <v>35</v>
      </c>
      <c r="N452">
        <v>7</v>
      </c>
      <c r="O452" t="s">
        <v>22</v>
      </c>
      <c r="P452" t="s">
        <v>23</v>
      </c>
      <c r="Q452" t="s">
        <v>245</v>
      </c>
      <c r="R452" t="s">
        <v>232</v>
      </c>
    </row>
    <row r="453" spans="1:18" x14ac:dyDescent="0.3">
      <c r="A453">
        <v>829811</v>
      </c>
      <c r="B453" t="s">
        <v>38</v>
      </c>
      <c r="C453">
        <f>YEAR(Table1[[#This Row],[date]])</f>
        <v>2015</v>
      </c>
      <c r="D453" s="1">
        <v>42140</v>
      </c>
      <c r="E453" t="s">
        <v>49</v>
      </c>
      <c r="F453" t="s">
        <v>156</v>
      </c>
      <c r="G453">
        <v>0</v>
      </c>
      <c r="H453" t="s">
        <v>375</v>
      </c>
      <c r="I453" t="s">
        <v>372</v>
      </c>
      <c r="J453" t="s">
        <v>375</v>
      </c>
      <c r="K453" t="s">
        <v>29</v>
      </c>
      <c r="L453" t="s">
        <v>375</v>
      </c>
      <c r="M453" t="s">
        <v>21</v>
      </c>
      <c r="N453">
        <v>9</v>
      </c>
      <c r="O453" t="s">
        <v>22</v>
      </c>
      <c r="P453" t="s">
        <v>23</v>
      </c>
      <c r="Q453" t="s">
        <v>272</v>
      </c>
      <c r="R453" t="s">
        <v>260</v>
      </c>
    </row>
    <row r="454" spans="1:18" x14ac:dyDescent="0.3">
      <c r="A454">
        <v>829813</v>
      </c>
      <c r="B454" t="s">
        <v>17</v>
      </c>
      <c r="C454">
        <f>YEAR(Table1[[#This Row],[date]])</f>
        <v>2015</v>
      </c>
      <c r="D454" s="1">
        <v>42141</v>
      </c>
      <c r="E454" t="s">
        <v>23</v>
      </c>
      <c r="F454" t="s">
        <v>19</v>
      </c>
      <c r="G454">
        <v>0</v>
      </c>
      <c r="H454" t="s">
        <v>376</v>
      </c>
      <c r="I454" t="s">
        <v>374</v>
      </c>
      <c r="J454" t="s">
        <v>376</v>
      </c>
      <c r="K454" t="s">
        <v>20</v>
      </c>
      <c r="L454" t="s">
        <v>23</v>
      </c>
      <c r="M454" t="s">
        <v>23</v>
      </c>
      <c r="N454" t="s">
        <v>23</v>
      </c>
      <c r="O454" t="s">
        <v>23</v>
      </c>
      <c r="P454" t="s">
        <v>23</v>
      </c>
      <c r="Q454" t="s">
        <v>119</v>
      </c>
      <c r="R454" t="s">
        <v>281</v>
      </c>
    </row>
    <row r="455" spans="1:18" x14ac:dyDescent="0.3">
      <c r="A455">
        <v>829815</v>
      </c>
      <c r="B455" t="s">
        <v>52</v>
      </c>
      <c r="C455">
        <f>YEAR(Table1[[#This Row],[date]])</f>
        <v>2015</v>
      </c>
      <c r="D455" s="1">
        <v>42141</v>
      </c>
      <c r="E455" t="s">
        <v>293</v>
      </c>
      <c r="F455" t="s">
        <v>54</v>
      </c>
      <c r="G455">
        <v>0</v>
      </c>
      <c r="H455" t="s">
        <v>378</v>
      </c>
      <c r="I455" t="s">
        <v>371</v>
      </c>
      <c r="J455" t="s">
        <v>378</v>
      </c>
      <c r="K455" t="s">
        <v>29</v>
      </c>
      <c r="L455" t="s">
        <v>371</v>
      </c>
      <c r="M455" t="s">
        <v>35</v>
      </c>
      <c r="N455">
        <v>9</v>
      </c>
      <c r="O455" t="s">
        <v>22</v>
      </c>
      <c r="P455" t="s">
        <v>23</v>
      </c>
      <c r="Q455" t="s">
        <v>278</v>
      </c>
      <c r="R455" t="s">
        <v>241</v>
      </c>
    </row>
    <row r="456" spans="1:18" x14ac:dyDescent="0.3">
      <c r="A456">
        <v>829817</v>
      </c>
      <c r="B456" t="s">
        <v>38</v>
      </c>
      <c r="C456">
        <f>YEAR(Table1[[#This Row],[date]])</f>
        <v>2015</v>
      </c>
      <c r="D456" s="1">
        <v>42143</v>
      </c>
      <c r="E456" t="s">
        <v>184</v>
      </c>
      <c r="F456" t="s">
        <v>40</v>
      </c>
      <c r="G456">
        <v>0</v>
      </c>
      <c r="H456" t="s">
        <v>373</v>
      </c>
      <c r="I456" t="s">
        <v>371</v>
      </c>
      <c r="J456" t="s">
        <v>371</v>
      </c>
      <c r="K456" t="s">
        <v>29</v>
      </c>
      <c r="L456" t="s">
        <v>371</v>
      </c>
      <c r="M456" t="s">
        <v>21</v>
      </c>
      <c r="N456">
        <v>25</v>
      </c>
      <c r="O456" t="s">
        <v>22</v>
      </c>
      <c r="P456" t="s">
        <v>23</v>
      </c>
      <c r="Q456" t="s">
        <v>119</v>
      </c>
      <c r="R456" t="s">
        <v>260</v>
      </c>
    </row>
    <row r="457" spans="1:18" x14ac:dyDescent="0.3">
      <c r="A457">
        <v>829819</v>
      </c>
      <c r="B457" t="s">
        <v>223</v>
      </c>
      <c r="C457">
        <f>YEAR(Table1[[#This Row],[date]])</f>
        <v>2015</v>
      </c>
      <c r="D457" s="1">
        <v>42144</v>
      </c>
      <c r="E457" t="s">
        <v>113</v>
      </c>
      <c r="F457" t="s">
        <v>276</v>
      </c>
      <c r="G457">
        <v>0</v>
      </c>
      <c r="H457" t="s">
        <v>376</v>
      </c>
      <c r="I457" t="s">
        <v>375</v>
      </c>
      <c r="J457" t="s">
        <v>376</v>
      </c>
      <c r="K457" t="s">
        <v>29</v>
      </c>
      <c r="L457" t="s">
        <v>376</v>
      </c>
      <c r="M457" t="s">
        <v>21</v>
      </c>
      <c r="N457">
        <v>71</v>
      </c>
      <c r="O457" t="s">
        <v>22</v>
      </c>
      <c r="P457" t="s">
        <v>23</v>
      </c>
      <c r="Q457" t="s">
        <v>217</v>
      </c>
      <c r="R457" t="s">
        <v>232</v>
      </c>
    </row>
    <row r="458" spans="1:18" x14ac:dyDescent="0.3">
      <c r="A458">
        <v>829821</v>
      </c>
      <c r="B458" t="s">
        <v>255</v>
      </c>
      <c r="C458">
        <f>YEAR(Table1[[#This Row],[date]])</f>
        <v>2015</v>
      </c>
      <c r="D458" s="1">
        <v>42146</v>
      </c>
      <c r="E458" t="s">
        <v>79</v>
      </c>
      <c r="F458" t="s">
        <v>256</v>
      </c>
      <c r="G458">
        <v>0</v>
      </c>
      <c r="H458" t="s">
        <v>373</v>
      </c>
      <c r="I458" t="s">
        <v>376</v>
      </c>
      <c r="J458" t="s">
        <v>373</v>
      </c>
      <c r="K458" t="s">
        <v>20</v>
      </c>
      <c r="L458" t="s">
        <v>373</v>
      </c>
      <c r="M458" t="s">
        <v>35</v>
      </c>
      <c r="N458">
        <v>3</v>
      </c>
      <c r="O458" t="s">
        <v>22</v>
      </c>
      <c r="P458" t="s">
        <v>23</v>
      </c>
      <c r="Q458" t="s">
        <v>217</v>
      </c>
      <c r="R458" t="s">
        <v>278</v>
      </c>
    </row>
    <row r="459" spans="1:18" x14ac:dyDescent="0.3">
      <c r="A459">
        <v>829823</v>
      </c>
      <c r="B459" t="s">
        <v>43</v>
      </c>
      <c r="C459">
        <f>YEAR(Table1[[#This Row],[date]])</f>
        <v>2015</v>
      </c>
      <c r="D459" s="1">
        <v>42148</v>
      </c>
      <c r="E459" t="s">
        <v>139</v>
      </c>
      <c r="F459" t="s">
        <v>45</v>
      </c>
      <c r="G459">
        <v>0</v>
      </c>
      <c r="H459" t="s">
        <v>371</v>
      </c>
      <c r="I459" t="s">
        <v>373</v>
      </c>
      <c r="J459" t="s">
        <v>373</v>
      </c>
      <c r="K459" t="s">
        <v>20</v>
      </c>
      <c r="L459" t="s">
        <v>371</v>
      </c>
      <c r="M459" t="s">
        <v>21</v>
      </c>
      <c r="N459">
        <v>41</v>
      </c>
      <c r="O459" t="s">
        <v>22</v>
      </c>
      <c r="P459" t="s">
        <v>23</v>
      </c>
      <c r="Q459" t="s">
        <v>119</v>
      </c>
      <c r="R459" t="s">
        <v>260</v>
      </c>
    </row>
    <row r="460" spans="1:18" x14ac:dyDescent="0.3">
      <c r="A460">
        <v>980903</v>
      </c>
      <c r="B460" t="s">
        <v>43</v>
      </c>
      <c r="C460">
        <f>YEAR(Table1[[#This Row],[date]])</f>
        <v>2016</v>
      </c>
      <c r="D460" s="1">
        <v>42470</v>
      </c>
      <c r="E460" t="s">
        <v>282</v>
      </c>
      <c r="F460" t="s">
        <v>45</v>
      </c>
      <c r="G460">
        <v>0</v>
      </c>
      <c r="H460" t="s">
        <v>372</v>
      </c>
      <c r="I460" t="s">
        <v>374</v>
      </c>
      <c r="J460" t="s">
        <v>372</v>
      </c>
      <c r="K460" t="s">
        <v>20</v>
      </c>
      <c r="L460" t="s">
        <v>372</v>
      </c>
      <c r="M460" t="s">
        <v>35</v>
      </c>
      <c r="N460">
        <v>9</v>
      </c>
      <c r="O460" t="s">
        <v>22</v>
      </c>
      <c r="P460" t="s">
        <v>23</v>
      </c>
      <c r="Q460" t="s">
        <v>132</v>
      </c>
      <c r="R460" t="s">
        <v>232</v>
      </c>
    </row>
    <row r="461" spans="1:18" x14ac:dyDescent="0.3">
      <c r="A461">
        <v>980907</v>
      </c>
      <c r="B461" t="s">
        <v>17</v>
      </c>
      <c r="C461">
        <f>YEAR(Table1[[#This Row],[date]])</f>
        <v>2016</v>
      </c>
      <c r="D461" s="1">
        <v>42472</v>
      </c>
      <c r="E461" t="s">
        <v>113</v>
      </c>
      <c r="F461" t="s">
        <v>19</v>
      </c>
      <c r="G461">
        <v>0</v>
      </c>
      <c r="H461" t="s">
        <v>376</v>
      </c>
      <c r="I461" t="s">
        <v>378</v>
      </c>
      <c r="J461" t="s">
        <v>378</v>
      </c>
      <c r="K461" t="s">
        <v>20</v>
      </c>
      <c r="L461" t="s">
        <v>376</v>
      </c>
      <c r="M461" t="s">
        <v>21</v>
      </c>
      <c r="N461">
        <v>45</v>
      </c>
      <c r="O461" t="s">
        <v>22</v>
      </c>
      <c r="P461" t="s">
        <v>23</v>
      </c>
      <c r="Q461" t="s">
        <v>119</v>
      </c>
      <c r="R461" t="s">
        <v>295</v>
      </c>
    </row>
    <row r="462" spans="1:18" x14ac:dyDescent="0.3">
      <c r="A462">
        <v>980909</v>
      </c>
      <c r="B462" t="s">
        <v>43</v>
      </c>
      <c r="C462">
        <f>YEAR(Table1[[#This Row],[date]])</f>
        <v>2016</v>
      </c>
      <c r="D462" s="1">
        <v>42473</v>
      </c>
      <c r="E462" t="s">
        <v>139</v>
      </c>
      <c r="F462" t="s">
        <v>45</v>
      </c>
      <c r="G462">
        <v>0</v>
      </c>
      <c r="H462" t="s">
        <v>372</v>
      </c>
      <c r="I462" t="s">
        <v>371</v>
      </c>
      <c r="J462" t="s">
        <v>371</v>
      </c>
      <c r="K462" t="s">
        <v>20</v>
      </c>
      <c r="L462" t="s">
        <v>371</v>
      </c>
      <c r="M462" t="s">
        <v>35</v>
      </c>
      <c r="N462">
        <v>6</v>
      </c>
      <c r="O462" t="s">
        <v>22</v>
      </c>
      <c r="P462" t="s">
        <v>23</v>
      </c>
      <c r="Q462" t="s">
        <v>296</v>
      </c>
      <c r="R462" t="s">
        <v>132</v>
      </c>
    </row>
    <row r="463" spans="1:18" x14ac:dyDescent="0.3">
      <c r="A463">
        <v>980913</v>
      </c>
      <c r="B463" t="s">
        <v>32</v>
      </c>
      <c r="C463">
        <f>YEAR(Table1[[#This Row],[date]])</f>
        <v>2016</v>
      </c>
      <c r="D463" s="1">
        <v>42475</v>
      </c>
      <c r="E463" t="s">
        <v>85</v>
      </c>
      <c r="F463" t="s">
        <v>34</v>
      </c>
      <c r="G463">
        <v>0</v>
      </c>
      <c r="H463" t="s">
        <v>374</v>
      </c>
      <c r="I463" t="s">
        <v>377</v>
      </c>
      <c r="J463" t="s">
        <v>374</v>
      </c>
      <c r="K463" t="s">
        <v>20</v>
      </c>
      <c r="L463" t="s">
        <v>374</v>
      </c>
      <c r="M463" t="s">
        <v>35</v>
      </c>
      <c r="N463">
        <v>8</v>
      </c>
      <c r="O463" t="s">
        <v>22</v>
      </c>
      <c r="P463" t="s">
        <v>23</v>
      </c>
      <c r="Q463" t="s">
        <v>132</v>
      </c>
      <c r="R463" t="s">
        <v>232</v>
      </c>
    </row>
    <row r="464" spans="1:18" x14ac:dyDescent="0.3">
      <c r="A464">
        <v>980915</v>
      </c>
      <c r="B464" t="s">
        <v>52</v>
      </c>
      <c r="C464">
        <f>YEAR(Table1[[#This Row],[date]])</f>
        <v>2016</v>
      </c>
      <c r="D464" s="1">
        <v>42476</v>
      </c>
      <c r="E464" t="s">
        <v>138</v>
      </c>
      <c r="F464" t="s">
        <v>54</v>
      </c>
      <c r="G464">
        <v>0</v>
      </c>
      <c r="H464" t="s">
        <v>378</v>
      </c>
      <c r="I464" t="s">
        <v>372</v>
      </c>
      <c r="J464" t="s">
        <v>378</v>
      </c>
      <c r="K464" t="s">
        <v>29</v>
      </c>
      <c r="L464" t="s">
        <v>372</v>
      </c>
      <c r="M464" t="s">
        <v>35</v>
      </c>
      <c r="N464">
        <v>8</v>
      </c>
      <c r="O464" t="s">
        <v>22</v>
      </c>
      <c r="P464" t="s">
        <v>23</v>
      </c>
      <c r="Q464" t="s">
        <v>217</v>
      </c>
      <c r="R464" t="s">
        <v>245</v>
      </c>
    </row>
    <row r="465" spans="1:18" x14ac:dyDescent="0.3">
      <c r="A465">
        <v>980921</v>
      </c>
      <c r="B465" t="s">
        <v>17</v>
      </c>
      <c r="C465">
        <f>YEAR(Table1[[#This Row],[date]])</f>
        <v>2016</v>
      </c>
      <c r="D465" s="1">
        <v>42477</v>
      </c>
      <c r="E465" t="s">
        <v>297</v>
      </c>
      <c r="F465" t="s">
        <v>19</v>
      </c>
      <c r="G465">
        <v>0</v>
      </c>
      <c r="H465" t="s">
        <v>376</v>
      </c>
      <c r="I465" t="s">
        <v>374</v>
      </c>
      <c r="J465" t="s">
        <v>374</v>
      </c>
      <c r="K465" t="s">
        <v>20</v>
      </c>
      <c r="L465" t="s">
        <v>374</v>
      </c>
      <c r="M465" t="s">
        <v>35</v>
      </c>
      <c r="N465">
        <v>7</v>
      </c>
      <c r="O465" t="s">
        <v>22</v>
      </c>
      <c r="P465" t="s">
        <v>23</v>
      </c>
      <c r="Q465" t="s">
        <v>222</v>
      </c>
      <c r="R465" t="s">
        <v>298</v>
      </c>
    </row>
    <row r="466" spans="1:18" x14ac:dyDescent="0.3">
      <c r="A466">
        <v>980923</v>
      </c>
      <c r="B466" t="s">
        <v>52</v>
      </c>
      <c r="C466">
        <f>YEAR(Table1[[#This Row],[date]])</f>
        <v>2016</v>
      </c>
      <c r="D466" s="1">
        <v>42478</v>
      </c>
      <c r="E466" t="s">
        <v>171</v>
      </c>
      <c r="F466" t="s">
        <v>54</v>
      </c>
      <c r="G466">
        <v>0</v>
      </c>
      <c r="H466" t="s">
        <v>378</v>
      </c>
      <c r="I466" t="s">
        <v>371</v>
      </c>
      <c r="J466" t="s">
        <v>378</v>
      </c>
      <c r="K466" t="s">
        <v>20</v>
      </c>
      <c r="L466" t="s">
        <v>378</v>
      </c>
      <c r="M466" t="s">
        <v>35</v>
      </c>
      <c r="N466">
        <v>7</v>
      </c>
      <c r="O466" t="s">
        <v>22</v>
      </c>
      <c r="P466" t="s">
        <v>23</v>
      </c>
      <c r="Q466" t="s">
        <v>119</v>
      </c>
      <c r="R466" t="s">
        <v>295</v>
      </c>
    </row>
    <row r="467" spans="1:18" x14ac:dyDescent="0.3">
      <c r="A467">
        <v>980925</v>
      </c>
      <c r="B467" t="s">
        <v>26</v>
      </c>
      <c r="C467">
        <f>YEAR(Table1[[#This Row],[date]])</f>
        <v>2016</v>
      </c>
      <c r="D467" s="1">
        <v>42479</v>
      </c>
      <c r="E467" t="s">
        <v>167</v>
      </c>
      <c r="F467" t="s">
        <v>294</v>
      </c>
      <c r="G467">
        <v>0</v>
      </c>
      <c r="H467" t="s">
        <v>377</v>
      </c>
      <c r="I467" t="s">
        <v>372</v>
      </c>
      <c r="J467" t="s">
        <v>372</v>
      </c>
      <c r="K467" t="s">
        <v>20</v>
      </c>
      <c r="L467" t="s">
        <v>372</v>
      </c>
      <c r="M467" t="s">
        <v>35</v>
      </c>
      <c r="N467">
        <v>6</v>
      </c>
      <c r="O467" t="s">
        <v>22</v>
      </c>
      <c r="P467" t="s">
        <v>23</v>
      </c>
      <c r="Q467" t="s">
        <v>132</v>
      </c>
      <c r="R467" t="s">
        <v>232</v>
      </c>
    </row>
    <row r="468" spans="1:18" x14ac:dyDescent="0.3">
      <c r="A468">
        <v>980927</v>
      </c>
      <c r="B468" t="s">
        <v>38</v>
      </c>
      <c r="C468">
        <f>YEAR(Table1[[#This Row],[date]])</f>
        <v>2016</v>
      </c>
      <c r="D468" s="1">
        <v>42480</v>
      </c>
      <c r="E468" t="s">
        <v>139</v>
      </c>
      <c r="F468" t="s">
        <v>40</v>
      </c>
      <c r="G468">
        <v>0</v>
      </c>
      <c r="H468" t="s">
        <v>371</v>
      </c>
      <c r="I468" t="s">
        <v>376</v>
      </c>
      <c r="J468" t="s">
        <v>371</v>
      </c>
      <c r="K468" t="s">
        <v>20</v>
      </c>
      <c r="L468" t="s">
        <v>371</v>
      </c>
      <c r="M468" t="s">
        <v>35</v>
      </c>
      <c r="N468">
        <v>6</v>
      </c>
      <c r="O468" t="s">
        <v>22</v>
      </c>
      <c r="P468" t="s">
        <v>23</v>
      </c>
      <c r="Q468" t="s">
        <v>217</v>
      </c>
      <c r="R468" t="s">
        <v>245</v>
      </c>
    </row>
    <row r="469" spans="1:18" x14ac:dyDescent="0.3">
      <c r="A469">
        <v>980933</v>
      </c>
      <c r="B469" t="s">
        <v>32</v>
      </c>
      <c r="C469">
        <f>YEAR(Table1[[#This Row],[date]])</f>
        <v>2016</v>
      </c>
      <c r="D469" s="1">
        <v>42483</v>
      </c>
      <c r="E469" t="s">
        <v>249</v>
      </c>
      <c r="F469" t="s">
        <v>34</v>
      </c>
      <c r="G469">
        <v>0</v>
      </c>
      <c r="H469" t="s">
        <v>374</v>
      </c>
      <c r="I469" t="s">
        <v>371</v>
      </c>
      <c r="J469" t="s">
        <v>371</v>
      </c>
      <c r="K469" t="s">
        <v>20</v>
      </c>
      <c r="L469" t="s">
        <v>374</v>
      </c>
      <c r="M469" t="s">
        <v>21</v>
      </c>
      <c r="N469">
        <v>10</v>
      </c>
      <c r="O469" t="s">
        <v>22</v>
      </c>
      <c r="P469" t="s">
        <v>23</v>
      </c>
      <c r="Q469" t="s">
        <v>132</v>
      </c>
      <c r="R469" t="s">
        <v>232</v>
      </c>
    </row>
    <row r="470" spans="1:18" x14ac:dyDescent="0.3">
      <c r="A470">
        <v>980935</v>
      </c>
      <c r="B470" t="s">
        <v>52</v>
      </c>
      <c r="C470">
        <f>YEAR(Table1[[#This Row],[date]])</f>
        <v>2016</v>
      </c>
      <c r="D470" s="1">
        <v>42483</v>
      </c>
      <c r="E470" t="s">
        <v>300</v>
      </c>
      <c r="F470" t="s">
        <v>54</v>
      </c>
      <c r="G470">
        <v>0</v>
      </c>
      <c r="H470" t="s">
        <v>378</v>
      </c>
      <c r="I470" t="s">
        <v>377</v>
      </c>
      <c r="J470" t="s">
        <v>378</v>
      </c>
      <c r="K470" t="s">
        <v>20</v>
      </c>
      <c r="L470" t="s">
        <v>378</v>
      </c>
      <c r="M470" t="s">
        <v>35</v>
      </c>
      <c r="N470">
        <v>5</v>
      </c>
      <c r="O470" t="s">
        <v>22</v>
      </c>
      <c r="P470" t="s">
        <v>23</v>
      </c>
      <c r="Q470" t="s">
        <v>217</v>
      </c>
      <c r="R470" t="s">
        <v>245</v>
      </c>
    </row>
    <row r="471" spans="1:18" x14ac:dyDescent="0.3">
      <c r="A471">
        <v>980941</v>
      </c>
      <c r="B471" t="s">
        <v>26</v>
      </c>
      <c r="C471">
        <f>YEAR(Table1[[#This Row],[date]])</f>
        <v>2016</v>
      </c>
      <c r="D471" s="1">
        <v>42485</v>
      </c>
      <c r="E471" t="s">
        <v>254</v>
      </c>
      <c r="F471" t="s">
        <v>294</v>
      </c>
      <c r="G471">
        <v>0</v>
      </c>
      <c r="H471" t="s">
        <v>377</v>
      </c>
      <c r="I471" t="s">
        <v>371</v>
      </c>
      <c r="J471" t="s">
        <v>377</v>
      </c>
      <c r="K471" t="s">
        <v>20</v>
      </c>
      <c r="L471" t="s">
        <v>371</v>
      </c>
      <c r="M471" t="s">
        <v>21</v>
      </c>
      <c r="N471">
        <v>25</v>
      </c>
      <c r="O471" t="s">
        <v>22</v>
      </c>
      <c r="P471" t="s">
        <v>23</v>
      </c>
      <c r="Q471" t="s">
        <v>296</v>
      </c>
      <c r="R471" t="s">
        <v>201</v>
      </c>
    </row>
    <row r="472" spans="1:18" x14ac:dyDescent="0.3">
      <c r="A472">
        <v>980947</v>
      </c>
      <c r="B472" t="s">
        <v>38</v>
      </c>
      <c r="C472">
        <f>YEAR(Table1[[#This Row],[date]])</f>
        <v>2016</v>
      </c>
      <c r="D472" s="1">
        <v>42488</v>
      </c>
      <c r="E472" t="s">
        <v>139</v>
      </c>
      <c r="F472" t="s">
        <v>40</v>
      </c>
      <c r="G472">
        <v>0</v>
      </c>
      <c r="H472" t="s">
        <v>371</v>
      </c>
      <c r="I472" t="s">
        <v>372</v>
      </c>
      <c r="J472" t="s">
        <v>371</v>
      </c>
      <c r="K472" t="s">
        <v>20</v>
      </c>
      <c r="L472" t="s">
        <v>371</v>
      </c>
      <c r="M472" t="s">
        <v>35</v>
      </c>
      <c r="N472">
        <v>6</v>
      </c>
      <c r="O472" t="s">
        <v>22</v>
      </c>
      <c r="P472" t="s">
        <v>23</v>
      </c>
      <c r="Q472" t="s">
        <v>296</v>
      </c>
      <c r="R472" t="s">
        <v>201</v>
      </c>
    </row>
    <row r="473" spans="1:18" x14ac:dyDescent="0.3">
      <c r="A473">
        <v>980951</v>
      </c>
      <c r="B473" t="s">
        <v>32</v>
      </c>
      <c r="C473">
        <f>YEAR(Table1[[#This Row],[date]])</f>
        <v>2016</v>
      </c>
      <c r="D473" s="1">
        <v>42490</v>
      </c>
      <c r="E473" t="s">
        <v>304</v>
      </c>
      <c r="F473" t="s">
        <v>34</v>
      </c>
      <c r="G473">
        <v>0</v>
      </c>
      <c r="H473" t="s">
        <v>374</v>
      </c>
      <c r="I473" t="s">
        <v>372</v>
      </c>
      <c r="J473" t="s">
        <v>372</v>
      </c>
      <c r="K473" t="s">
        <v>20</v>
      </c>
      <c r="L473" t="s">
        <v>374</v>
      </c>
      <c r="M473" t="s">
        <v>21</v>
      </c>
      <c r="N473">
        <v>27</v>
      </c>
      <c r="O473" t="s">
        <v>22</v>
      </c>
      <c r="P473" t="s">
        <v>23</v>
      </c>
      <c r="Q473" t="s">
        <v>305</v>
      </c>
      <c r="R473" t="s">
        <v>112</v>
      </c>
    </row>
    <row r="474" spans="1:18" x14ac:dyDescent="0.3">
      <c r="A474">
        <v>980953</v>
      </c>
      <c r="B474" t="s">
        <v>52</v>
      </c>
      <c r="C474">
        <f>YEAR(Table1[[#This Row],[date]])</f>
        <v>2016</v>
      </c>
      <c r="D474" s="1">
        <v>42490</v>
      </c>
      <c r="E474" t="s">
        <v>171</v>
      </c>
      <c r="F474" t="s">
        <v>54</v>
      </c>
      <c r="G474">
        <v>0</v>
      </c>
      <c r="H474" t="s">
        <v>378</v>
      </c>
      <c r="I474" t="s">
        <v>376</v>
      </c>
      <c r="J474" t="s">
        <v>376</v>
      </c>
      <c r="K474" t="s">
        <v>20</v>
      </c>
      <c r="L474" t="s">
        <v>378</v>
      </c>
      <c r="M474" t="s">
        <v>21</v>
      </c>
      <c r="N474">
        <v>15</v>
      </c>
      <c r="O474" t="s">
        <v>22</v>
      </c>
      <c r="P474" t="s">
        <v>23</v>
      </c>
      <c r="Q474" t="s">
        <v>217</v>
      </c>
      <c r="R474" t="s">
        <v>119</v>
      </c>
    </row>
    <row r="475" spans="1:18" x14ac:dyDescent="0.3">
      <c r="A475">
        <v>980959</v>
      </c>
      <c r="B475" t="s">
        <v>17</v>
      </c>
      <c r="C475">
        <f>YEAR(Table1[[#This Row],[date]])</f>
        <v>2016</v>
      </c>
      <c r="D475" s="1">
        <v>42492</v>
      </c>
      <c r="E475" t="s">
        <v>282</v>
      </c>
      <c r="F475" t="s">
        <v>19</v>
      </c>
      <c r="G475">
        <v>0</v>
      </c>
      <c r="H475" t="s">
        <v>376</v>
      </c>
      <c r="I475" t="s">
        <v>372</v>
      </c>
      <c r="J475" t="s">
        <v>372</v>
      </c>
      <c r="K475" t="s">
        <v>20</v>
      </c>
      <c r="L475" t="s">
        <v>372</v>
      </c>
      <c r="M475" t="s">
        <v>35</v>
      </c>
      <c r="N475">
        <v>5</v>
      </c>
      <c r="O475" t="s">
        <v>22</v>
      </c>
      <c r="P475" t="s">
        <v>23</v>
      </c>
      <c r="Q475" t="s">
        <v>112</v>
      </c>
      <c r="R475" t="s">
        <v>132</v>
      </c>
    </row>
    <row r="476" spans="1:18" x14ac:dyDescent="0.3">
      <c r="A476">
        <v>980963</v>
      </c>
      <c r="B476" t="s">
        <v>43</v>
      </c>
      <c r="C476">
        <f>YEAR(Table1[[#This Row],[date]])</f>
        <v>2016</v>
      </c>
      <c r="D476" s="1">
        <v>42494</v>
      </c>
      <c r="E476" t="s">
        <v>282</v>
      </c>
      <c r="F476" t="s">
        <v>45</v>
      </c>
      <c r="G476">
        <v>0</v>
      </c>
      <c r="H476" t="s">
        <v>372</v>
      </c>
      <c r="I476" t="s">
        <v>377</v>
      </c>
      <c r="J476" t="s">
        <v>377</v>
      </c>
      <c r="K476" t="s">
        <v>20</v>
      </c>
      <c r="L476" t="s">
        <v>372</v>
      </c>
      <c r="M476" t="s">
        <v>21</v>
      </c>
      <c r="N476">
        <v>7</v>
      </c>
      <c r="O476" t="s">
        <v>22</v>
      </c>
      <c r="P476" t="s">
        <v>23</v>
      </c>
      <c r="Q476" t="s">
        <v>217</v>
      </c>
      <c r="R476" t="s">
        <v>119</v>
      </c>
    </row>
    <row r="477" spans="1:18" x14ac:dyDescent="0.3">
      <c r="A477">
        <v>980971</v>
      </c>
      <c r="B477" t="s">
        <v>26</v>
      </c>
      <c r="C477">
        <f>YEAR(Table1[[#This Row],[date]])</f>
        <v>2016</v>
      </c>
      <c r="D477" s="1">
        <v>42497</v>
      </c>
      <c r="E477" t="s">
        <v>307</v>
      </c>
      <c r="F477" t="s">
        <v>294</v>
      </c>
      <c r="G477">
        <v>0</v>
      </c>
      <c r="H477" t="s">
        <v>377</v>
      </c>
      <c r="I477" t="s">
        <v>374</v>
      </c>
      <c r="J477" t="s">
        <v>374</v>
      </c>
      <c r="K477" t="s">
        <v>20</v>
      </c>
      <c r="L477" t="s">
        <v>377</v>
      </c>
      <c r="M477" t="s">
        <v>21</v>
      </c>
      <c r="N477">
        <v>9</v>
      </c>
      <c r="O477" t="s">
        <v>22</v>
      </c>
      <c r="P477" t="s">
        <v>23</v>
      </c>
      <c r="Q477" t="s">
        <v>119</v>
      </c>
      <c r="R477" t="s">
        <v>245</v>
      </c>
    </row>
    <row r="478" spans="1:18" x14ac:dyDescent="0.3">
      <c r="A478">
        <v>980973</v>
      </c>
      <c r="B478" t="s">
        <v>219</v>
      </c>
      <c r="C478">
        <f>YEAR(Table1[[#This Row],[date]])</f>
        <v>2016</v>
      </c>
      <c r="D478" s="1">
        <v>42498</v>
      </c>
      <c r="E478" t="s">
        <v>79</v>
      </c>
      <c r="F478" t="s">
        <v>221</v>
      </c>
      <c r="G478">
        <v>0</v>
      </c>
      <c r="H478" t="s">
        <v>371</v>
      </c>
      <c r="I478" t="s">
        <v>378</v>
      </c>
      <c r="J478" t="s">
        <v>371</v>
      </c>
      <c r="K478" t="s">
        <v>20</v>
      </c>
      <c r="L478" t="s">
        <v>378</v>
      </c>
      <c r="M478" t="s">
        <v>21</v>
      </c>
      <c r="N478">
        <v>85</v>
      </c>
      <c r="O478" t="s">
        <v>22</v>
      </c>
      <c r="P478" t="s">
        <v>23</v>
      </c>
      <c r="Q478" t="s">
        <v>132</v>
      </c>
      <c r="R478" t="s">
        <v>232</v>
      </c>
    </row>
    <row r="479" spans="1:18" x14ac:dyDescent="0.3">
      <c r="A479">
        <v>980977</v>
      </c>
      <c r="B479" t="s">
        <v>26</v>
      </c>
      <c r="C479">
        <f>YEAR(Table1[[#This Row],[date]])</f>
        <v>2016</v>
      </c>
      <c r="D479" s="1">
        <v>42499</v>
      </c>
      <c r="E479" t="s">
        <v>49</v>
      </c>
      <c r="F479" t="s">
        <v>294</v>
      </c>
      <c r="G479">
        <v>0</v>
      </c>
      <c r="H479" t="s">
        <v>377</v>
      </c>
      <c r="I479" t="s">
        <v>376</v>
      </c>
      <c r="J479" t="s">
        <v>377</v>
      </c>
      <c r="K479" t="s">
        <v>20</v>
      </c>
      <c r="L479" t="s">
        <v>376</v>
      </c>
      <c r="M479" t="s">
        <v>21</v>
      </c>
      <c r="N479">
        <v>1</v>
      </c>
      <c r="O479" t="s">
        <v>22</v>
      </c>
      <c r="P479" t="s">
        <v>23</v>
      </c>
      <c r="Q479" t="s">
        <v>217</v>
      </c>
      <c r="R479" t="s">
        <v>119</v>
      </c>
    </row>
    <row r="480" spans="1:18" x14ac:dyDescent="0.3">
      <c r="A480">
        <v>980981</v>
      </c>
      <c r="B480" t="s">
        <v>17</v>
      </c>
      <c r="C480">
        <f>YEAR(Table1[[#This Row],[date]])</f>
        <v>2016</v>
      </c>
      <c r="D480" s="1">
        <v>42501</v>
      </c>
      <c r="E480" t="s">
        <v>308</v>
      </c>
      <c r="F480" t="s">
        <v>19</v>
      </c>
      <c r="G480">
        <v>0</v>
      </c>
      <c r="H480" t="s">
        <v>376</v>
      </c>
      <c r="I480" t="s">
        <v>371</v>
      </c>
      <c r="J480" t="s">
        <v>371</v>
      </c>
      <c r="K480" t="s">
        <v>20</v>
      </c>
      <c r="L480" t="s">
        <v>371</v>
      </c>
      <c r="M480" t="s">
        <v>35</v>
      </c>
      <c r="N480">
        <v>6</v>
      </c>
      <c r="O480" t="s">
        <v>22</v>
      </c>
      <c r="P480" t="s">
        <v>23</v>
      </c>
      <c r="Q480" t="s">
        <v>302</v>
      </c>
      <c r="R480" t="s">
        <v>232</v>
      </c>
    </row>
    <row r="481" spans="1:18" x14ac:dyDescent="0.3">
      <c r="A481">
        <v>980983</v>
      </c>
      <c r="B481" t="s">
        <v>52</v>
      </c>
      <c r="C481">
        <f>YEAR(Table1[[#This Row],[date]])</f>
        <v>2016</v>
      </c>
      <c r="D481" s="1">
        <v>42502</v>
      </c>
      <c r="E481" t="s">
        <v>303</v>
      </c>
      <c r="F481" t="s">
        <v>54</v>
      </c>
      <c r="G481">
        <v>0</v>
      </c>
      <c r="H481" t="s">
        <v>378</v>
      </c>
      <c r="I481" t="s">
        <v>374</v>
      </c>
      <c r="J481" t="s">
        <v>374</v>
      </c>
      <c r="K481" t="s">
        <v>20</v>
      </c>
      <c r="L481" t="s">
        <v>374</v>
      </c>
      <c r="M481" t="s">
        <v>35</v>
      </c>
      <c r="N481">
        <v>7</v>
      </c>
      <c r="O481" t="s">
        <v>22</v>
      </c>
      <c r="P481" t="s">
        <v>23</v>
      </c>
      <c r="Q481" t="s">
        <v>299</v>
      </c>
      <c r="R481" t="s">
        <v>112</v>
      </c>
    </row>
    <row r="482" spans="1:18" x14ac:dyDescent="0.3">
      <c r="A482">
        <v>980985</v>
      </c>
      <c r="B482" t="s">
        <v>219</v>
      </c>
      <c r="C482">
        <f>YEAR(Table1[[#This Row],[date]])</f>
        <v>2016</v>
      </c>
      <c r="D482" s="1">
        <v>42503</v>
      </c>
      <c r="E482" t="s">
        <v>307</v>
      </c>
      <c r="F482" t="s">
        <v>221</v>
      </c>
      <c r="G482">
        <v>0</v>
      </c>
      <c r="H482" t="s">
        <v>371</v>
      </c>
      <c r="I482" t="s">
        <v>377</v>
      </c>
      <c r="J482" t="s">
        <v>371</v>
      </c>
      <c r="K482" t="s">
        <v>29</v>
      </c>
      <c r="L482" t="s">
        <v>377</v>
      </c>
      <c r="M482" t="s">
        <v>35</v>
      </c>
      <c r="N482">
        <v>7</v>
      </c>
      <c r="O482" t="s">
        <v>22</v>
      </c>
      <c r="P482" t="s">
        <v>23</v>
      </c>
      <c r="Q482" t="s">
        <v>119</v>
      </c>
      <c r="R482" t="s">
        <v>245</v>
      </c>
    </row>
    <row r="483" spans="1:18" x14ac:dyDescent="0.3">
      <c r="A483">
        <v>980991</v>
      </c>
      <c r="B483" t="s">
        <v>26</v>
      </c>
      <c r="C483">
        <f>YEAR(Table1[[#This Row],[date]])</f>
        <v>2016</v>
      </c>
      <c r="D483" s="1">
        <v>42505</v>
      </c>
      <c r="E483" t="s">
        <v>309</v>
      </c>
      <c r="F483" t="s">
        <v>294</v>
      </c>
      <c r="G483">
        <v>0</v>
      </c>
      <c r="H483" t="s">
        <v>377</v>
      </c>
      <c r="I483" t="s">
        <v>378</v>
      </c>
      <c r="J483" t="s">
        <v>377</v>
      </c>
      <c r="K483" t="s">
        <v>29</v>
      </c>
      <c r="L483" t="s">
        <v>378</v>
      </c>
      <c r="M483" t="s">
        <v>35</v>
      </c>
      <c r="N483">
        <v>7</v>
      </c>
      <c r="O483" t="s">
        <v>22</v>
      </c>
      <c r="P483" t="s">
        <v>23</v>
      </c>
      <c r="Q483" t="s">
        <v>305</v>
      </c>
      <c r="R483" t="s">
        <v>112</v>
      </c>
    </row>
    <row r="484" spans="1:18" x14ac:dyDescent="0.3">
      <c r="A484">
        <v>980993</v>
      </c>
      <c r="B484" t="s">
        <v>219</v>
      </c>
      <c r="C484">
        <f>YEAR(Table1[[#This Row],[date]])</f>
        <v>2016</v>
      </c>
      <c r="D484" s="1">
        <v>42505</v>
      </c>
      <c r="E484" t="s">
        <v>308</v>
      </c>
      <c r="F484" t="s">
        <v>221</v>
      </c>
      <c r="G484">
        <v>0</v>
      </c>
      <c r="H484" t="s">
        <v>371</v>
      </c>
      <c r="I484" t="s">
        <v>374</v>
      </c>
      <c r="J484" t="s">
        <v>374</v>
      </c>
      <c r="K484" t="s">
        <v>20</v>
      </c>
      <c r="L484" t="s">
        <v>371</v>
      </c>
      <c r="M484" t="s">
        <v>21</v>
      </c>
      <c r="N484">
        <v>80</v>
      </c>
      <c r="O484" t="s">
        <v>22</v>
      </c>
      <c r="P484" t="s">
        <v>23</v>
      </c>
      <c r="Q484" t="s">
        <v>296</v>
      </c>
      <c r="R484" t="s">
        <v>245</v>
      </c>
    </row>
    <row r="485" spans="1:18" x14ac:dyDescent="0.3">
      <c r="A485">
        <v>980995</v>
      </c>
      <c r="B485" t="s">
        <v>43</v>
      </c>
      <c r="C485">
        <f>YEAR(Table1[[#This Row],[date]])</f>
        <v>2016</v>
      </c>
      <c r="D485" s="1">
        <v>42506</v>
      </c>
      <c r="E485" t="s">
        <v>203</v>
      </c>
      <c r="F485" t="s">
        <v>45</v>
      </c>
      <c r="G485">
        <v>0</v>
      </c>
      <c r="H485" t="s">
        <v>372</v>
      </c>
      <c r="I485" t="s">
        <v>376</v>
      </c>
      <c r="J485" t="s">
        <v>376</v>
      </c>
      <c r="K485" t="s">
        <v>20</v>
      </c>
      <c r="L485" t="s">
        <v>376</v>
      </c>
      <c r="M485" t="s">
        <v>35</v>
      </c>
      <c r="N485">
        <v>9</v>
      </c>
      <c r="O485" t="s">
        <v>22</v>
      </c>
      <c r="P485" t="s">
        <v>23</v>
      </c>
      <c r="Q485" t="s">
        <v>278</v>
      </c>
      <c r="R485" t="s">
        <v>298</v>
      </c>
    </row>
    <row r="486" spans="1:18" x14ac:dyDescent="0.3">
      <c r="A486">
        <v>980999</v>
      </c>
      <c r="B486" t="s">
        <v>17</v>
      </c>
      <c r="C486">
        <f>YEAR(Table1[[#This Row],[date]])</f>
        <v>2016</v>
      </c>
      <c r="D486" s="1">
        <v>42508</v>
      </c>
      <c r="E486" t="s">
        <v>203</v>
      </c>
      <c r="F486" t="s">
        <v>19</v>
      </c>
      <c r="G486">
        <v>0</v>
      </c>
      <c r="H486" t="s">
        <v>376</v>
      </c>
      <c r="I486" t="s">
        <v>377</v>
      </c>
      <c r="J486" t="s">
        <v>377</v>
      </c>
      <c r="K486" t="s">
        <v>20</v>
      </c>
      <c r="L486" t="s">
        <v>376</v>
      </c>
      <c r="M486" t="s">
        <v>21</v>
      </c>
      <c r="N486">
        <v>82</v>
      </c>
      <c r="O486" t="s">
        <v>22</v>
      </c>
      <c r="P486" t="s">
        <v>87</v>
      </c>
      <c r="Q486" t="s">
        <v>305</v>
      </c>
      <c r="R486" t="s">
        <v>112</v>
      </c>
    </row>
    <row r="487" spans="1:18" x14ac:dyDescent="0.3">
      <c r="A487">
        <v>981003</v>
      </c>
      <c r="B487" t="s">
        <v>247</v>
      </c>
      <c r="C487">
        <f>YEAR(Table1[[#This Row],[date]])</f>
        <v>2016</v>
      </c>
      <c r="D487" s="1">
        <v>42510</v>
      </c>
      <c r="E487" t="s">
        <v>271</v>
      </c>
      <c r="F487" t="s">
        <v>248</v>
      </c>
      <c r="G487">
        <v>0</v>
      </c>
      <c r="H487" t="s">
        <v>374</v>
      </c>
      <c r="I487" t="s">
        <v>378</v>
      </c>
      <c r="J487" t="s">
        <v>374</v>
      </c>
      <c r="K487" t="s">
        <v>20</v>
      </c>
      <c r="L487" t="s">
        <v>374</v>
      </c>
      <c r="M487" t="s">
        <v>35</v>
      </c>
      <c r="N487">
        <v>6</v>
      </c>
      <c r="O487" t="s">
        <v>22</v>
      </c>
      <c r="P487" t="s">
        <v>23</v>
      </c>
      <c r="Q487" t="s">
        <v>298</v>
      </c>
      <c r="R487" t="s">
        <v>226</v>
      </c>
    </row>
    <row r="488" spans="1:18" x14ac:dyDescent="0.3">
      <c r="A488">
        <v>981009</v>
      </c>
      <c r="B488" t="s">
        <v>43</v>
      </c>
      <c r="C488">
        <f>YEAR(Table1[[#This Row],[date]])</f>
        <v>2016</v>
      </c>
      <c r="D488" s="1">
        <v>42512</v>
      </c>
      <c r="E488" t="s">
        <v>60</v>
      </c>
      <c r="F488" t="s">
        <v>45</v>
      </c>
      <c r="G488">
        <v>0</v>
      </c>
      <c r="H488" t="s">
        <v>372</v>
      </c>
      <c r="I488" t="s">
        <v>378</v>
      </c>
      <c r="J488" t="s">
        <v>378</v>
      </c>
      <c r="K488" t="s">
        <v>20</v>
      </c>
      <c r="L488" t="s">
        <v>372</v>
      </c>
      <c r="M488" t="s">
        <v>21</v>
      </c>
      <c r="N488">
        <v>22</v>
      </c>
      <c r="O488" t="s">
        <v>22</v>
      </c>
      <c r="P488" t="s">
        <v>23</v>
      </c>
      <c r="Q488" t="s">
        <v>305</v>
      </c>
      <c r="R488" t="s">
        <v>112</v>
      </c>
    </row>
    <row r="489" spans="1:18" x14ac:dyDescent="0.3">
      <c r="A489">
        <v>981011</v>
      </c>
      <c r="B489" t="s">
        <v>247</v>
      </c>
      <c r="C489">
        <f>YEAR(Table1[[#This Row],[date]])</f>
        <v>2016</v>
      </c>
      <c r="D489" s="1">
        <v>42512</v>
      </c>
      <c r="E489" t="s">
        <v>203</v>
      </c>
      <c r="F489" t="s">
        <v>248</v>
      </c>
      <c r="G489">
        <v>0</v>
      </c>
      <c r="H489" t="s">
        <v>374</v>
      </c>
      <c r="I489" t="s">
        <v>376</v>
      </c>
      <c r="J489" t="s">
        <v>376</v>
      </c>
      <c r="K489" t="s">
        <v>20</v>
      </c>
      <c r="L489" t="s">
        <v>376</v>
      </c>
      <c r="M489" t="s">
        <v>35</v>
      </c>
      <c r="N489">
        <v>6</v>
      </c>
      <c r="O489" t="s">
        <v>22</v>
      </c>
      <c r="P489" t="s">
        <v>23</v>
      </c>
      <c r="Q489" t="s">
        <v>298</v>
      </c>
      <c r="R489" t="s">
        <v>226</v>
      </c>
    </row>
    <row r="490" spans="1:18" x14ac:dyDescent="0.3">
      <c r="A490">
        <v>981015</v>
      </c>
      <c r="B490" t="s">
        <v>32</v>
      </c>
      <c r="C490">
        <f>YEAR(Table1[[#This Row],[date]])</f>
        <v>2016</v>
      </c>
      <c r="D490" s="1">
        <v>42515</v>
      </c>
      <c r="E490" t="s">
        <v>291</v>
      </c>
      <c r="F490" t="s">
        <v>34</v>
      </c>
      <c r="G490">
        <v>0</v>
      </c>
      <c r="H490" t="s">
        <v>378</v>
      </c>
      <c r="I490" t="s">
        <v>372</v>
      </c>
      <c r="J490" t="s">
        <v>372</v>
      </c>
      <c r="K490" t="s">
        <v>20</v>
      </c>
      <c r="L490" t="s">
        <v>378</v>
      </c>
      <c r="M490" t="s">
        <v>21</v>
      </c>
      <c r="N490">
        <v>22</v>
      </c>
      <c r="O490" t="s">
        <v>22</v>
      </c>
      <c r="P490" t="s">
        <v>23</v>
      </c>
      <c r="Q490" t="s">
        <v>112</v>
      </c>
      <c r="R490" t="s">
        <v>232</v>
      </c>
    </row>
    <row r="491" spans="1:18" x14ac:dyDescent="0.3">
      <c r="A491">
        <v>981019</v>
      </c>
      <c r="B491" t="s">
        <v>17</v>
      </c>
      <c r="C491">
        <f>YEAR(Table1[[#This Row],[date]])</f>
        <v>2016</v>
      </c>
      <c r="D491" s="1">
        <v>42519</v>
      </c>
      <c r="E491" t="s">
        <v>310</v>
      </c>
      <c r="F491" t="s">
        <v>19</v>
      </c>
      <c r="G491">
        <v>0</v>
      </c>
      <c r="H491" t="s">
        <v>376</v>
      </c>
      <c r="I491" t="s">
        <v>378</v>
      </c>
      <c r="J491" t="s">
        <v>378</v>
      </c>
      <c r="K491" t="s">
        <v>29</v>
      </c>
      <c r="L491" t="s">
        <v>378</v>
      </c>
      <c r="M491" t="s">
        <v>21</v>
      </c>
      <c r="N491">
        <v>8</v>
      </c>
      <c r="O491" t="s">
        <v>22</v>
      </c>
      <c r="P491" t="s">
        <v>23</v>
      </c>
      <c r="Q491" t="s">
        <v>119</v>
      </c>
      <c r="R491" t="s">
        <v>226</v>
      </c>
    </row>
    <row r="492" spans="1:18" x14ac:dyDescent="0.3">
      <c r="A492">
        <v>1082591</v>
      </c>
      <c r="B492" t="s">
        <v>52</v>
      </c>
      <c r="C492">
        <f>YEAR(Table1[[#This Row],[date]])</f>
        <v>2017</v>
      </c>
      <c r="D492" s="1">
        <v>42830</v>
      </c>
      <c r="E492" t="s">
        <v>131</v>
      </c>
      <c r="F492" t="s">
        <v>54</v>
      </c>
      <c r="G492">
        <v>0</v>
      </c>
      <c r="H492" t="s">
        <v>378</v>
      </c>
      <c r="I492" t="s">
        <v>376</v>
      </c>
      <c r="J492" t="s">
        <v>376</v>
      </c>
      <c r="K492" t="s">
        <v>20</v>
      </c>
      <c r="L492" t="s">
        <v>378</v>
      </c>
      <c r="M492" t="s">
        <v>21</v>
      </c>
      <c r="N492">
        <v>35</v>
      </c>
      <c r="O492" t="s">
        <v>22</v>
      </c>
      <c r="P492" t="s">
        <v>23</v>
      </c>
      <c r="Q492" t="s">
        <v>302</v>
      </c>
      <c r="R492" t="s">
        <v>252</v>
      </c>
    </row>
    <row r="493" spans="1:18" x14ac:dyDescent="0.3">
      <c r="A493">
        <v>1082595</v>
      </c>
      <c r="B493" t="s">
        <v>311</v>
      </c>
      <c r="C493">
        <f>YEAR(Table1[[#This Row],[date]])</f>
        <v>2017</v>
      </c>
      <c r="D493" s="1">
        <v>42833</v>
      </c>
      <c r="E493" t="s">
        <v>169</v>
      </c>
      <c r="F493" t="s">
        <v>312</v>
      </c>
      <c r="G493">
        <v>0</v>
      </c>
      <c r="H493" t="s">
        <v>376</v>
      </c>
      <c r="I493" t="s">
        <v>374</v>
      </c>
      <c r="J493" t="s">
        <v>376</v>
      </c>
      <c r="K493" t="s">
        <v>29</v>
      </c>
      <c r="L493" t="s">
        <v>376</v>
      </c>
      <c r="M493" t="s">
        <v>21</v>
      </c>
      <c r="N493">
        <v>15</v>
      </c>
      <c r="O493" t="s">
        <v>22</v>
      </c>
      <c r="P493" t="s">
        <v>23</v>
      </c>
      <c r="Q493" t="s">
        <v>132</v>
      </c>
      <c r="R493" t="s">
        <v>295</v>
      </c>
    </row>
    <row r="494" spans="1:18" x14ac:dyDescent="0.3">
      <c r="A494">
        <v>1082597</v>
      </c>
      <c r="B494" t="s">
        <v>38</v>
      </c>
      <c r="C494">
        <f>YEAR(Table1[[#This Row],[date]])</f>
        <v>2017</v>
      </c>
      <c r="D494" s="1">
        <v>42834</v>
      </c>
      <c r="E494" t="s">
        <v>315</v>
      </c>
      <c r="F494" t="s">
        <v>40</v>
      </c>
      <c r="G494">
        <v>0</v>
      </c>
      <c r="H494" t="s">
        <v>371</v>
      </c>
      <c r="I494" t="s">
        <v>372</v>
      </c>
      <c r="J494" t="s">
        <v>371</v>
      </c>
      <c r="K494" t="s">
        <v>20</v>
      </c>
      <c r="L494" t="s">
        <v>371</v>
      </c>
      <c r="M494" t="s">
        <v>35</v>
      </c>
      <c r="N494">
        <v>4</v>
      </c>
      <c r="O494" t="s">
        <v>22</v>
      </c>
      <c r="P494" t="s">
        <v>23</v>
      </c>
      <c r="Q494" t="s">
        <v>296</v>
      </c>
      <c r="R494" t="s">
        <v>245</v>
      </c>
    </row>
    <row r="495" spans="1:18" x14ac:dyDescent="0.3">
      <c r="A495">
        <v>1082598</v>
      </c>
      <c r="B495" t="s">
        <v>209</v>
      </c>
      <c r="C495">
        <f>YEAR(Table1[[#This Row],[date]])</f>
        <v>2017</v>
      </c>
      <c r="D495" s="1">
        <v>42835</v>
      </c>
      <c r="E495" t="s">
        <v>274</v>
      </c>
      <c r="F495" t="s">
        <v>210</v>
      </c>
      <c r="G495">
        <v>0</v>
      </c>
      <c r="H495" t="s">
        <v>377</v>
      </c>
      <c r="I495" t="s">
        <v>376</v>
      </c>
      <c r="J495" t="s">
        <v>376</v>
      </c>
      <c r="K495" t="s">
        <v>29</v>
      </c>
      <c r="L495" t="s">
        <v>377</v>
      </c>
      <c r="M495" t="s">
        <v>35</v>
      </c>
      <c r="N495">
        <v>8</v>
      </c>
      <c r="O495" t="s">
        <v>22</v>
      </c>
      <c r="P495" t="s">
        <v>23</v>
      </c>
      <c r="Q495" t="s">
        <v>217</v>
      </c>
      <c r="R495" t="s">
        <v>232</v>
      </c>
    </row>
    <row r="496" spans="1:18" x14ac:dyDescent="0.3">
      <c r="A496">
        <v>1082600</v>
      </c>
      <c r="B496" t="s">
        <v>38</v>
      </c>
      <c r="C496">
        <f>YEAR(Table1[[#This Row],[date]])</f>
        <v>2017</v>
      </c>
      <c r="D496" s="1">
        <v>42837</v>
      </c>
      <c r="E496" t="s">
        <v>316</v>
      </c>
      <c r="F496" t="s">
        <v>40</v>
      </c>
      <c r="G496">
        <v>0</v>
      </c>
      <c r="H496" t="s">
        <v>371</v>
      </c>
      <c r="I496" t="s">
        <v>378</v>
      </c>
      <c r="J496" t="s">
        <v>371</v>
      </c>
      <c r="K496" t="s">
        <v>20</v>
      </c>
      <c r="L496" t="s">
        <v>371</v>
      </c>
      <c r="M496" t="s">
        <v>35</v>
      </c>
      <c r="N496">
        <v>4</v>
      </c>
      <c r="O496" t="s">
        <v>22</v>
      </c>
      <c r="P496" t="s">
        <v>23</v>
      </c>
      <c r="Q496" t="s">
        <v>296</v>
      </c>
      <c r="R496" t="s">
        <v>245</v>
      </c>
    </row>
    <row r="497" spans="1:18" x14ac:dyDescent="0.3">
      <c r="A497">
        <v>1082601</v>
      </c>
      <c r="B497" t="s">
        <v>43</v>
      </c>
      <c r="C497">
        <f>YEAR(Table1[[#This Row],[date]])</f>
        <v>2017</v>
      </c>
      <c r="D497" s="1">
        <v>42838</v>
      </c>
      <c r="E497" t="s">
        <v>229</v>
      </c>
      <c r="F497" t="s">
        <v>45</v>
      </c>
      <c r="G497">
        <v>0</v>
      </c>
      <c r="H497" t="s">
        <v>372</v>
      </c>
      <c r="I497" t="s">
        <v>377</v>
      </c>
      <c r="J497" t="s">
        <v>372</v>
      </c>
      <c r="K497" t="s">
        <v>20</v>
      </c>
      <c r="L497" t="s">
        <v>372</v>
      </c>
      <c r="M497" t="s">
        <v>35</v>
      </c>
      <c r="N497">
        <v>8</v>
      </c>
      <c r="O497" t="s">
        <v>22</v>
      </c>
      <c r="P497" t="s">
        <v>23</v>
      </c>
      <c r="Q497" t="s">
        <v>314</v>
      </c>
      <c r="R497" t="s">
        <v>252</v>
      </c>
    </row>
    <row r="498" spans="1:18" x14ac:dyDescent="0.3">
      <c r="A498">
        <v>1082602</v>
      </c>
      <c r="B498" t="s">
        <v>17</v>
      </c>
      <c r="C498">
        <f>YEAR(Table1[[#This Row],[date]])</f>
        <v>2017</v>
      </c>
      <c r="D498" s="1">
        <v>42839</v>
      </c>
      <c r="E498" t="s">
        <v>184</v>
      </c>
      <c r="F498" t="s">
        <v>19</v>
      </c>
      <c r="G498">
        <v>0</v>
      </c>
      <c r="H498" t="s">
        <v>376</v>
      </c>
      <c r="I498" t="s">
        <v>371</v>
      </c>
      <c r="J498" t="s">
        <v>371</v>
      </c>
      <c r="K498" t="s">
        <v>20</v>
      </c>
      <c r="L498" t="s">
        <v>371</v>
      </c>
      <c r="M498" t="s">
        <v>35</v>
      </c>
      <c r="N498">
        <v>4</v>
      </c>
      <c r="O498" t="s">
        <v>22</v>
      </c>
      <c r="P498" t="s">
        <v>23</v>
      </c>
      <c r="Q498" t="s">
        <v>305</v>
      </c>
      <c r="R498" t="s">
        <v>217</v>
      </c>
    </row>
    <row r="499" spans="1:18" x14ac:dyDescent="0.3">
      <c r="A499">
        <v>1082604</v>
      </c>
      <c r="B499" t="s">
        <v>43</v>
      </c>
      <c r="C499">
        <f>YEAR(Table1[[#This Row],[date]])</f>
        <v>2017</v>
      </c>
      <c r="D499" s="1">
        <v>42840</v>
      </c>
      <c r="E499" t="s">
        <v>167</v>
      </c>
      <c r="F499" t="s">
        <v>45</v>
      </c>
      <c r="G499">
        <v>0</v>
      </c>
      <c r="H499" t="s">
        <v>372</v>
      </c>
      <c r="I499" t="s">
        <v>378</v>
      </c>
      <c r="J499" t="s">
        <v>378</v>
      </c>
      <c r="K499" t="s">
        <v>20</v>
      </c>
      <c r="L499" t="s">
        <v>372</v>
      </c>
      <c r="M499" t="s">
        <v>21</v>
      </c>
      <c r="N499">
        <v>17</v>
      </c>
      <c r="O499" t="s">
        <v>22</v>
      </c>
      <c r="P499" t="s">
        <v>23</v>
      </c>
      <c r="Q499" t="s">
        <v>302</v>
      </c>
      <c r="R499" t="s">
        <v>252</v>
      </c>
    </row>
    <row r="500" spans="1:18" x14ac:dyDescent="0.3">
      <c r="A500">
        <v>1082605</v>
      </c>
      <c r="B500" t="s">
        <v>32</v>
      </c>
      <c r="C500">
        <f>YEAR(Table1[[#This Row],[date]])</f>
        <v>2017</v>
      </c>
      <c r="D500" s="1">
        <v>42840</v>
      </c>
      <c r="E500" t="s">
        <v>270</v>
      </c>
      <c r="F500" t="s">
        <v>34</v>
      </c>
      <c r="G500">
        <v>0</v>
      </c>
      <c r="H500" t="s">
        <v>374</v>
      </c>
      <c r="I500" t="s">
        <v>377</v>
      </c>
      <c r="J500" t="s">
        <v>374</v>
      </c>
      <c r="K500" t="s">
        <v>29</v>
      </c>
      <c r="L500" t="s">
        <v>374</v>
      </c>
      <c r="M500" t="s">
        <v>21</v>
      </c>
      <c r="N500">
        <v>51</v>
      </c>
      <c r="O500" t="s">
        <v>22</v>
      </c>
      <c r="P500" t="s">
        <v>23</v>
      </c>
      <c r="Q500" t="s">
        <v>317</v>
      </c>
      <c r="R500" t="s">
        <v>296</v>
      </c>
    </row>
    <row r="501" spans="1:18" x14ac:dyDescent="0.3">
      <c r="A501">
        <v>1082608</v>
      </c>
      <c r="B501" t="s">
        <v>32</v>
      </c>
      <c r="C501">
        <f>YEAR(Table1[[#This Row],[date]])</f>
        <v>2017</v>
      </c>
      <c r="D501" s="1">
        <v>42842</v>
      </c>
      <c r="E501" t="s">
        <v>288</v>
      </c>
      <c r="F501" t="s">
        <v>34</v>
      </c>
      <c r="G501">
        <v>0</v>
      </c>
      <c r="H501" t="s">
        <v>374</v>
      </c>
      <c r="I501" t="s">
        <v>372</v>
      </c>
      <c r="J501" t="s">
        <v>374</v>
      </c>
      <c r="K501" t="s">
        <v>29</v>
      </c>
      <c r="L501" t="s">
        <v>372</v>
      </c>
      <c r="M501" t="s">
        <v>35</v>
      </c>
      <c r="N501">
        <v>4</v>
      </c>
      <c r="O501" t="s">
        <v>22</v>
      </c>
      <c r="P501" t="s">
        <v>23</v>
      </c>
      <c r="Q501" t="s">
        <v>296</v>
      </c>
      <c r="R501" t="s">
        <v>245</v>
      </c>
    </row>
    <row r="502" spans="1:18" x14ac:dyDescent="0.3">
      <c r="A502">
        <v>1082609</v>
      </c>
      <c r="B502" t="s">
        <v>52</v>
      </c>
      <c r="C502">
        <f>YEAR(Table1[[#This Row],[date]])</f>
        <v>2017</v>
      </c>
      <c r="D502" s="1">
        <v>42842</v>
      </c>
      <c r="E502" t="s">
        <v>269</v>
      </c>
      <c r="F502" t="s">
        <v>54</v>
      </c>
      <c r="G502">
        <v>0</v>
      </c>
      <c r="H502" t="s">
        <v>378</v>
      </c>
      <c r="I502" t="s">
        <v>377</v>
      </c>
      <c r="J502" t="s">
        <v>377</v>
      </c>
      <c r="K502" t="s">
        <v>20</v>
      </c>
      <c r="L502" t="s">
        <v>378</v>
      </c>
      <c r="M502" t="s">
        <v>21</v>
      </c>
      <c r="N502">
        <v>5</v>
      </c>
      <c r="O502" t="s">
        <v>22</v>
      </c>
      <c r="P502" t="s">
        <v>23</v>
      </c>
      <c r="Q502" t="s">
        <v>302</v>
      </c>
      <c r="R502" t="s">
        <v>314</v>
      </c>
    </row>
    <row r="503" spans="1:18" x14ac:dyDescent="0.3">
      <c r="A503">
        <v>1082611</v>
      </c>
      <c r="B503" t="s">
        <v>52</v>
      </c>
      <c r="C503">
        <f>YEAR(Table1[[#This Row],[date]])</f>
        <v>2017</v>
      </c>
      <c r="D503" s="1">
        <v>42844</v>
      </c>
      <c r="E503" t="s">
        <v>319</v>
      </c>
      <c r="F503" t="s">
        <v>54</v>
      </c>
      <c r="G503">
        <v>0</v>
      </c>
      <c r="H503" t="s">
        <v>378</v>
      </c>
      <c r="I503" t="s">
        <v>374</v>
      </c>
      <c r="J503" t="s">
        <v>378</v>
      </c>
      <c r="K503" t="s">
        <v>29</v>
      </c>
      <c r="L503" t="s">
        <v>378</v>
      </c>
      <c r="M503" t="s">
        <v>21</v>
      </c>
      <c r="N503">
        <v>15</v>
      </c>
      <c r="O503" t="s">
        <v>22</v>
      </c>
      <c r="P503" t="s">
        <v>23</v>
      </c>
      <c r="Q503" t="s">
        <v>278</v>
      </c>
      <c r="R503" t="s">
        <v>252</v>
      </c>
    </row>
    <row r="504" spans="1:18" x14ac:dyDescent="0.3">
      <c r="A504">
        <v>1082612</v>
      </c>
      <c r="B504" t="s">
        <v>209</v>
      </c>
      <c r="C504">
        <f>YEAR(Table1[[#This Row],[date]])</f>
        <v>2017</v>
      </c>
      <c r="D504" s="1">
        <v>42845</v>
      </c>
      <c r="E504" t="s">
        <v>320</v>
      </c>
      <c r="F504" t="s">
        <v>210</v>
      </c>
      <c r="G504">
        <v>0</v>
      </c>
      <c r="H504" t="s">
        <v>377</v>
      </c>
      <c r="I504" t="s">
        <v>371</v>
      </c>
      <c r="J504" t="s">
        <v>371</v>
      </c>
      <c r="K504" t="s">
        <v>20</v>
      </c>
      <c r="L504" t="s">
        <v>371</v>
      </c>
      <c r="M504" t="s">
        <v>35</v>
      </c>
      <c r="N504">
        <v>8</v>
      </c>
      <c r="O504" t="s">
        <v>22</v>
      </c>
      <c r="P504" t="s">
        <v>23</v>
      </c>
      <c r="Q504" t="s">
        <v>112</v>
      </c>
      <c r="R504" t="s">
        <v>232</v>
      </c>
    </row>
    <row r="505" spans="1:18" x14ac:dyDescent="0.3">
      <c r="A505">
        <v>1082614</v>
      </c>
      <c r="B505" t="s">
        <v>38</v>
      </c>
      <c r="C505">
        <f>YEAR(Table1[[#This Row],[date]])</f>
        <v>2017</v>
      </c>
      <c r="D505" s="1">
        <v>42847</v>
      </c>
      <c r="E505" t="s">
        <v>293</v>
      </c>
      <c r="F505" t="s">
        <v>40</v>
      </c>
      <c r="G505">
        <v>0</v>
      </c>
      <c r="H505" t="s">
        <v>371</v>
      </c>
      <c r="I505" t="s">
        <v>374</v>
      </c>
      <c r="J505" t="s">
        <v>374</v>
      </c>
      <c r="K505" t="s">
        <v>20</v>
      </c>
      <c r="L505" t="s">
        <v>371</v>
      </c>
      <c r="M505" t="s">
        <v>21</v>
      </c>
      <c r="N505">
        <v>14</v>
      </c>
      <c r="O505" t="s">
        <v>22</v>
      </c>
      <c r="P505" t="s">
        <v>23</v>
      </c>
      <c r="Q505" t="s">
        <v>298</v>
      </c>
      <c r="R505" t="s">
        <v>132</v>
      </c>
    </row>
    <row r="506" spans="1:18" x14ac:dyDescent="0.3">
      <c r="A506">
        <v>1082617</v>
      </c>
      <c r="B506" t="s">
        <v>43</v>
      </c>
      <c r="C506">
        <f>YEAR(Table1[[#This Row],[date]])</f>
        <v>2017</v>
      </c>
      <c r="D506" s="1">
        <v>42848</v>
      </c>
      <c r="E506" t="s">
        <v>288</v>
      </c>
      <c r="F506" t="s">
        <v>45</v>
      </c>
      <c r="G506">
        <v>0</v>
      </c>
      <c r="H506" t="s">
        <v>372</v>
      </c>
      <c r="I506" t="s">
        <v>376</v>
      </c>
      <c r="J506" t="s">
        <v>376</v>
      </c>
      <c r="K506" t="s">
        <v>20</v>
      </c>
      <c r="L506" t="s">
        <v>372</v>
      </c>
      <c r="M506" t="s">
        <v>21</v>
      </c>
      <c r="N506">
        <v>82</v>
      </c>
      <c r="O506" t="s">
        <v>22</v>
      </c>
      <c r="P506" t="s">
        <v>23</v>
      </c>
      <c r="Q506" t="s">
        <v>278</v>
      </c>
      <c r="R506" t="s">
        <v>245</v>
      </c>
    </row>
    <row r="507" spans="1:18" x14ac:dyDescent="0.3">
      <c r="A507">
        <v>1082622</v>
      </c>
      <c r="B507" t="s">
        <v>43</v>
      </c>
      <c r="C507">
        <f>YEAR(Table1[[#This Row],[date]])</f>
        <v>2017</v>
      </c>
      <c r="D507" s="1">
        <v>42853</v>
      </c>
      <c r="E507" t="s">
        <v>138</v>
      </c>
      <c r="F507" t="s">
        <v>45</v>
      </c>
      <c r="G507">
        <v>0</v>
      </c>
      <c r="H507" t="s">
        <v>372</v>
      </c>
      <c r="I507" t="s">
        <v>374</v>
      </c>
      <c r="J507" t="s">
        <v>372</v>
      </c>
      <c r="K507" t="s">
        <v>20</v>
      </c>
      <c r="L507" t="s">
        <v>372</v>
      </c>
      <c r="M507" t="s">
        <v>35</v>
      </c>
      <c r="N507">
        <v>7</v>
      </c>
      <c r="O507" t="s">
        <v>22</v>
      </c>
      <c r="P507" t="s">
        <v>23</v>
      </c>
      <c r="Q507" t="s">
        <v>252</v>
      </c>
      <c r="R507" t="s">
        <v>132</v>
      </c>
    </row>
    <row r="508" spans="1:18" x14ac:dyDescent="0.3">
      <c r="A508">
        <v>1082623</v>
      </c>
      <c r="B508" t="s">
        <v>26</v>
      </c>
      <c r="C508">
        <f>YEAR(Table1[[#This Row],[date]])</f>
        <v>2017</v>
      </c>
      <c r="D508" s="1">
        <v>42853</v>
      </c>
      <c r="E508" t="s">
        <v>313</v>
      </c>
      <c r="F508" t="s">
        <v>294</v>
      </c>
      <c r="G508">
        <v>0</v>
      </c>
      <c r="H508" t="s">
        <v>377</v>
      </c>
      <c r="I508" t="s">
        <v>378</v>
      </c>
      <c r="J508" t="s">
        <v>377</v>
      </c>
      <c r="K508" t="s">
        <v>20</v>
      </c>
      <c r="L508" t="s">
        <v>378</v>
      </c>
      <c r="M508" t="s">
        <v>21</v>
      </c>
      <c r="N508">
        <v>26</v>
      </c>
      <c r="O508" t="s">
        <v>22</v>
      </c>
      <c r="P508" t="s">
        <v>23</v>
      </c>
      <c r="Q508" t="s">
        <v>296</v>
      </c>
      <c r="R508" t="s">
        <v>245</v>
      </c>
    </row>
    <row r="509" spans="1:18" x14ac:dyDescent="0.3">
      <c r="A509">
        <v>1082626</v>
      </c>
      <c r="B509" t="s">
        <v>26</v>
      </c>
      <c r="C509">
        <f>YEAR(Table1[[#This Row],[date]])</f>
        <v>2017</v>
      </c>
      <c r="D509" s="1">
        <v>42855</v>
      </c>
      <c r="E509" t="s">
        <v>268</v>
      </c>
      <c r="F509" t="s">
        <v>294</v>
      </c>
      <c r="G509">
        <v>0</v>
      </c>
      <c r="H509" t="s">
        <v>377</v>
      </c>
      <c r="I509" t="s">
        <v>374</v>
      </c>
      <c r="J509" t="s">
        <v>377</v>
      </c>
      <c r="K509" t="s">
        <v>20</v>
      </c>
      <c r="L509" t="s">
        <v>377</v>
      </c>
      <c r="M509" t="s">
        <v>35</v>
      </c>
      <c r="N509">
        <v>10</v>
      </c>
      <c r="O509" t="s">
        <v>22</v>
      </c>
      <c r="P509" t="s">
        <v>23</v>
      </c>
      <c r="Q509" t="s">
        <v>317</v>
      </c>
      <c r="R509" t="s">
        <v>245</v>
      </c>
    </row>
    <row r="510" spans="1:18" x14ac:dyDescent="0.3">
      <c r="A510">
        <v>1082627</v>
      </c>
      <c r="B510" t="s">
        <v>52</v>
      </c>
      <c r="C510">
        <f>YEAR(Table1[[#This Row],[date]])</f>
        <v>2017</v>
      </c>
      <c r="D510" s="1">
        <v>42855</v>
      </c>
      <c r="E510" t="s">
        <v>171</v>
      </c>
      <c r="F510" t="s">
        <v>54</v>
      </c>
      <c r="G510">
        <v>0</v>
      </c>
      <c r="H510" t="s">
        <v>378</v>
      </c>
      <c r="I510" t="s">
        <v>372</v>
      </c>
      <c r="J510" t="s">
        <v>372</v>
      </c>
      <c r="K510" t="s">
        <v>20</v>
      </c>
      <c r="L510" t="s">
        <v>378</v>
      </c>
      <c r="M510" t="s">
        <v>21</v>
      </c>
      <c r="N510">
        <v>48</v>
      </c>
      <c r="O510" t="s">
        <v>22</v>
      </c>
      <c r="P510" t="s">
        <v>23</v>
      </c>
      <c r="Q510" t="s">
        <v>302</v>
      </c>
      <c r="R510" t="s">
        <v>132</v>
      </c>
    </row>
    <row r="511" spans="1:18" x14ac:dyDescent="0.3">
      <c r="A511">
        <v>1082628</v>
      </c>
      <c r="B511" t="s">
        <v>38</v>
      </c>
      <c r="C511">
        <f>YEAR(Table1[[#This Row],[date]])</f>
        <v>2017</v>
      </c>
      <c r="D511" s="1">
        <v>42856</v>
      </c>
      <c r="E511" t="s">
        <v>139</v>
      </c>
      <c r="F511" t="s">
        <v>40</v>
      </c>
      <c r="G511">
        <v>0</v>
      </c>
      <c r="H511" t="s">
        <v>371</v>
      </c>
      <c r="I511" t="s">
        <v>376</v>
      </c>
      <c r="J511" t="s">
        <v>376</v>
      </c>
      <c r="K511" t="s">
        <v>29</v>
      </c>
      <c r="L511" t="s">
        <v>371</v>
      </c>
      <c r="M511" t="s">
        <v>35</v>
      </c>
      <c r="N511">
        <v>5</v>
      </c>
      <c r="O511" t="s">
        <v>22</v>
      </c>
      <c r="P511" t="s">
        <v>23</v>
      </c>
      <c r="Q511" t="s">
        <v>217</v>
      </c>
      <c r="R511" t="s">
        <v>278</v>
      </c>
    </row>
    <row r="512" spans="1:18" x14ac:dyDescent="0.3">
      <c r="A512">
        <v>1082630</v>
      </c>
      <c r="B512" t="s">
        <v>32</v>
      </c>
      <c r="C512">
        <f>YEAR(Table1[[#This Row],[date]])</f>
        <v>2017</v>
      </c>
      <c r="D512" s="1">
        <v>42857</v>
      </c>
      <c r="E512" t="s">
        <v>322</v>
      </c>
      <c r="F512" t="s">
        <v>34</v>
      </c>
      <c r="G512">
        <v>0</v>
      </c>
      <c r="H512" t="s">
        <v>374</v>
      </c>
      <c r="I512" t="s">
        <v>378</v>
      </c>
      <c r="J512" t="s">
        <v>374</v>
      </c>
      <c r="K512" t="s">
        <v>20</v>
      </c>
      <c r="L512" t="s">
        <v>374</v>
      </c>
      <c r="M512" t="s">
        <v>35</v>
      </c>
      <c r="N512">
        <v>6</v>
      </c>
      <c r="O512" t="s">
        <v>22</v>
      </c>
      <c r="P512" t="s">
        <v>23</v>
      </c>
      <c r="Q512" t="s">
        <v>317</v>
      </c>
      <c r="R512" t="s">
        <v>296</v>
      </c>
    </row>
    <row r="513" spans="1:18" x14ac:dyDescent="0.3">
      <c r="A513">
        <v>1082633</v>
      </c>
      <c r="B513" t="s">
        <v>17</v>
      </c>
      <c r="C513">
        <f>YEAR(Table1[[#This Row],[date]])</f>
        <v>2017</v>
      </c>
      <c r="D513" s="1">
        <v>42860</v>
      </c>
      <c r="E513" t="s">
        <v>268</v>
      </c>
      <c r="F513" t="s">
        <v>19</v>
      </c>
      <c r="G513">
        <v>0</v>
      </c>
      <c r="H513" t="s">
        <v>376</v>
      </c>
      <c r="I513" t="s">
        <v>377</v>
      </c>
      <c r="J513" t="s">
        <v>376</v>
      </c>
      <c r="K513" t="s">
        <v>20</v>
      </c>
      <c r="L513" t="s">
        <v>377</v>
      </c>
      <c r="M513" t="s">
        <v>21</v>
      </c>
      <c r="N513">
        <v>19</v>
      </c>
      <c r="O513" t="s">
        <v>22</v>
      </c>
      <c r="P513" t="s">
        <v>23</v>
      </c>
      <c r="Q513" t="s">
        <v>278</v>
      </c>
      <c r="R513" t="s">
        <v>232</v>
      </c>
    </row>
    <row r="514" spans="1:18" x14ac:dyDescent="0.3">
      <c r="A514">
        <v>1082635</v>
      </c>
      <c r="B514" t="s">
        <v>32</v>
      </c>
      <c r="C514">
        <f>YEAR(Table1[[#This Row],[date]])</f>
        <v>2017</v>
      </c>
      <c r="D514" s="1">
        <v>42861</v>
      </c>
      <c r="E514" t="s">
        <v>275</v>
      </c>
      <c r="F514" t="s">
        <v>34</v>
      </c>
      <c r="G514">
        <v>0</v>
      </c>
      <c r="H514" t="s">
        <v>374</v>
      </c>
      <c r="I514" t="s">
        <v>371</v>
      </c>
      <c r="J514" t="s">
        <v>374</v>
      </c>
      <c r="K514" t="s">
        <v>20</v>
      </c>
      <c r="L514" t="s">
        <v>371</v>
      </c>
      <c r="M514" t="s">
        <v>21</v>
      </c>
      <c r="N514">
        <v>146</v>
      </c>
      <c r="O514" t="s">
        <v>22</v>
      </c>
      <c r="P514" t="s">
        <v>23</v>
      </c>
      <c r="Q514" t="s">
        <v>296</v>
      </c>
      <c r="R514" t="s">
        <v>245</v>
      </c>
    </row>
    <row r="515" spans="1:18" x14ac:dyDescent="0.3">
      <c r="A515">
        <v>1082636</v>
      </c>
      <c r="B515" t="s">
        <v>17</v>
      </c>
      <c r="C515">
        <f>YEAR(Table1[[#This Row],[date]])</f>
        <v>2017</v>
      </c>
      <c r="D515" s="1">
        <v>42862</v>
      </c>
      <c r="E515" t="s">
        <v>229</v>
      </c>
      <c r="F515" t="s">
        <v>19</v>
      </c>
      <c r="G515">
        <v>0</v>
      </c>
      <c r="H515" t="s">
        <v>376</v>
      </c>
      <c r="I515" t="s">
        <v>372</v>
      </c>
      <c r="J515" t="s">
        <v>372</v>
      </c>
      <c r="K515" t="s">
        <v>20</v>
      </c>
      <c r="L515" t="s">
        <v>372</v>
      </c>
      <c r="M515" t="s">
        <v>35</v>
      </c>
      <c r="N515">
        <v>6</v>
      </c>
      <c r="O515" t="s">
        <v>22</v>
      </c>
      <c r="P515" t="s">
        <v>23</v>
      </c>
      <c r="Q515" t="s">
        <v>302</v>
      </c>
      <c r="R515" t="s">
        <v>232</v>
      </c>
    </row>
    <row r="516" spans="1:18" x14ac:dyDescent="0.3">
      <c r="A516">
        <v>1082638</v>
      </c>
      <c r="B516" t="s">
        <v>52</v>
      </c>
      <c r="C516">
        <f>YEAR(Table1[[#This Row],[date]])</f>
        <v>2017</v>
      </c>
      <c r="D516" s="1">
        <v>42863</v>
      </c>
      <c r="E516" t="s">
        <v>212</v>
      </c>
      <c r="F516" t="s">
        <v>54</v>
      </c>
      <c r="G516">
        <v>0</v>
      </c>
      <c r="H516" t="s">
        <v>378</v>
      </c>
      <c r="I516" t="s">
        <v>371</v>
      </c>
      <c r="J516" t="s">
        <v>371</v>
      </c>
      <c r="K516" t="s">
        <v>29</v>
      </c>
      <c r="L516" t="s">
        <v>378</v>
      </c>
      <c r="M516" t="s">
        <v>35</v>
      </c>
      <c r="N516">
        <v>7</v>
      </c>
      <c r="O516" t="s">
        <v>22</v>
      </c>
      <c r="P516" t="s">
        <v>23</v>
      </c>
      <c r="Q516" t="s">
        <v>305</v>
      </c>
      <c r="R516" t="s">
        <v>112</v>
      </c>
    </row>
    <row r="517" spans="1:18" x14ac:dyDescent="0.3">
      <c r="A517">
        <v>1082639</v>
      </c>
      <c r="B517" t="s">
        <v>26</v>
      </c>
      <c r="C517">
        <f>YEAR(Table1[[#This Row],[date]])</f>
        <v>2017</v>
      </c>
      <c r="D517" s="1">
        <v>42864</v>
      </c>
      <c r="E517" t="s">
        <v>266</v>
      </c>
      <c r="F517" t="s">
        <v>294</v>
      </c>
      <c r="G517">
        <v>0</v>
      </c>
      <c r="H517" t="s">
        <v>377</v>
      </c>
      <c r="I517" t="s">
        <v>372</v>
      </c>
      <c r="J517" t="s">
        <v>372</v>
      </c>
      <c r="K517" t="s">
        <v>20</v>
      </c>
      <c r="L517" t="s">
        <v>377</v>
      </c>
      <c r="M517" t="s">
        <v>21</v>
      </c>
      <c r="N517">
        <v>14</v>
      </c>
      <c r="O517" t="s">
        <v>22</v>
      </c>
      <c r="P517" t="s">
        <v>23</v>
      </c>
      <c r="Q517" t="s">
        <v>298</v>
      </c>
      <c r="R517" t="s">
        <v>132</v>
      </c>
    </row>
    <row r="518" spans="1:18" x14ac:dyDescent="0.3">
      <c r="A518">
        <v>1082641</v>
      </c>
      <c r="B518" t="s">
        <v>38</v>
      </c>
      <c r="C518">
        <f>YEAR(Table1[[#This Row],[date]])</f>
        <v>2017</v>
      </c>
      <c r="D518" s="1">
        <v>42866</v>
      </c>
      <c r="E518" t="s">
        <v>211</v>
      </c>
      <c r="F518" t="s">
        <v>40</v>
      </c>
      <c r="G518">
        <v>0</v>
      </c>
      <c r="H518" t="s">
        <v>371</v>
      </c>
      <c r="I518" t="s">
        <v>377</v>
      </c>
      <c r="J518" t="s">
        <v>371</v>
      </c>
      <c r="K518" t="s">
        <v>20</v>
      </c>
      <c r="L518" t="s">
        <v>377</v>
      </c>
      <c r="M518" t="s">
        <v>21</v>
      </c>
      <c r="N518">
        <v>7</v>
      </c>
      <c r="O518" t="s">
        <v>22</v>
      </c>
      <c r="P518" t="s">
        <v>23</v>
      </c>
      <c r="Q518" t="s">
        <v>314</v>
      </c>
      <c r="R518" t="s">
        <v>298</v>
      </c>
    </row>
    <row r="519" spans="1:18" x14ac:dyDescent="0.3">
      <c r="A519">
        <v>1082644</v>
      </c>
      <c r="B519" t="s">
        <v>43</v>
      </c>
      <c r="C519">
        <f>YEAR(Table1[[#This Row],[date]])</f>
        <v>2017</v>
      </c>
      <c r="D519" s="1">
        <v>42868</v>
      </c>
      <c r="E519" t="s">
        <v>175</v>
      </c>
      <c r="F519" t="s">
        <v>45</v>
      </c>
      <c r="G519">
        <v>0</v>
      </c>
      <c r="H519" t="s">
        <v>372</v>
      </c>
      <c r="I519" t="s">
        <v>371</v>
      </c>
      <c r="J519" t="s">
        <v>372</v>
      </c>
      <c r="K519" t="s">
        <v>20</v>
      </c>
      <c r="L519" t="s">
        <v>371</v>
      </c>
      <c r="M519" t="s">
        <v>21</v>
      </c>
      <c r="N519">
        <v>9</v>
      </c>
      <c r="O519" t="s">
        <v>22</v>
      </c>
      <c r="P519" t="s">
        <v>23</v>
      </c>
      <c r="Q519" t="s">
        <v>298</v>
      </c>
      <c r="R519" t="s">
        <v>132</v>
      </c>
    </row>
    <row r="520" spans="1:18" x14ac:dyDescent="0.3">
      <c r="A520">
        <v>1082646</v>
      </c>
      <c r="B520" t="s">
        <v>32</v>
      </c>
      <c r="C520">
        <f>YEAR(Table1[[#This Row],[date]])</f>
        <v>2017</v>
      </c>
      <c r="D520" s="1">
        <v>42869</v>
      </c>
      <c r="E520" t="s">
        <v>325</v>
      </c>
      <c r="F520" t="s">
        <v>34</v>
      </c>
      <c r="G520">
        <v>0</v>
      </c>
      <c r="H520" t="s">
        <v>374</v>
      </c>
      <c r="I520" t="s">
        <v>376</v>
      </c>
      <c r="J520" t="s">
        <v>376</v>
      </c>
      <c r="K520" t="s">
        <v>29</v>
      </c>
      <c r="L520" t="s">
        <v>376</v>
      </c>
      <c r="M520" t="s">
        <v>21</v>
      </c>
      <c r="N520">
        <v>10</v>
      </c>
      <c r="O520" t="s">
        <v>22</v>
      </c>
      <c r="P520" t="s">
        <v>23</v>
      </c>
      <c r="Q520" t="s">
        <v>245</v>
      </c>
      <c r="R520" t="s">
        <v>232</v>
      </c>
    </row>
    <row r="521" spans="1:18" x14ac:dyDescent="0.3">
      <c r="A521">
        <v>1082648</v>
      </c>
      <c r="B521" t="s">
        <v>17</v>
      </c>
      <c r="C521">
        <f>YEAR(Table1[[#This Row],[date]])</f>
        <v>2017</v>
      </c>
      <c r="D521" s="1">
        <v>42872</v>
      </c>
      <c r="E521" t="s">
        <v>288</v>
      </c>
      <c r="F521" t="s">
        <v>19</v>
      </c>
      <c r="G521">
        <v>0</v>
      </c>
      <c r="H521" t="s">
        <v>378</v>
      </c>
      <c r="I521" t="s">
        <v>372</v>
      </c>
      <c r="J521" t="s">
        <v>372</v>
      </c>
      <c r="K521" t="s">
        <v>20</v>
      </c>
      <c r="L521" t="s">
        <v>372</v>
      </c>
      <c r="M521" t="s">
        <v>35</v>
      </c>
      <c r="N521">
        <v>7</v>
      </c>
      <c r="O521" t="s">
        <v>22</v>
      </c>
      <c r="P521" t="s">
        <v>87</v>
      </c>
      <c r="Q521" t="s">
        <v>217</v>
      </c>
      <c r="R521" t="s">
        <v>296</v>
      </c>
    </row>
    <row r="522" spans="1:18" x14ac:dyDescent="0.3">
      <c r="A522">
        <v>1082649</v>
      </c>
      <c r="B522" t="s">
        <v>17</v>
      </c>
      <c r="C522">
        <f>YEAR(Table1[[#This Row],[date]])</f>
        <v>2017</v>
      </c>
      <c r="D522" s="1">
        <v>42874</v>
      </c>
      <c r="E522" t="s">
        <v>326</v>
      </c>
      <c r="F522" t="s">
        <v>19</v>
      </c>
      <c r="G522">
        <v>0</v>
      </c>
      <c r="H522" t="s">
        <v>371</v>
      </c>
      <c r="I522" t="s">
        <v>372</v>
      </c>
      <c r="J522" t="s">
        <v>371</v>
      </c>
      <c r="K522" t="s">
        <v>20</v>
      </c>
      <c r="L522" t="s">
        <v>371</v>
      </c>
      <c r="M522" t="s">
        <v>35</v>
      </c>
      <c r="N522">
        <v>6</v>
      </c>
      <c r="O522" t="s">
        <v>22</v>
      </c>
      <c r="P522" t="s">
        <v>23</v>
      </c>
      <c r="Q522" t="s">
        <v>252</v>
      </c>
      <c r="R522" t="s">
        <v>296</v>
      </c>
    </row>
    <row r="523" spans="1:18" x14ac:dyDescent="0.3">
      <c r="A523">
        <v>1136561</v>
      </c>
      <c r="B523" t="s">
        <v>38</v>
      </c>
      <c r="C523">
        <f>YEAR(Table1[[#This Row],[date]])</f>
        <v>2018</v>
      </c>
      <c r="D523" s="1">
        <v>43197</v>
      </c>
      <c r="E523" t="s">
        <v>89</v>
      </c>
      <c r="F523" t="s">
        <v>40</v>
      </c>
      <c r="G523">
        <v>0</v>
      </c>
      <c r="H523" t="s">
        <v>371</v>
      </c>
      <c r="I523" t="s">
        <v>373</v>
      </c>
      <c r="J523" t="s">
        <v>373</v>
      </c>
      <c r="K523" t="s">
        <v>20</v>
      </c>
      <c r="L523" t="s">
        <v>373</v>
      </c>
      <c r="M523" t="s">
        <v>35</v>
      </c>
      <c r="N523">
        <v>1</v>
      </c>
      <c r="O523" t="s">
        <v>22</v>
      </c>
      <c r="P523" t="s">
        <v>23</v>
      </c>
      <c r="Q523" t="s">
        <v>278</v>
      </c>
      <c r="R523" t="s">
        <v>298</v>
      </c>
    </row>
    <row r="524" spans="1:18" x14ac:dyDescent="0.3">
      <c r="A524">
        <v>1136562</v>
      </c>
      <c r="B524" t="s">
        <v>26</v>
      </c>
      <c r="C524">
        <f>YEAR(Table1[[#This Row],[date]])</f>
        <v>2018</v>
      </c>
      <c r="D524" s="1">
        <v>43198</v>
      </c>
      <c r="E524" t="s">
        <v>327</v>
      </c>
      <c r="F524" t="s">
        <v>294</v>
      </c>
      <c r="G524">
        <v>0</v>
      </c>
      <c r="H524" t="s">
        <v>377</v>
      </c>
      <c r="I524" t="s">
        <v>374</v>
      </c>
      <c r="J524" t="s">
        <v>377</v>
      </c>
      <c r="K524" t="s">
        <v>20</v>
      </c>
      <c r="L524" t="s">
        <v>377</v>
      </c>
      <c r="M524" t="s">
        <v>35</v>
      </c>
      <c r="N524">
        <v>6</v>
      </c>
      <c r="O524" t="s">
        <v>22</v>
      </c>
      <c r="P524" t="s">
        <v>23</v>
      </c>
      <c r="Q524" t="s">
        <v>305</v>
      </c>
      <c r="R524" t="s">
        <v>201</v>
      </c>
    </row>
    <row r="525" spans="1:18" x14ac:dyDescent="0.3">
      <c r="A525">
        <v>1136563</v>
      </c>
      <c r="B525" t="s">
        <v>43</v>
      </c>
      <c r="C525">
        <f>YEAR(Table1[[#This Row],[date]])</f>
        <v>2018</v>
      </c>
      <c r="D525" s="1">
        <v>43198</v>
      </c>
      <c r="E525" t="s">
        <v>229</v>
      </c>
      <c r="F525" t="s">
        <v>45</v>
      </c>
      <c r="G525">
        <v>0</v>
      </c>
      <c r="H525" t="s">
        <v>372</v>
      </c>
      <c r="I525" t="s">
        <v>376</v>
      </c>
      <c r="J525" t="s">
        <v>372</v>
      </c>
      <c r="K525" t="s">
        <v>20</v>
      </c>
      <c r="L525" t="s">
        <v>372</v>
      </c>
      <c r="M525" t="s">
        <v>35</v>
      </c>
      <c r="N525">
        <v>4</v>
      </c>
      <c r="O525" t="s">
        <v>22</v>
      </c>
      <c r="P525" t="s">
        <v>23</v>
      </c>
      <c r="Q525" t="s">
        <v>232</v>
      </c>
      <c r="R525" t="s">
        <v>314</v>
      </c>
    </row>
    <row r="526" spans="1:18" x14ac:dyDescent="0.3">
      <c r="A526">
        <v>1136564</v>
      </c>
      <c r="B526" t="s">
        <v>52</v>
      </c>
      <c r="C526">
        <f>YEAR(Table1[[#This Row],[date]])</f>
        <v>2018</v>
      </c>
      <c r="D526" s="1">
        <v>43199</v>
      </c>
      <c r="E526" t="s">
        <v>212</v>
      </c>
      <c r="F526" t="s">
        <v>54</v>
      </c>
      <c r="G526">
        <v>0</v>
      </c>
      <c r="H526" t="s">
        <v>378</v>
      </c>
      <c r="I526" t="s">
        <v>375</v>
      </c>
      <c r="J526" t="s">
        <v>378</v>
      </c>
      <c r="K526" t="s">
        <v>20</v>
      </c>
      <c r="L526" t="s">
        <v>378</v>
      </c>
      <c r="M526" t="s">
        <v>35</v>
      </c>
      <c r="N526">
        <v>9</v>
      </c>
      <c r="O526" t="s">
        <v>22</v>
      </c>
      <c r="P526" t="s">
        <v>23</v>
      </c>
      <c r="Q526" t="s">
        <v>222</v>
      </c>
      <c r="R526" t="s">
        <v>252</v>
      </c>
    </row>
    <row r="527" spans="1:18" x14ac:dyDescent="0.3">
      <c r="A527">
        <v>1136565</v>
      </c>
      <c r="B527" t="s">
        <v>57</v>
      </c>
      <c r="C527">
        <f>YEAR(Table1[[#This Row],[date]])</f>
        <v>2018</v>
      </c>
      <c r="D527" s="1">
        <v>43200</v>
      </c>
      <c r="E527" t="s">
        <v>328</v>
      </c>
      <c r="F527" t="s">
        <v>59</v>
      </c>
      <c r="G527">
        <v>0</v>
      </c>
      <c r="H527" t="s">
        <v>373</v>
      </c>
      <c r="I527" t="s">
        <v>372</v>
      </c>
      <c r="J527" t="s">
        <v>373</v>
      </c>
      <c r="K527" t="s">
        <v>20</v>
      </c>
      <c r="L527" t="s">
        <v>373</v>
      </c>
      <c r="M527" t="s">
        <v>35</v>
      </c>
      <c r="N527">
        <v>5</v>
      </c>
      <c r="O527" t="s">
        <v>22</v>
      </c>
      <c r="P527" t="s">
        <v>23</v>
      </c>
      <c r="Q527" t="s">
        <v>278</v>
      </c>
      <c r="R527" t="s">
        <v>217</v>
      </c>
    </row>
    <row r="528" spans="1:18" x14ac:dyDescent="0.3">
      <c r="A528">
        <v>1136566</v>
      </c>
      <c r="B528" t="s">
        <v>48</v>
      </c>
      <c r="C528">
        <f>YEAR(Table1[[#This Row],[date]])</f>
        <v>2018</v>
      </c>
      <c r="D528" s="1">
        <v>43201</v>
      </c>
      <c r="E528" t="s">
        <v>249</v>
      </c>
      <c r="F528" t="s">
        <v>50</v>
      </c>
      <c r="G528">
        <v>0</v>
      </c>
      <c r="H528" t="s">
        <v>375</v>
      </c>
      <c r="I528" t="s">
        <v>374</v>
      </c>
      <c r="J528" t="s">
        <v>374</v>
      </c>
      <c r="K528" t="s">
        <v>20</v>
      </c>
      <c r="L528" t="s">
        <v>375</v>
      </c>
      <c r="M528" t="s">
        <v>21</v>
      </c>
      <c r="N528">
        <v>10</v>
      </c>
      <c r="O528" t="s">
        <v>22</v>
      </c>
      <c r="P528" t="s">
        <v>87</v>
      </c>
      <c r="Q528" t="s">
        <v>305</v>
      </c>
      <c r="R528" t="s">
        <v>296</v>
      </c>
    </row>
    <row r="529" spans="1:18" x14ac:dyDescent="0.3">
      <c r="A529">
        <v>1136567</v>
      </c>
      <c r="B529" t="s">
        <v>52</v>
      </c>
      <c r="C529">
        <f>YEAR(Table1[[#This Row],[date]])</f>
        <v>2018</v>
      </c>
      <c r="D529" s="1">
        <v>43202</v>
      </c>
      <c r="E529" t="s">
        <v>313</v>
      </c>
      <c r="F529" t="s">
        <v>54</v>
      </c>
      <c r="G529">
        <v>0</v>
      </c>
      <c r="H529" t="s">
        <v>378</v>
      </c>
      <c r="I529" t="s">
        <v>371</v>
      </c>
      <c r="J529" t="s">
        <v>378</v>
      </c>
      <c r="K529" t="s">
        <v>20</v>
      </c>
      <c r="L529" t="s">
        <v>378</v>
      </c>
      <c r="M529" t="s">
        <v>35</v>
      </c>
      <c r="N529">
        <v>1</v>
      </c>
      <c r="O529" t="s">
        <v>22</v>
      </c>
      <c r="P529" t="s">
        <v>23</v>
      </c>
      <c r="Q529" t="s">
        <v>252</v>
      </c>
      <c r="R529" t="s">
        <v>245</v>
      </c>
    </row>
    <row r="530" spans="1:18" x14ac:dyDescent="0.3">
      <c r="A530">
        <v>1136568</v>
      </c>
      <c r="B530" t="s">
        <v>311</v>
      </c>
      <c r="C530">
        <f>YEAR(Table1[[#This Row],[date]])</f>
        <v>2018</v>
      </c>
      <c r="D530" s="1">
        <v>43203</v>
      </c>
      <c r="E530" t="s">
        <v>236</v>
      </c>
      <c r="F530" t="s">
        <v>312</v>
      </c>
      <c r="G530">
        <v>0</v>
      </c>
      <c r="H530" t="s">
        <v>376</v>
      </c>
      <c r="I530" t="s">
        <v>377</v>
      </c>
      <c r="J530" t="s">
        <v>376</v>
      </c>
      <c r="K530" t="s">
        <v>20</v>
      </c>
      <c r="L530" t="s">
        <v>376</v>
      </c>
      <c r="M530" t="s">
        <v>35</v>
      </c>
      <c r="N530">
        <v>4</v>
      </c>
      <c r="O530" t="s">
        <v>22</v>
      </c>
      <c r="P530" t="s">
        <v>23</v>
      </c>
      <c r="Q530" t="s">
        <v>314</v>
      </c>
      <c r="R530" t="s">
        <v>132</v>
      </c>
    </row>
    <row r="531" spans="1:18" x14ac:dyDescent="0.3">
      <c r="A531">
        <v>1136569</v>
      </c>
      <c r="B531" t="s">
        <v>38</v>
      </c>
      <c r="C531">
        <f>YEAR(Table1[[#This Row],[date]])</f>
        <v>2018</v>
      </c>
      <c r="D531" s="1">
        <v>43204</v>
      </c>
      <c r="E531" t="s">
        <v>329</v>
      </c>
      <c r="F531" t="s">
        <v>40</v>
      </c>
      <c r="G531">
        <v>0</v>
      </c>
      <c r="H531" t="s">
        <v>371</v>
      </c>
      <c r="I531" t="s">
        <v>374</v>
      </c>
      <c r="J531" t="s">
        <v>374</v>
      </c>
      <c r="K531" t="s">
        <v>20</v>
      </c>
      <c r="L531" t="s">
        <v>374</v>
      </c>
      <c r="M531" t="s">
        <v>35</v>
      </c>
      <c r="N531">
        <v>7</v>
      </c>
      <c r="O531" t="s">
        <v>22</v>
      </c>
      <c r="P531" t="s">
        <v>23</v>
      </c>
      <c r="Q531" t="s">
        <v>305</v>
      </c>
      <c r="R531" t="s">
        <v>296</v>
      </c>
    </row>
    <row r="532" spans="1:18" x14ac:dyDescent="0.3">
      <c r="A532">
        <v>1136570</v>
      </c>
      <c r="B532" t="s">
        <v>43</v>
      </c>
      <c r="C532">
        <f>YEAR(Table1[[#This Row],[date]])</f>
        <v>2018</v>
      </c>
      <c r="D532" s="1">
        <v>43204</v>
      </c>
      <c r="E532" t="s">
        <v>330</v>
      </c>
      <c r="F532" t="s">
        <v>45</v>
      </c>
      <c r="G532">
        <v>0</v>
      </c>
      <c r="H532" t="s">
        <v>372</v>
      </c>
      <c r="I532" t="s">
        <v>378</v>
      </c>
      <c r="J532" t="s">
        <v>378</v>
      </c>
      <c r="K532" t="s">
        <v>20</v>
      </c>
      <c r="L532" t="s">
        <v>378</v>
      </c>
      <c r="M532" t="s">
        <v>35</v>
      </c>
      <c r="N532">
        <v>5</v>
      </c>
      <c r="O532" t="s">
        <v>22</v>
      </c>
      <c r="P532" t="s">
        <v>23</v>
      </c>
      <c r="Q532" t="s">
        <v>217</v>
      </c>
      <c r="R532" t="s">
        <v>298</v>
      </c>
    </row>
    <row r="533" spans="1:18" x14ac:dyDescent="0.3">
      <c r="A533">
        <v>1136571</v>
      </c>
      <c r="B533" t="s">
        <v>311</v>
      </c>
      <c r="C533">
        <f>YEAR(Table1[[#This Row],[date]])</f>
        <v>2018</v>
      </c>
      <c r="D533" s="1">
        <v>43205</v>
      </c>
      <c r="E533" t="s">
        <v>249</v>
      </c>
      <c r="F533" t="s">
        <v>312</v>
      </c>
      <c r="G533">
        <v>0</v>
      </c>
      <c r="H533" t="s">
        <v>376</v>
      </c>
      <c r="I533" t="s">
        <v>375</v>
      </c>
      <c r="J533" t="s">
        <v>376</v>
      </c>
      <c r="K533" t="s">
        <v>20</v>
      </c>
      <c r="L533" t="s">
        <v>375</v>
      </c>
      <c r="M533" t="s">
        <v>21</v>
      </c>
      <c r="N533">
        <v>19</v>
      </c>
      <c r="O533" t="s">
        <v>22</v>
      </c>
      <c r="P533" t="s">
        <v>23</v>
      </c>
      <c r="Q533" t="s">
        <v>232</v>
      </c>
      <c r="R533" t="s">
        <v>132</v>
      </c>
    </row>
    <row r="534" spans="1:18" x14ac:dyDescent="0.3">
      <c r="A534">
        <v>1136572</v>
      </c>
      <c r="B534" t="s">
        <v>26</v>
      </c>
      <c r="C534">
        <f>YEAR(Table1[[#This Row],[date]])</f>
        <v>2018</v>
      </c>
      <c r="D534" s="1">
        <v>43205</v>
      </c>
      <c r="E534" t="s">
        <v>110</v>
      </c>
      <c r="F534" t="s">
        <v>294</v>
      </c>
      <c r="G534">
        <v>0</v>
      </c>
      <c r="H534" t="s">
        <v>377</v>
      </c>
      <c r="I534" t="s">
        <v>373</v>
      </c>
      <c r="J534" t="s">
        <v>373</v>
      </c>
      <c r="K534" t="s">
        <v>20</v>
      </c>
      <c r="L534" t="s">
        <v>377</v>
      </c>
      <c r="M534" t="s">
        <v>21</v>
      </c>
      <c r="N534">
        <v>4</v>
      </c>
      <c r="O534" t="s">
        <v>22</v>
      </c>
      <c r="P534" t="s">
        <v>23</v>
      </c>
      <c r="Q534" t="s">
        <v>222</v>
      </c>
      <c r="R534" t="s">
        <v>245</v>
      </c>
    </row>
    <row r="535" spans="1:18" x14ac:dyDescent="0.3">
      <c r="A535">
        <v>1136573</v>
      </c>
      <c r="B535" t="s">
        <v>43</v>
      </c>
      <c r="C535">
        <f>YEAR(Table1[[#This Row],[date]])</f>
        <v>2018</v>
      </c>
      <c r="D535" s="1">
        <v>43206</v>
      </c>
      <c r="E535" t="s">
        <v>315</v>
      </c>
      <c r="F535" t="s">
        <v>45</v>
      </c>
      <c r="G535">
        <v>0</v>
      </c>
      <c r="H535" t="s">
        <v>372</v>
      </c>
      <c r="I535" t="s">
        <v>374</v>
      </c>
      <c r="J535" t="s">
        <v>374</v>
      </c>
      <c r="K535" t="s">
        <v>20</v>
      </c>
      <c r="L535" t="s">
        <v>372</v>
      </c>
      <c r="M535" t="s">
        <v>21</v>
      </c>
      <c r="N535">
        <v>71</v>
      </c>
      <c r="O535" t="s">
        <v>22</v>
      </c>
      <c r="P535" t="s">
        <v>23</v>
      </c>
      <c r="Q535" t="s">
        <v>217</v>
      </c>
      <c r="R535" t="s">
        <v>298</v>
      </c>
    </row>
    <row r="536" spans="1:18" x14ac:dyDescent="0.3">
      <c r="A536">
        <v>1136574</v>
      </c>
      <c r="B536" t="s">
        <v>38</v>
      </c>
      <c r="C536">
        <f>YEAR(Table1[[#This Row],[date]])</f>
        <v>2018</v>
      </c>
      <c r="D536" s="1">
        <v>43207</v>
      </c>
      <c r="E536" t="s">
        <v>139</v>
      </c>
      <c r="F536" t="s">
        <v>40</v>
      </c>
      <c r="G536">
        <v>0</v>
      </c>
      <c r="H536" t="s">
        <v>371</v>
      </c>
      <c r="I536" t="s">
        <v>376</v>
      </c>
      <c r="J536" t="s">
        <v>376</v>
      </c>
      <c r="K536" t="s">
        <v>20</v>
      </c>
      <c r="L536" t="s">
        <v>371</v>
      </c>
      <c r="M536" t="s">
        <v>21</v>
      </c>
      <c r="N536">
        <v>46</v>
      </c>
      <c r="O536" t="s">
        <v>22</v>
      </c>
      <c r="P536" t="s">
        <v>23</v>
      </c>
      <c r="Q536" t="s">
        <v>201</v>
      </c>
      <c r="R536" t="s">
        <v>296</v>
      </c>
    </row>
    <row r="537" spans="1:18" x14ac:dyDescent="0.3">
      <c r="A537">
        <v>1136575</v>
      </c>
      <c r="B537" t="s">
        <v>48</v>
      </c>
      <c r="C537">
        <f>YEAR(Table1[[#This Row],[date]])</f>
        <v>2018</v>
      </c>
      <c r="D537" s="1">
        <v>43208</v>
      </c>
      <c r="E537" t="s">
        <v>315</v>
      </c>
      <c r="F537" t="s">
        <v>50</v>
      </c>
      <c r="G537">
        <v>0</v>
      </c>
      <c r="H537" t="s">
        <v>375</v>
      </c>
      <c r="I537" t="s">
        <v>372</v>
      </c>
      <c r="J537" t="s">
        <v>372</v>
      </c>
      <c r="K537" t="s">
        <v>20</v>
      </c>
      <c r="L537" t="s">
        <v>372</v>
      </c>
      <c r="M537" t="s">
        <v>35</v>
      </c>
      <c r="N537">
        <v>7</v>
      </c>
      <c r="O537" t="s">
        <v>22</v>
      </c>
      <c r="P537" t="s">
        <v>23</v>
      </c>
      <c r="Q537" t="s">
        <v>314</v>
      </c>
      <c r="R537" t="s">
        <v>132</v>
      </c>
    </row>
    <row r="538" spans="1:18" x14ac:dyDescent="0.3">
      <c r="A538">
        <v>1136576</v>
      </c>
      <c r="B538" t="s">
        <v>26</v>
      </c>
      <c r="C538">
        <f>YEAR(Table1[[#This Row],[date]])</f>
        <v>2018</v>
      </c>
      <c r="D538" s="1">
        <v>43209</v>
      </c>
      <c r="E538" t="s">
        <v>110</v>
      </c>
      <c r="F538" t="s">
        <v>294</v>
      </c>
      <c r="G538">
        <v>0</v>
      </c>
      <c r="H538" t="s">
        <v>377</v>
      </c>
      <c r="I538" t="s">
        <v>378</v>
      </c>
      <c r="J538" t="s">
        <v>377</v>
      </c>
      <c r="K538" t="s">
        <v>29</v>
      </c>
      <c r="L538" t="s">
        <v>377</v>
      </c>
      <c r="M538" t="s">
        <v>21</v>
      </c>
      <c r="N538">
        <v>15</v>
      </c>
      <c r="O538" t="s">
        <v>22</v>
      </c>
      <c r="P538" t="s">
        <v>23</v>
      </c>
      <c r="Q538" t="s">
        <v>252</v>
      </c>
      <c r="R538" t="s">
        <v>217</v>
      </c>
    </row>
    <row r="539" spans="1:18" x14ac:dyDescent="0.3">
      <c r="A539">
        <v>1136577</v>
      </c>
      <c r="B539" t="s">
        <v>223</v>
      </c>
      <c r="C539">
        <f>YEAR(Table1[[#This Row],[date]])</f>
        <v>2018</v>
      </c>
      <c r="D539" s="1">
        <v>43210</v>
      </c>
      <c r="E539" t="s">
        <v>49</v>
      </c>
      <c r="F539" t="s">
        <v>276</v>
      </c>
      <c r="G539">
        <v>0</v>
      </c>
      <c r="H539" t="s">
        <v>373</v>
      </c>
      <c r="I539" t="s">
        <v>375</v>
      </c>
      <c r="J539" t="s">
        <v>375</v>
      </c>
      <c r="K539" t="s">
        <v>20</v>
      </c>
      <c r="L539" t="s">
        <v>373</v>
      </c>
      <c r="M539" t="s">
        <v>21</v>
      </c>
      <c r="N539">
        <v>64</v>
      </c>
      <c r="O539" t="s">
        <v>22</v>
      </c>
      <c r="P539" t="s">
        <v>23</v>
      </c>
      <c r="Q539" t="s">
        <v>305</v>
      </c>
      <c r="R539" t="s">
        <v>296</v>
      </c>
    </row>
    <row r="540" spans="1:18" x14ac:dyDescent="0.3">
      <c r="A540">
        <v>1136578</v>
      </c>
      <c r="B540" t="s">
        <v>43</v>
      </c>
      <c r="C540">
        <f>YEAR(Table1[[#This Row],[date]])</f>
        <v>2018</v>
      </c>
      <c r="D540" s="1">
        <v>43211</v>
      </c>
      <c r="E540" t="s">
        <v>327</v>
      </c>
      <c r="F540" t="s">
        <v>45</v>
      </c>
      <c r="G540">
        <v>0</v>
      </c>
      <c r="H540" t="s">
        <v>372</v>
      </c>
      <c r="I540" t="s">
        <v>377</v>
      </c>
      <c r="J540" t="s">
        <v>377</v>
      </c>
      <c r="K540" t="s">
        <v>20</v>
      </c>
      <c r="L540" t="s">
        <v>377</v>
      </c>
      <c r="M540" t="s">
        <v>35</v>
      </c>
      <c r="N540">
        <v>9</v>
      </c>
      <c r="O540" t="s">
        <v>22</v>
      </c>
      <c r="P540" t="s">
        <v>87</v>
      </c>
      <c r="Q540" t="s">
        <v>232</v>
      </c>
      <c r="R540" t="s">
        <v>314</v>
      </c>
    </row>
    <row r="541" spans="1:18" x14ac:dyDescent="0.3">
      <c r="A541">
        <v>1136579</v>
      </c>
      <c r="B541" t="s">
        <v>311</v>
      </c>
      <c r="C541">
        <f>YEAR(Table1[[#This Row],[date]])</f>
        <v>2018</v>
      </c>
      <c r="D541" s="1">
        <v>43211</v>
      </c>
      <c r="E541" t="s">
        <v>113</v>
      </c>
      <c r="F541" t="s">
        <v>312</v>
      </c>
      <c r="G541">
        <v>0</v>
      </c>
      <c r="H541" t="s">
        <v>376</v>
      </c>
      <c r="I541" t="s">
        <v>374</v>
      </c>
      <c r="J541" t="s">
        <v>376</v>
      </c>
      <c r="K541" t="s">
        <v>20</v>
      </c>
      <c r="L541" t="s">
        <v>376</v>
      </c>
      <c r="M541" t="s">
        <v>35</v>
      </c>
      <c r="N541">
        <v>6</v>
      </c>
      <c r="O541" t="s">
        <v>22</v>
      </c>
      <c r="P541" t="s">
        <v>23</v>
      </c>
      <c r="Q541" t="s">
        <v>278</v>
      </c>
      <c r="R541" t="s">
        <v>245</v>
      </c>
    </row>
    <row r="542" spans="1:18" x14ac:dyDescent="0.3">
      <c r="A542">
        <v>1136580</v>
      </c>
      <c r="B542" t="s">
        <v>52</v>
      </c>
      <c r="C542">
        <f>YEAR(Table1[[#This Row],[date]])</f>
        <v>2018</v>
      </c>
      <c r="D542" s="1">
        <v>43212</v>
      </c>
      <c r="E542" t="s">
        <v>175</v>
      </c>
      <c r="F542" t="s">
        <v>54</v>
      </c>
      <c r="G542">
        <v>0</v>
      </c>
      <c r="H542" t="s">
        <v>378</v>
      </c>
      <c r="I542" t="s">
        <v>373</v>
      </c>
      <c r="J542" t="s">
        <v>378</v>
      </c>
      <c r="K542" t="s">
        <v>20</v>
      </c>
      <c r="L542" t="s">
        <v>373</v>
      </c>
      <c r="M542" t="s">
        <v>21</v>
      </c>
      <c r="N542">
        <v>4</v>
      </c>
      <c r="O542" t="s">
        <v>22</v>
      </c>
      <c r="P542" t="s">
        <v>23</v>
      </c>
      <c r="Q542" t="s">
        <v>222</v>
      </c>
      <c r="R542" t="s">
        <v>217</v>
      </c>
    </row>
    <row r="543" spans="1:18" x14ac:dyDescent="0.3">
      <c r="A543">
        <v>1136581</v>
      </c>
      <c r="B543" t="s">
        <v>48</v>
      </c>
      <c r="C543">
        <f>YEAR(Table1[[#This Row],[date]])</f>
        <v>2018</v>
      </c>
      <c r="D543" s="1">
        <v>43212</v>
      </c>
      <c r="E543" t="s">
        <v>331</v>
      </c>
      <c r="F543" t="s">
        <v>50</v>
      </c>
      <c r="G543">
        <v>0</v>
      </c>
      <c r="H543" t="s">
        <v>375</v>
      </c>
      <c r="I543" t="s">
        <v>371</v>
      </c>
      <c r="J543" t="s">
        <v>371</v>
      </c>
      <c r="K543" t="s">
        <v>29</v>
      </c>
      <c r="L543" t="s">
        <v>375</v>
      </c>
      <c r="M543" t="s">
        <v>35</v>
      </c>
      <c r="N543">
        <v>3</v>
      </c>
      <c r="O543" t="s">
        <v>22</v>
      </c>
      <c r="P543" t="s">
        <v>23</v>
      </c>
      <c r="Q543" t="s">
        <v>305</v>
      </c>
      <c r="R543" t="s">
        <v>201</v>
      </c>
    </row>
    <row r="544" spans="1:18" x14ac:dyDescent="0.3">
      <c r="A544">
        <v>1136582</v>
      </c>
      <c r="B544" t="s">
        <v>32</v>
      </c>
      <c r="C544">
        <f>YEAR(Table1[[#This Row],[date]])</f>
        <v>2018</v>
      </c>
      <c r="D544" s="1">
        <v>43213</v>
      </c>
      <c r="E544" t="s">
        <v>332</v>
      </c>
      <c r="F544" t="s">
        <v>34</v>
      </c>
      <c r="G544">
        <v>0</v>
      </c>
      <c r="H544" t="s">
        <v>374</v>
      </c>
      <c r="I544" t="s">
        <v>377</v>
      </c>
      <c r="J544" t="s">
        <v>374</v>
      </c>
      <c r="K544" t="s">
        <v>20</v>
      </c>
      <c r="L544" t="s">
        <v>377</v>
      </c>
      <c r="M544" t="s">
        <v>21</v>
      </c>
      <c r="N544">
        <v>4</v>
      </c>
      <c r="O544" t="s">
        <v>22</v>
      </c>
      <c r="P544" t="s">
        <v>23</v>
      </c>
      <c r="Q544" t="s">
        <v>298</v>
      </c>
      <c r="R544" t="s">
        <v>245</v>
      </c>
    </row>
    <row r="545" spans="1:18" x14ac:dyDescent="0.3">
      <c r="A545">
        <v>1136583</v>
      </c>
      <c r="B545" t="s">
        <v>38</v>
      </c>
      <c r="C545">
        <f>YEAR(Table1[[#This Row],[date]])</f>
        <v>2018</v>
      </c>
      <c r="D545" s="1">
        <v>43214</v>
      </c>
      <c r="E545" t="s">
        <v>313</v>
      </c>
      <c r="F545" t="s">
        <v>40</v>
      </c>
      <c r="G545">
        <v>0</v>
      </c>
      <c r="H545" t="s">
        <v>371</v>
      </c>
      <c r="I545" t="s">
        <v>378</v>
      </c>
      <c r="J545" t="s">
        <v>371</v>
      </c>
      <c r="K545" t="s">
        <v>20</v>
      </c>
      <c r="L545" t="s">
        <v>378</v>
      </c>
      <c r="M545" t="s">
        <v>21</v>
      </c>
      <c r="N545">
        <v>31</v>
      </c>
      <c r="O545" t="s">
        <v>22</v>
      </c>
      <c r="P545" t="s">
        <v>23</v>
      </c>
      <c r="Q545" t="s">
        <v>232</v>
      </c>
      <c r="R545" t="s">
        <v>132</v>
      </c>
    </row>
    <row r="546" spans="1:18" x14ac:dyDescent="0.3">
      <c r="A546">
        <v>1136584</v>
      </c>
      <c r="B546" t="s">
        <v>311</v>
      </c>
      <c r="C546">
        <f>YEAR(Table1[[#This Row],[date]])</f>
        <v>2018</v>
      </c>
      <c r="D546" s="1">
        <v>43215</v>
      </c>
      <c r="E546" t="s">
        <v>68</v>
      </c>
      <c r="F546" t="s">
        <v>312</v>
      </c>
      <c r="G546">
        <v>0</v>
      </c>
      <c r="H546" t="s">
        <v>376</v>
      </c>
      <c r="I546" t="s">
        <v>373</v>
      </c>
      <c r="J546" t="s">
        <v>373</v>
      </c>
      <c r="K546" t="s">
        <v>20</v>
      </c>
      <c r="L546" t="s">
        <v>373</v>
      </c>
      <c r="M546" t="s">
        <v>35</v>
      </c>
      <c r="N546">
        <v>5</v>
      </c>
      <c r="O546" t="s">
        <v>22</v>
      </c>
      <c r="P546" t="s">
        <v>23</v>
      </c>
      <c r="Q546" t="s">
        <v>252</v>
      </c>
      <c r="R546" t="s">
        <v>295</v>
      </c>
    </row>
    <row r="547" spans="1:18" x14ac:dyDescent="0.3">
      <c r="A547">
        <v>1136585</v>
      </c>
      <c r="B547" t="s">
        <v>52</v>
      </c>
      <c r="C547">
        <f>YEAR(Table1[[#This Row],[date]])</f>
        <v>2018</v>
      </c>
      <c r="D547" s="1">
        <v>43216</v>
      </c>
      <c r="E547" t="s">
        <v>332</v>
      </c>
      <c r="F547" t="s">
        <v>54</v>
      </c>
      <c r="G547">
        <v>0</v>
      </c>
      <c r="H547" t="s">
        <v>378</v>
      </c>
      <c r="I547" t="s">
        <v>377</v>
      </c>
      <c r="J547" t="s">
        <v>377</v>
      </c>
      <c r="K547" t="s">
        <v>20</v>
      </c>
      <c r="L547" t="s">
        <v>378</v>
      </c>
      <c r="M547" t="s">
        <v>21</v>
      </c>
      <c r="N547">
        <v>13</v>
      </c>
      <c r="O547" t="s">
        <v>22</v>
      </c>
      <c r="P547" t="s">
        <v>23</v>
      </c>
      <c r="Q547" t="s">
        <v>317</v>
      </c>
      <c r="R547" t="s">
        <v>245</v>
      </c>
    </row>
    <row r="548" spans="1:18" x14ac:dyDescent="0.3">
      <c r="A548">
        <v>1136586</v>
      </c>
      <c r="B548" t="s">
        <v>32</v>
      </c>
      <c r="C548">
        <f>YEAR(Table1[[#This Row],[date]])</f>
        <v>2018</v>
      </c>
      <c r="D548" s="1">
        <v>43217</v>
      </c>
      <c r="E548" t="s">
        <v>284</v>
      </c>
      <c r="F548" t="s">
        <v>34</v>
      </c>
      <c r="G548">
        <v>0</v>
      </c>
      <c r="H548" t="s">
        <v>374</v>
      </c>
      <c r="I548" t="s">
        <v>372</v>
      </c>
      <c r="J548" t="s">
        <v>372</v>
      </c>
      <c r="K548" t="s">
        <v>20</v>
      </c>
      <c r="L548" t="s">
        <v>374</v>
      </c>
      <c r="M548" t="s">
        <v>21</v>
      </c>
      <c r="N548">
        <v>55</v>
      </c>
      <c r="O548" t="s">
        <v>22</v>
      </c>
      <c r="P548" t="s">
        <v>23</v>
      </c>
      <c r="Q548" t="s">
        <v>232</v>
      </c>
      <c r="R548" t="s">
        <v>132</v>
      </c>
    </row>
    <row r="549" spans="1:18" x14ac:dyDescent="0.3">
      <c r="A549">
        <v>1136587</v>
      </c>
      <c r="B549" t="s">
        <v>223</v>
      </c>
      <c r="C549">
        <f>YEAR(Table1[[#This Row],[date]])</f>
        <v>2018</v>
      </c>
      <c r="D549" s="1">
        <v>43218</v>
      </c>
      <c r="E549" t="s">
        <v>139</v>
      </c>
      <c r="F549" t="s">
        <v>276</v>
      </c>
      <c r="G549">
        <v>0</v>
      </c>
      <c r="H549" t="s">
        <v>373</v>
      </c>
      <c r="I549" t="s">
        <v>371</v>
      </c>
      <c r="J549" t="s">
        <v>371</v>
      </c>
      <c r="K549" t="s">
        <v>20</v>
      </c>
      <c r="L549" t="s">
        <v>371</v>
      </c>
      <c r="M549" t="s">
        <v>35</v>
      </c>
      <c r="N549">
        <v>8</v>
      </c>
      <c r="O549" t="s">
        <v>22</v>
      </c>
      <c r="P549" t="s">
        <v>23</v>
      </c>
      <c r="Q549" t="s">
        <v>278</v>
      </c>
      <c r="R549" t="s">
        <v>296</v>
      </c>
    </row>
    <row r="550" spans="1:18" x14ac:dyDescent="0.3">
      <c r="A550">
        <v>1136588</v>
      </c>
      <c r="B550" t="s">
        <v>48</v>
      </c>
      <c r="C550">
        <f>YEAR(Table1[[#This Row],[date]])</f>
        <v>2018</v>
      </c>
      <c r="D550" s="1">
        <v>43219</v>
      </c>
      <c r="E550" t="s">
        <v>319</v>
      </c>
      <c r="F550" t="s">
        <v>50</v>
      </c>
      <c r="G550">
        <v>0</v>
      </c>
      <c r="H550" t="s">
        <v>375</v>
      </c>
      <c r="I550" t="s">
        <v>378</v>
      </c>
      <c r="J550" t="s">
        <v>378</v>
      </c>
      <c r="K550" t="s">
        <v>29</v>
      </c>
      <c r="L550" t="s">
        <v>378</v>
      </c>
      <c r="M550" t="s">
        <v>21</v>
      </c>
      <c r="N550">
        <v>11</v>
      </c>
      <c r="O550" t="s">
        <v>22</v>
      </c>
      <c r="P550" t="s">
        <v>23</v>
      </c>
      <c r="Q550" t="s">
        <v>226</v>
      </c>
      <c r="R550" t="s">
        <v>298</v>
      </c>
    </row>
    <row r="551" spans="1:18" x14ac:dyDescent="0.3">
      <c r="A551">
        <v>1136589</v>
      </c>
      <c r="B551" t="s">
        <v>311</v>
      </c>
      <c r="C551">
        <f>YEAR(Table1[[#This Row],[date]])</f>
        <v>2018</v>
      </c>
      <c r="D551" s="1">
        <v>43219</v>
      </c>
      <c r="E551" t="s">
        <v>265</v>
      </c>
      <c r="F551" t="s">
        <v>312</v>
      </c>
      <c r="G551">
        <v>0</v>
      </c>
      <c r="H551" t="s">
        <v>376</v>
      </c>
      <c r="I551" t="s">
        <v>372</v>
      </c>
      <c r="J551" t="s">
        <v>372</v>
      </c>
      <c r="K551" t="s">
        <v>20</v>
      </c>
      <c r="L551" t="s">
        <v>372</v>
      </c>
      <c r="M551" t="s">
        <v>35</v>
      </c>
      <c r="N551">
        <v>6</v>
      </c>
      <c r="O551" t="s">
        <v>22</v>
      </c>
      <c r="P551" t="s">
        <v>23</v>
      </c>
      <c r="Q551" t="s">
        <v>252</v>
      </c>
      <c r="R551" t="s">
        <v>217</v>
      </c>
    </row>
    <row r="552" spans="1:18" x14ac:dyDescent="0.3">
      <c r="A552">
        <v>1136590</v>
      </c>
      <c r="B552" t="s">
        <v>223</v>
      </c>
      <c r="C552">
        <f>YEAR(Table1[[#This Row],[date]])</f>
        <v>2018</v>
      </c>
      <c r="D552" s="1">
        <v>43220</v>
      </c>
      <c r="E552" t="s">
        <v>49</v>
      </c>
      <c r="F552" t="s">
        <v>276</v>
      </c>
      <c r="G552">
        <v>0</v>
      </c>
      <c r="H552" t="s">
        <v>373</v>
      </c>
      <c r="I552" t="s">
        <v>374</v>
      </c>
      <c r="J552" t="s">
        <v>374</v>
      </c>
      <c r="K552" t="s">
        <v>20</v>
      </c>
      <c r="L552" t="s">
        <v>373</v>
      </c>
      <c r="M552" t="s">
        <v>21</v>
      </c>
      <c r="N552">
        <v>13</v>
      </c>
      <c r="O552" t="s">
        <v>22</v>
      </c>
      <c r="P552" t="s">
        <v>23</v>
      </c>
      <c r="Q552" t="s">
        <v>302</v>
      </c>
      <c r="R552" t="s">
        <v>232</v>
      </c>
    </row>
    <row r="553" spans="1:18" x14ac:dyDescent="0.3">
      <c r="A553">
        <v>1136591</v>
      </c>
      <c r="B553" t="s">
        <v>311</v>
      </c>
      <c r="C553">
        <f>YEAR(Table1[[#This Row],[date]])</f>
        <v>2018</v>
      </c>
      <c r="D553" s="1">
        <v>43221</v>
      </c>
      <c r="E553" t="s">
        <v>333</v>
      </c>
      <c r="F553" t="s">
        <v>312</v>
      </c>
      <c r="G553">
        <v>0</v>
      </c>
      <c r="H553" t="s">
        <v>376</v>
      </c>
      <c r="I553" t="s">
        <v>371</v>
      </c>
      <c r="J553" t="s">
        <v>371</v>
      </c>
      <c r="K553" t="s">
        <v>20</v>
      </c>
      <c r="L553" t="s">
        <v>376</v>
      </c>
      <c r="M553" t="s">
        <v>21</v>
      </c>
      <c r="N553">
        <v>14</v>
      </c>
      <c r="O553" t="s">
        <v>22</v>
      </c>
      <c r="P553" t="s">
        <v>23</v>
      </c>
      <c r="Q553" t="s">
        <v>112</v>
      </c>
      <c r="R553" t="s">
        <v>296</v>
      </c>
    </row>
    <row r="554" spans="1:18" x14ac:dyDescent="0.3">
      <c r="A554">
        <v>1136592</v>
      </c>
      <c r="B554" t="s">
        <v>32</v>
      </c>
      <c r="C554">
        <f>YEAR(Table1[[#This Row],[date]])</f>
        <v>2018</v>
      </c>
      <c r="D554" s="1">
        <v>43222</v>
      </c>
      <c r="E554" t="s">
        <v>306</v>
      </c>
      <c r="F554" t="s">
        <v>34</v>
      </c>
      <c r="G554">
        <v>0</v>
      </c>
      <c r="H554" t="s">
        <v>374</v>
      </c>
      <c r="I554" t="s">
        <v>375</v>
      </c>
      <c r="J554" t="s">
        <v>375</v>
      </c>
      <c r="K554" t="s">
        <v>20</v>
      </c>
      <c r="L554" t="s">
        <v>374</v>
      </c>
      <c r="M554" t="s">
        <v>21</v>
      </c>
      <c r="N554">
        <v>4</v>
      </c>
      <c r="O554" t="s">
        <v>22</v>
      </c>
      <c r="P554" t="s">
        <v>87</v>
      </c>
      <c r="Q554" t="s">
        <v>295</v>
      </c>
      <c r="R554" t="s">
        <v>245</v>
      </c>
    </row>
    <row r="555" spans="1:18" x14ac:dyDescent="0.3">
      <c r="A555">
        <v>1136593</v>
      </c>
      <c r="B555" t="s">
        <v>43</v>
      </c>
      <c r="C555">
        <f>YEAR(Table1[[#This Row],[date]])</f>
        <v>2018</v>
      </c>
      <c r="D555" s="1">
        <v>43223</v>
      </c>
      <c r="E555" t="s">
        <v>229</v>
      </c>
      <c r="F555" t="s">
        <v>45</v>
      </c>
      <c r="G555">
        <v>0</v>
      </c>
      <c r="H555" t="s">
        <v>372</v>
      </c>
      <c r="I555" t="s">
        <v>373</v>
      </c>
      <c r="J555" t="s">
        <v>372</v>
      </c>
      <c r="K555" t="s">
        <v>20</v>
      </c>
      <c r="L555" t="s">
        <v>372</v>
      </c>
      <c r="M555" t="s">
        <v>35</v>
      </c>
      <c r="N555">
        <v>6</v>
      </c>
      <c r="O555" t="s">
        <v>22</v>
      </c>
      <c r="P555" t="s">
        <v>23</v>
      </c>
      <c r="Q555" t="s">
        <v>119</v>
      </c>
      <c r="R555" t="s">
        <v>314</v>
      </c>
    </row>
    <row r="556" spans="1:18" x14ac:dyDescent="0.3">
      <c r="A556">
        <v>1136594</v>
      </c>
      <c r="B556" t="s">
        <v>209</v>
      </c>
      <c r="C556">
        <f>YEAR(Table1[[#This Row],[date]])</f>
        <v>2018</v>
      </c>
      <c r="D556" s="1">
        <v>43224</v>
      </c>
      <c r="E556" t="s">
        <v>301</v>
      </c>
      <c r="F556" t="s">
        <v>210</v>
      </c>
      <c r="G556">
        <v>0</v>
      </c>
      <c r="H556" t="s">
        <v>377</v>
      </c>
      <c r="I556" t="s">
        <v>371</v>
      </c>
      <c r="J556" t="s">
        <v>371</v>
      </c>
      <c r="K556" t="s">
        <v>20</v>
      </c>
      <c r="L556" t="s">
        <v>371</v>
      </c>
      <c r="M556" t="s">
        <v>35</v>
      </c>
      <c r="N556">
        <v>6</v>
      </c>
      <c r="O556" t="s">
        <v>22</v>
      </c>
      <c r="P556" t="s">
        <v>23</v>
      </c>
      <c r="Q556" t="s">
        <v>302</v>
      </c>
      <c r="R556" t="s">
        <v>132</v>
      </c>
    </row>
    <row r="557" spans="1:18" x14ac:dyDescent="0.3">
      <c r="A557">
        <v>1136595</v>
      </c>
      <c r="B557" t="s">
        <v>223</v>
      </c>
      <c r="C557">
        <f>YEAR(Table1[[#This Row],[date]])</f>
        <v>2018</v>
      </c>
      <c r="D557" s="1">
        <v>43225</v>
      </c>
      <c r="E557" t="s">
        <v>220</v>
      </c>
      <c r="F557" t="s">
        <v>276</v>
      </c>
      <c r="G557">
        <v>0</v>
      </c>
      <c r="H557" t="s">
        <v>373</v>
      </c>
      <c r="I557" t="s">
        <v>376</v>
      </c>
      <c r="J557" t="s">
        <v>373</v>
      </c>
      <c r="K557" t="s">
        <v>20</v>
      </c>
      <c r="L557" t="s">
        <v>373</v>
      </c>
      <c r="M557" t="s">
        <v>35</v>
      </c>
      <c r="N557">
        <v>6</v>
      </c>
      <c r="O557" t="s">
        <v>22</v>
      </c>
      <c r="P557" t="s">
        <v>23</v>
      </c>
      <c r="Q557" t="s">
        <v>296</v>
      </c>
      <c r="R557" t="s">
        <v>317</v>
      </c>
    </row>
    <row r="558" spans="1:18" x14ac:dyDescent="0.3">
      <c r="A558">
        <v>1136596</v>
      </c>
      <c r="B558" t="s">
        <v>52</v>
      </c>
      <c r="C558">
        <f>YEAR(Table1[[#This Row],[date]])</f>
        <v>2018</v>
      </c>
      <c r="D558" s="1">
        <v>43225</v>
      </c>
      <c r="E558" t="s">
        <v>313</v>
      </c>
      <c r="F558" t="s">
        <v>54</v>
      </c>
      <c r="G558">
        <v>0</v>
      </c>
      <c r="H558" t="s">
        <v>378</v>
      </c>
      <c r="I558" t="s">
        <v>374</v>
      </c>
      <c r="J558" t="s">
        <v>374</v>
      </c>
      <c r="K558" t="s">
        <v>29</v>
      </c>
      <c r="L558" t="s">
        <v>378</v>
      </c>
      <c r="M558" t="s">
        <v>35</v>
      </c>
      <c r="N558">
        <v>7</v>
      </c>
      <c r="O558" t="s">
        <v>22</v>
      </c>
      <c r="P558" t="s">
        <v>23</v>
      </c>
      <c r="Q558" t="s">
        <v>226</v>
      </c>
      <c r="R558" t="s">
        <v>245</v>
      </c>
    </row>
    <row r="559" spans="1:18" x14ac:dyDescent="0.3">
      <c r="A559">
        <v>1136597</v>
      </c>
      <c r="B559" t="s">
        <v>38</v>
      </c>
      <c r="C559">
        <f>YEAR(Table1[[#This Row],[date]])</f>
        <v>2018</v>
      </c>
      <c r="D559" s="1">
        <v>43226</v>
      </c>
      <c r="E559" t="s">
        <v>290</v>
      </c>
      <c r="F559" t="s">
        <v>40</v>
      </c>
      <c r="G559">
        <v>0</v>
      </c>
      <c r="H559" t="s">
        <v>371</v>
      </c>
      <c r="I559" t="s">
        <v>372</v>
      </c>
      <c r="J559" t="s">
        <v>372</v>
      </c>
      <c r="K559" t="s">
        <v>20</v>
      </c>
      <c r="L559" t="s">
        <v>371</v>
      </c>
      <c r="M559" t="s">
        <v>21</v>
      </c>
      <c r="N559">
        <v>13</v>
      </c>
      <c r="O559" t="s">
        <v>22</v>
      </c>
      <c r="P559" t="s">
        <v>23</v>
      </c>
      <c r="Q559" t="s">
        <v>119</v>
      </c>
      <c r="R559" t="s">
        <v>314</v>
      </c>
    </row>
    <row r="560" spans="1:18" x14ac:dyDescent="0.3">
      <c r="A560">
        <v>1136598</v>
      </c>
      <c r="B560" t="s">
        <v>209</v>
      </c>
      <c r="C560">
        <f>YEAR(Table1[[#This Row],[date]])</f>
        <v>2018</v>
      </c>
      <c r="D560" s="1">
        <v>43226</v>
      </c>
      <c r="E560" t="s">
        <v>334</v>
      </c>
      <c r="F560" t="s">
        <v>210</v>
      </c>
      <c r="G560">
        <v>0</v>
      </c>
      <c r="H560" t="s">
        <v>377</v>
      </c>
      <c r="I560" t="s">
        <v>375</v>
      </c>
      <c r="J560" t="s">
        <v>377</v>
      </c>
      <c r="K560" t="s">
        <v>20</v>
      </c>
      <c r="L560" t="s">
        <v>377</v>
      </c>
      <c r="M560" t="s">
        <v>35</v>
      </c>
      <c r="N560">
        <v>6</v>
      </c>
      <c r="O560" t="s">
        <v>22</v>
      </c>
      <c r="P560" t="s">
        <v>23</v>
      </c>
      <c r="Q560" t="s">
        <v>232</v>
      </c>
      <c r="R560" t="s">
        <v>132</v>
      </c>
    </row>
    <row r="561" spans="1:18" x14ac:dyDescent="0.3">
      <c r="A561">
        <v>1136599</v>
      </c>
      <c r="B561" t="s">
        <v>52</v>
      </c>
      <c r="C561">
        <f>YEAR(Table1[[#This Row],[date]])</f>
        <v>2018</v>
      </c>
      <c r="D561" s="1">
        <v>43227</v>
      </c>
      <c r="E561" t="s">
        <v>319</v>
      </c>
      <c r="F561" t="s">
        <v>54</v>
      </c>
      <c r="G561">
        <v>0</v>
      </c>
      <c r="H561" t="s">
        <v>378</v>
      </c>
      <c r="I561" t="s">
        <v>376</v>
      </c>
      <c r="J561" t="s">
        <v>376</v>
      </c>
      <c r="K561" t="s">
        <v>20</v>
      </c>
      <c r="L561" t="s">
        <v>378</v>
      </c>
      <c r="M561" t="s">
        <v>21</v>
      </c>
      <c r="N561">
        <v>5</v>
      </c>
      <c r="O561" t="s">
        <v>22</v>
      </c>
      <c r="P561" t="s">
        <v>23</v>
      </c>
      <c r="Q561" t="s">
        <v>226</v>
      </c>
      <c r="R561" t="s">
        <v>295</v>
      </c>
    </row>
    <row r="562" spans="1:18" x14ac:dyDescent="0.3">
      <c r="A562">
        <v>1136600</v>
      </c>
      <c r="B562" t="s">
        <v>48</v>
      </c>
      <c r="C562">
        <f>YEAR(Table1[[#This Row],[date]])</f>
        <v>2018</v>
      </c>
      <c r="D562" s="1">
        <v>43228</v>
      </c>
      <c r="E562" t="s">
        <v>320</v>
      </c>
      <c r="F562" t="s">
        <v>50</v>
      </c>
      <c r="G562">
        <v>0</v>
      </c>
      <c r="H562" t="s">
        <v>375</v>
      </c>
      <c r="I562" t="s">
        <v>377</v>
      </c>
      <c r="J562" t="s">
        <v>375</v>
      </c>
      <c r="K562" t="s">
        <v>29</v>
      </c>
      <c r="L562" t="s">
        <v>375</v>
      </c>
      <c r="M562" t="s">
        <v>21</v>
      </c>
      <c r="N562">
        <v>15</v>
      </c>
      <c r="O562" t="s">
        <v>22</v>
      </c>
      <c r="P562" t="s">
        <v>23</v>
      </c>
      <c r="Q562" t="s">
        <v>112</v>
      </c>
      <c r="R562" t="s">
        <v>296</v>
      </c>
    </row>
    <row r="563" spans="1:18" x14ac:dyDescent="0.3">
      <c r="A563">
        <v>1136601</v>
      </c>
      <c r="B563" t="s">
        <v>43</v>
      </c>
      <c r="C563">
        <f>YEAR(Table1[[#This Row],[date]])</f>
        <v>2018</v>
      </c>
      <c r="D563" s="1">
        <v>43229</v>
      </c>
      <c r="E563" t="s">
        <v>335</v>
      </c>
      <c r="F563" t="s">
        <v>45</v>
      </c>
      <c r="G563">
        <v>0</v>
      </c>
      <c r="H563" t="s">
        <v>372</v>
      </c>
      <c r="I563" t="s">
        <v>371</v>
      </c>
      <c r="J563" t="s">
        <v>372</v>
      </c>
      <c r="K563" t="s">
        <v>20</v>
      </c>
      <c r="L563" t="s">
        <v>371</v>
      </c>
      <c r="M563" t="s">
        <v>21</v>
      </c>
      <c r="N563">
        <v>102</v>
      </c>
      <c r="O563" t="s">
        <v>22</v>
      </c>
      <c r="P563" t="s">
        <v>23</v>
      </c>
      <c r="Q563" t="s">
        <v>305</v>
      </c>
      <c r="R563" t="s">
        <v>217</v>
      </c>
    </row>
    <row r="564" spans="1:18" x14ac:dyDescent="0.3">
      <c r="A564">
        <v>1136602</v>
      </c>
      <c r="B564" t="s">
        <v>32</v>
      </c>
      <c r="C564">
        <f>YEAR(Table1[[#This Row],[date]])</f>
        <v>2018</v>
      </c>
      <c r="D564" s="1">
        <v>43230</v>
      </c>
      <c r="E564" t="s">
        <v>212</v>
      </c>
      <c r="F564" t="s">
        <v>34</v>
      </c>
      <c r="G564">
        <v>0</v>
      </c>
      <c r="H564" t="s">
        <v>374</v>
      </c>
      <c r="I564" t="s">
        <v>378</v>
      </c>
      <c r="J564" t="s">
        <v>374</v>
      </c>
      <c r="K564" t="s">
        <v>29</v>
      </c>
      <c r="L564" t="s">
        <v>378</v>
      </c>
      <c r="M564" t="s">
        <v>35</v>
      </c>
      <c r="N564">
        <v>9</v>
      </c>
      <c r="O564" t="s">
        <v>22</v>
      </c>
      <c r="P564" t="s">
        <v>23</v>
      </c>
      <c r="Q564" t="s">
        <v>302</v>
      </c>
      <c r="R564" t="s">
        <v>232</v>
      </c>
    </row>
    <row r="565" spans="1:18" x14ac:dyDescent="0.3">
      <c r="A565">
        <v>1136603</v>
      </c>
      <c r="B565" t="s">
        <v>48</v>
      </c>
      <c r="C565">
        <f>YEAR(Table1[[#This Row],[date]])</f>
        <v>2018</v>
      </c>
      <c r="D565" s="1">
        <v>43231</v>
      </c>
      <c r="E565" t="s">
        <v>320</v>
      </c>
      <c r="F565" t="s">
        <v>50</v>
      </c>
      <c r="G565">
        <v>0</v>
      </c>
      <c r="H565" t="s">
        <v>375</v>
      </c>
      <c r="I565" t="s">
        <v>373</v>
      </c>
      <c r="J565" t="s">
        <v>373</v>
      </c>
      <c r="K565" t="s">
        <v>29</v>
      </c>
      <c r="L565" t="s">
        <v>375</v>
      </c>
      <c r="M565" t="s">
        <v>35</v>
      </c>
      <c r="N565">
        <v>4</v>
      </c>
      <c r="O565" t="s">
        <v>22</v>
      </c>
      <c r="P565" t="s">
        <v>23</v>
      </c>
      <c r="Q565" t="s">
        <v>112</v>
      </c>
      <c r="R565" t="s">
        <v>317</v>
      </c>
    </row>
    <row r="566" spans="1:18" x14ac:dyDescent="0.3">
      <c r="A566">
        <v>1136604</v>
      </c>
      <c r="B566" t="s">
        <v>209</v>
      </c>
      <c r="C566">
        <f>YEAR(Table1[[#This Row],[date]])</f>
        <v>2018</v>
      </c>
      <c r="D566" s="1">
        <v>43232</v>
      </c>
      <c r="E566" t="s">
        <v>229</v>
      </c>
      <c r="F566" t="s">
        <v>210</v>
      </c>
      <c r="G566">
        <v>0</v>
      </c>
      <c r="H566" t="s">
        <v>377</v>
      </c>
      <c r="I566" t="s">
        <v>372</v>
      </c>
      <c r="J566" t="s">
        <v>377</v>
      </c>
      <c r="K566" t="s">
        <v>20</v>
      </c>
      <c r="L566" t="s">
        <v>372</v>
      </c>
      <c r="M566" t="s">
        <v>21</v>
      </c>
      <c r="N566">
        <v>31</v>
      </c>
      <c r="O566" t="s">
        <v>22</v>
      </c>
      <c r="P566" t="s">
        <v>23</v>
      </c>
      <c r="Q566" t="s">
        <v>295</v>
      </c>
      <c r="R566" t="s">
        <v>245</v>
      </c>
    </row>
    <row r="567" spans="1:18" x14ac:dyDescent="0.3">
      <c r="A567">
        <v>1136605</v>
      </c>
      <c r="B567" t="s">
        <v>32</v>
      </c>
      <c r="C567">
        <f>YEAR(Table1[[#This Row],[date]])</f>
        <v>2018</v>
      </c>
      <c r="D567" s="1">
        <v>43232</v>
      </c>
      <c r="E567" t="s">
        <v>113</v>
      </c>
      <c r="F567" t="s">
        <v>34</v>
      </c>
      <c r="G567">
        <v>0</v>
      </c>
      <c r="H567" t="s">
        <v>374</v>
      </c>
      <c r="I567" t="s">
        <v>376</v>
      </c>
      <c r="J567" t="s">
        <v>376</v>
      </c>
      <c r="K567" t="s">
        <v>20</v>
      </c>
      <c r="L567" t="s">
        <v>376</v>
      </c>
      <c r="M567" t="s">
        <v>35</v>
      </c>
      <c r="N567">
        <v>5</v>
      </c>
      <c r="O567" t="s">
        <v>22</v>
      </c>
      <c r="P567" t="s">
        <v>23</v>
      </c>
      <c r="Q567" t="s">
        <v>305</v>
      </c>
      <c r="R567" t="s">
        <v>119</v>
      </c>
    </row>
    <row r="568" spans="1:18" x14ac:dyDescent="0.3">
      <c r="A568">
        <v>1136606</v>
      </c>
      <c r="B568" t="s">
        <v>223</v>
      </c>
      <c r="C568">
        <f>YEAR(Table1[[#This Row],[date]])</f>
        <v>2018</v>
      </c>
      <c r="D568" s="1">
        <v>43233</v>
      </c>
      <c r="E568" t="s">
        <v>175</v>
      </c>
      <c r="F568" t="s">
        <v>276</v>
      </c>
      <c r="G568">
        <v>0</v>
      </c>
      <c r="H568" t="s">
        <v>373</v>
      </c>
      <c r="I568" t="s">
        <v>378</v>
      </c>
      <c r="J568" t="s">
        <v>373</v>
      </c>
      <c r="K568" t="s">
        <v>20</v>
      </c>
      <c r="L568" t="s">
        <v>373</v>
      </c>
      <c r="M568" t="s">
        <v>35</v>
      </c>
      <c r="N568">
        <v>8</v>
      </c>
      <c r="O568" t="s">
        <v>22</v>
      </c>
      <c r="P568" t="s">
        <v>23</v>
      </c>
      <c r="Q568" t="s">
        <v>112</v>
      </c>
      <c r="R568" t="s">
        <v>317</v>
      </c>
    </row>
    <row r="569" spans="1:18" x14ac:dyDescent="0.3">
      <c r="A569">
        <v>1136607</v>
      </c>
      <c r="B569" t="s">
        <v>38</v>
      </c>
      <c r="C569">
        <f>YEAR(Table1[[#This Row],[date]])</f>
        <v>2018</v>
      </c>
      <c r="D569" s="1">
        <v>43233</v>
      </c>
      <c r="E569" t="s">
        <v>320</v>
      </c>
      <c r="F569" t="s">
        <v>40</v>
      </c>
      <c r="G569">
        <v>0</v>
      </c>
      <c r="H569" t="s">
        <v>371</v>
      </c>
      <c r="I569" t="s">
        <v>375</v>
      </c>
      <c r="J569" t="s">
        <v>375</v>
      </c>
      <c r="K569" t="s">
        <v>20</v>
      </c>
      <c r="L569" t="s">
        <v>375</v>
      </c>
      <c r="M569" t="s">
        <v>35</v>
      </c>
      <c r="N569">
        <v>7</v>
      </c>
      <c r="O569" t="s">
        <v>22</v>
      </c>
      <c r="P569" t="s">
        <v>23</v>
      </c>
      <c r="Q569" t="s">
        <v>296</v>
      </c>
      <c r="R569" t="s">
        <v>132</v>
      </c>
    </row>
    <row r="570" spans="1:18" x14ac:dyDescent="0.3">
      <c r="A570">
        <v>1136608</v>
      </c>
      <c r="B570" t="s">
        <v>209</v>
      </c>
      <c r="C570">
        <f>YEAR(Table1[[#This Row],[date]])</f>
        <v>2018</v>
      </c>
      <c r="D570" s="1">
        <v>43234</v>
      </c>
      <c r="E570" t="s">
        <v>236</v>
      </c>
      <c r="F570" t="s">
        <v>210</v>
      </c>
      <c r="G570">
        <v>0</v>
      </c>
      <c r="H570" t="s">
        <v>377</v>
      </c>
      <c r="I570" t="s">
        <v>376</v>
      </c>
      <c r="J570" t="s">
        <v>376</v>
      </c>
      <c r="K570" t="s">
        <v>20</v>
      </c>
      <c r="L570" t="s">
        <v>376</v>
      </c>
      <c r="M570" t="s">
        <v>35</v>
      </c>
      <c r="N570">
        <v>10</v>
      </c>
      <c r="O570" t="s">
        <v>22</v>
      </c>
      <c r="P570" t="s">
        <v>23</v>
      </c>
      <c r="Q570" t="s">
        <v>226</v>
      </c>
      <c r="R570" t="s">
        <v>295</v>
      </c>
    </row>
    <row r="571" spans="1:18" x14ac:dyDescent="0.3">
      <c r="A571">
        <v>1136609</v>
      </c>
      <c r="B571" t="s">
        <v>43</v>
      </c>
      <c r="C571">
        <f>YEAR(Table1[[#This Row],[date]])</f>
        <v>2018</v>
      </c>
      <c r="D571" s="1">
        <v>43235</v>
      </c>
      <c r="E571" t="s">
        <v>336</v>
      </c>
      <c r="F571" t="s">
        <v>45</v>
      </c>
      <c r="G571">
        <v>0</v>
      </c>
      <c r="H571" t="s">
        <v>372</v>
      </c>
      <c r="I571" t="s">
        <v>375</v>
      </c>
      <c r="J571" t="s">
        <v>372</v>
      </c>
      <c r="K571" t="s">
        <v>20</v>
      </c>
      <c r="L571" t="s">
        <v>372</v>
      </c>
      <c r="M571" t="s">
        <v>35</v>
      </c>
      <c r="N571">
        <v>6</v>
      </c>
      <c r="O571" t="s">
        <v>22</v>
      </c>
      <c r="P571" t="s">
        <v>23</v>
      </c>
      <c r="Q571" t="s">
        <v>119</v>
      </c>
      <c r="R571" t="s">
        <v>217</v>
      </c>
    </row>
    <row r="572" spans="1:18" x14ac:dyDescent="0.3">
      <c r="A572">
        <v>1136610</v>
      </c>
      <c r="B572" t="s">
        <v>38</v>
      </c>
      <c r="C572">
        <f>YEAR(Table1[[#This Row],[date]])</f>
        <v>2018</v>
      </c>
      <c r="D572" s="1">
        <v>43236</v>
      </c>
      <c r="E572" t="s">
        <v>316</v>
      </c>
      <c r="F572" t="s">
        <v>40</v>
      </c>
      <c r="G572">
        <v>0</v>
      </c>
      <c r="H572" t="s">
        <v>371</v>
      </c>
      <c r="I572" t="s">
        <v>377</v>
      </c>
      <c r="J572" t="s">
        <v>377</v>
      </c>
      <c r="K572" t="s">
        <v>20</v>
      </c>
      <c r="L572" t="s">
        <v>371</v>
      </c>
      <c r="M572" t="s">
        <v>21</v>
      </c>
      <c r="N572">
        <v>3</v>
      </c>
      <c r="O572" t="s">
        <v>22</v>
      </c>
      <c r="P572" t="s">
        <v>23</v>
      </c>
      <c r="Q572" t="s">
        <v>112</v>
      </c>
      <c r="R572" t="s">
        <v>296</v>
      </c>
    </row>
    <row r="573" spans="1:18" x14ac:dyDescent="0.3">
      <c r="A573">
        <v>1136611</v>
      </c>
      <c r="B573" t="s">
        <v>311</v>
      </c>
      <c r="C573">
        <f>YEAR(Table1[[#This Row],[date]])</f>
        <v>2018</v>
      </c>
      <c r="D573" s="1">
        <v>43237</v>
      </c>
      <c r="E573" t="s">
        <v>113</v>
      </c>
      <c r="F573" t="s">
        <v>312</v>
      </c>
      <c r="G573">
        <v>0</v>
      </c>
      <c r="H573" t="s">
        <v>376</v>
      </c>
      <c r="I573" t="s">
        <v>378</v>
      </c>
      <c r="J573" t="s">
        <v>378</v>
      </c>
      <c r="K573" t="s">
        <v>20</v>
      </c>
      <c r="L573" t="s">
        <v>376</v>
      </c>
      <c r="M573" t="s">
        <v>21</v>
      </c>
      <c r="N573">
        <v>14</v>
      </c>
      <c r="O573" t="s">
        <v>22</v>
      </c>
      <c r="P573" t="s">
        <v>23</v>
      </c>
      <c r="Q573" t="s">
        <v>302</v>
      </c>
      <c r="R573" t="s">
        <v>132</v>
      </c>
    </row>
    <row r="574" spans="1:18" x14ac:dyDescent="0.3">
      <c r="A574">
        <v>1136612</v>
      </c>
      <c r="B574" t="s">
        <v>32</v>
      </c>
      <c r="C574">
        <f>YEAR(Table1[[#This Row],[date]])</f>
        <v>2018</v>
      </c>
      <c r="D574" s="1">
        <v>43238</v>
      </c>
      <c r="E574" t="s">
        <v>325</v>
      </c>
      <c r="F574" t="s">
        <v>34</v>
      </c>
      <c r="G574">
        <v>0</v>
      </c>
      <c r="H574" t="s">
        <v>374</v>
      </c>
      <c r="I574" t="s">
        <v>373</v>
      </c>
      <c r="J574" t="s">
        <v>373</v>
      </c>
      <c r="K574" t="s">
        <v>20</v>
      </c>
      <c r="L574" t="s">
        <v>374</v>
      </c>
      <c r="M574" t="s">
        <v>21</v>
      </c>
      <c r="N574">
        <v>34</v>
      </c>
      <c r="O574" t="s">
        <v>22</v>
      </c>
      <c r="P574" t="s">
        <v>23</v>
      </c>
      <c r="Q574" t="s">
        <v>222</v>
      </c>
      <c r="R574" t="s">
        <v>119</v>
      </c>
    </row>
    <row r="575" spans="1:18" x14ac:dyDescent="0.3">
      <c r="A575">
        <v>1136613</v>
      </c>
      <c r="B575" t="s">
        <v>48</v>
      </c>
      <c r="C575">
        <f>YEAR(Table1[[#This Row],[date]])</f>
        <v>2018</v>
      </c>
      <c r="D575" s="1">
        <v>43239</v>
      </c>
      <c r="E575" t="s">
        <v>337</v>
      </c>
      <c r="F575" t="s">
        <v>50</v>
      </c>
      <c r="G575">
        <v>0</v>
      </c>
      <c r="H575" t="s">
        <v>375</v>
      </c>
      <c r="I575" t="s">
        <v>376</v>
      </c>
      <c r="J575" t="s">
        <v>375</v>
      </c>
      <c r="K575" t="s">
        <v>29</v>
      </c>
      <c r="L575" t="s">
        <v>375</v>
      </c>
      <c r="M575" t="s">
        <v>21</v>
      </c>
      <c r="N575">
        <v>30</v>
      </c>
      <c r="O575" t="s">
        <v>22</v>
      </c>
      <c r="P575" t="s">
        <v>23</v>
      </c>
      <c r="Q575" t="s">
        <v>226</v>
      </c>
      <c r="R575" t="s">
        <v>295</v>
      </c>
    </row>
    <row r="576" spans="1:18" x14ac:dyDescent="0.3">
      <c r="A576">
        <v>1136614</v>
      </c>
      <c r="B576" t="s">
        <v>52</v>
      </c>
      <c r="C576">
        <f>YEAR(Table1[[#This Row],[date]])</f>
        <v>2018</v>
      </c>
      <c r="D576" s="1">
        <v>43239</v>
      </c>
      <c r="E576" t="s">
        <v>265</v>
      </c>
      <c r="F576" t="s">
        <v>54</v>
      </c>
      <c r="G576">
        <v>0</v>
      </c>
      <c r="H576" t="s">
        <v>378</v>
      </c>
      <c r="I576" t="s">
        <v>372</v>
      </c>
      <c r="J576" t="s">
        <v>378</v>
      </c>
      <c r="K576" t="s">
        <v>29</v>
      </c>
      <c r="L576" t="s">
        <v>372</v>
      </c>
      <c r="M576" t="s">
        <v>35</v>
      </c>
      <c r="N576">
        <v>5</v>
      </c>
      <c r="O576" t="s">
        <v>22</v>
      </c>
      <c r="P576" t="s">
        <v>23</v>
      </c>
      <c r="Q576" t="s">
        <v>217</v>
      </c>
      <c r="R576" t="s">
        <v>132</v>
      </c>
    </row>
    <row r="577" spans="1:18" x14ac:dyDescent="0.3">
      <c r="A577">
        <v>1136615</v>
      </c>
      <c r="B577" t="s">
        <v>32</v>
      </c>
      <c r="C577">
        <f>YEAR(Table1[[#This Row],[date]])</f>
        <v>2018</v>
      </c>
      <c r="D577" s="1">
        <v>43240</v>
      </c>
      <c r="E577" t="s">
        <v>85</v>
      </c>
      <c r="F577" t="s">
        <v>34</v>
      </c>
      <c r="G577">
        <v>0</v>
      </c>
      <c r="H577" t="s">
        <v>374</v>
      </c>
      <c r="I577" t="s">
        <v>371</v>
      </c>
      <c r="J577" t="s">
        <v>374</v>
      </c>
      <c r="K577" t="s">
        <v>29</v>
      </c>
      <c r="L577" t="s">
        <v>374</v>
      </c>
      <c r="M577" t="s">
        <v>21</v>
      </c>
      <c r="N577">
        <v>11</v>
      </c>
      <c r="O577" t="s">
        <v>22</v>
      </c>
      <c r="P577" t="s">
        <v>23</v>
      </c>
      <c r="Q577" t="s">
        <v>119</v>
      </c>
      <c r="R577" t="s">
        <v>245</v>
      </c>
    </row>
    <row r="578" spans="1:18" x14ac:dyDescent="0.3">
      <c r="A578">
        <v>1136616</v>
      </c>
      <c r="B578" t="s">
        <v>223</v>
      </c>
      <c r="C578">
        <f>YEAR(Table1[[#This Row],[date]])</f>
        <v>2018</v>
      </c>
      <c r="D578" s="1">
        <v>43240</v>
      </c>
      <c r="E578" t="s">
        <v>338</v>
      </c>
      <c r="F578" t="s">
        <v>276</v>
      </c>
      <c r="G578">
        <v>0</v>
      </c>
      <c r="H578" t="s">
        <v>373</v>
      </c>
      <c r="I578" t="s">
        <v>377</v>
      </c>
      <c r="J578" t="s">
        <v>373</v>
      </c>
      <c r="K578" t="s">
        <v>20</v>
      </c>
      <c r="L578" t="s">
        <v>373</v>
      </c>
      <c r="M578" t="s">
        <v>35</v>
      </c>
      <c r="N578">
        <v>5</v>
      </c>
      <c r="O578" t="s">
        <v>22</v>
      </c>
      <c r="P578" t="s">
        <v>23</v>
      </c>
      <c r="Q578" t="s">
        <v>296</v>
      </c>
      <c r="R578" t="s">
        <v>317</v>
      </c>
    </row>
    <row r="579" spans="1:18" x14ac:dyDescent="0.3">
      <c r="A579">
        <v>1136617</v>
      </c>
      <c r="B579" t="s">
        <v>38</v>
      </c>
      <c r="C579">
        <f>YEAR(Table1[[#This Row],[date]])</f>
        <v>2018</v>
      </c>
      <c r="D579" s="1">
        <v>43242</v>
      </c>
      <c r="E579" t="s">
        <v>227</v>
      </c>
      <c r="F579" t="s">
        <v>40</v>
      </c>
      <c r="G579">
        <v>0</v>
      </c>
      <c r="H579" t="s">
        <v>378</v>
      </c>
      <c r="I579" t="s">
        <v>373</v>
      </c>
      <c r="J579" t="s">
        <v>373</v>
      </c>
      <c r="K579" t="s">
        <v>20</v>
      </c>
      <c r="L579" t="s">
        <v>373</v>
      </c>
      <c r="M579" t="s">
        <v>35</v>
      </c>
      <c r="N579">
        <v>2</v>
      </c>
      <c r="O579" t="s">
        <v>22</v>
      </c>
      <c r="P579" t="s">
        <v>23</v>
      </c>
      <c r="Q579" t="s">
        <v>232</v>
      </c>
      <c r="R579" t="s">
        <v>112</v>
      </c>
    </row>
    <row r="580" spans="1:18" x14ac:dyDescent="0.3">
      <c r="A580">
        <v>1136618</v>
      </c>
      <c r="B580" t="s">
        <v>43</v>
      </c>
      <c r="C580">
        <f>YEAR(Table1[[#This Row],[date]])</f>
        <v>2018</v>
      </c>
      <c r="D580" s="1">
        <v>43243</v>
      </c>
      <c r="E580" t="s">
        <v>282</v>
      </c>
      <c r="F580" t="s">
        <v>45</v>
      </c>
      <c r="G580">
        <v>0</v>
      </c>
      <c r="H580" t="s">
        <v>372</v>
      </c>
      <c r="I580" t="s">
        <v>375</v>
      </c>
      <c r="J580" t="s">
        <v>375</v>
      </c>
      <c r="K580" t="s">
        <v>20</v>
      </c>
      <c r="L580" t="s">
        <v>372</v>
      </c>
      <c r="M580" t="s">
        <v>21</v>
      </c>
      <c r="N580">
        <v>25</v>
      </c>
      <c r="O580" t="s">
        <v>22</v>
      </c>
      <c r="P580" t="s">
        <v>23</v>
      </c>
      <c r="Q580" t="s">
        <v>217</v>
      </c>
      <c r="R580" t="s">
        <v>296</v>
      </c>
    </row>
    <row r="581" spans="1:18" x14ac:dyDescent="0.3">
      <c r="A581">
        <v>1136619</v>
      </c>
      <c r="B581" t="s">
        <v>43</v>
      </c>
      <c r="C581">
        <f>YEAR(Table1[[#This Row],[date]])</f>
        <v>2018</v>
      </c>
      <c r="D581" s="1">
        <v>43245</v>
      </c>
      <c r="E581" t="s">
        <v>313</v>
      </c>
      <c r="F581" t="s">
        <v>45</v>
      </c>
      <c r="G581">
        <v>0</v>
      </c>
      <c r="H581" t="s">
        <v>372</v>
      </c>
      <c r="I581" t="s">
        <v>378</v>
      </c>
      <c r="J581" t="s">
        <v>372</v>
      </c>
      <c r="K581" t="s">
        <v>20</v>
      </c>
      <c r="L581" t="s">
        <v>378</v>
      </c>
      <c r="M581" t="s">
        <v>21</v>
      </c>
      <c r="N581">
        <v>14</v>
      </c>
      <c r="O581" t="s">
        <v>22</v>
      </c>
      <c r="P581" t="s">
        <v>23</v>
      </c>
      <c r="Q581" t="s">
        <v>119</v>
      </c>
      <c r="R581" t="s">
        <v>296</v>
      </c>
    </row>
    <row r="582" spans="1:18" x14ac:dyDescent="0.3">
      <c r="A582">
        <v>1136620</v>
      </c>
      <c r="B582" t="s">
        <v>38</v>
      </c>
      <c r="C582">
        <f>YEAR(Table1[[#This Row],[date]])</f>
        <v>2018</v>
      </c>
      <c r="D582" s="1">
        <v>43247</v>
      </c>
      <c r="E582" t="s">
        <v>49</v>
      </c>
      <c r="F582" t="s">
        <v>40</v>
      </c>
      <c r="G582">
        <v>0</v>
      </c>
      <c r="H582" t="s">
        <v>373</v>
      </c>
      <c r="I582" t="s">
        <v>378</v>
      </c>
      <c r="J582" t="s">
        <v>373</v>
      </c>
      <c r="K582" t="s">
        <v>20</v>
      </c>
      <c r="L582" t="s">
        <v>373</v>
      </c>
      <c r="M582" t="s">
        <v>35</v>
      </c>
      <c r="N582">
        <v>8</v>
      </c>
      <c r="O582" t="s">
        <v>22</v>
      </c>
      <c r="P582" t="s">
        <v>23</v>
      </c>
      <c r="Q582" t="s">
        <v>112</v>
      </c>
      <c r="R582" t="s">
        <v>132</v>
      </c>
    </row>
    <row r="583" spans="1:18" x14ac:dyDescent="0.3">
      <c r="A583">
        <v>1175356</v>
      </c>
      <c r="B583" t="s">
        <v>57</v>
      </c>
      <c r="C583">
        <f>YEAR(Table1[[#This Row],[date]])</f>
        <v>2019</v>
      </c>
      <c r="D583" s="1">
        <v>43547</v>
      </c>
      <c r="E583" t="s">
        <v>146</v>
      </c>
      <c r="F583" t="s">
        <v>59</v>
      </c>
      <c r="G583">
        <v>0</v>
      </c>
      <c r="H583" t="s">
        <v>373</v>
      </c>
      <c r="I583" t="s">
        <v>376</v>
      </c>
      <c r="J583" t="s">
        <v>373</v>
      </c>
      <c r="K583" t="s">
        <v>20</v>
      </c>
      <c r="L583" t="s">
        <v>373</v>
      </c>
      <c r="M583" t="s">
        <v>35</v>
      </c>
      <c r="N583">
        <v>7</v>
      </c>
      <c r="O583" t="s">
        <v>22</v>
      </c>
      <c r="P583" t="s">
        <v>23</v>
      </c>
      <c r="Q583" t="s">
        <v>302</v>
      </c>
      <c r="R583" t="s">
        <v>226</v>
      </c>
    </row>
    <row r="584" spans="1:18" x14ac:dyDescent="0.3">
      <c r="A584">
        <v>1175357</v>
      </c>
      <c r="B584" t="s">
        <v>43</v>
      </c>
      <c r="C584">
        <f>YEAR(Table1[[#This Row],[date]])</f>
        <v>2019</v>
      </c>
      <c r="D584" s="1">
        <v>43548</v>
      </c>
      <c r="E584" t="s">
        <v>282</v>
      </c>
      <c r="F584" t="s">
        <v>45</v>
      </c>
      <c r="G584">
        <v>0</v>
      </c>
      <c r="H584" t="s">
        <v>372</v>
      </c>
      <c r="I584" t="s">
        <v>378</v>
      </c>
      <c r="J584" t="s">
        <v>372</v>
      </c>
      <c r="K584" t="s">
        <v>20</v>
      </c>
      <c r="L584" t="s">
        <v>372</v>
      </c>
      <c r="M584" t="s">
        <v>35</v>
      </c>
      <c r="N584">
        <v>6</v>
      </c>
      <c r="O584" t="s">
        <v>22</v>
      </c>
      <c r="P584" t="s">
        <v>23</v>
      </c>
      <c r="Q584" t="s">
        <v>278</v>
      </c>
      <c r="R584" t="s">
        <v>217</v>
      </c>
    </row>
    <row r="585" spans="1:18" x14ac:dyDescent="0.3">
      <c r="A585">
        <v>1175358</v>
      </c>
      <c r="B585" t="s">
        <v>38</v>
      </c>
      <c r="C585">
        <f>YEAR(Table1[[#This Row],[date]])</f>
        <v>2019</v>
      </c>
      <c r="D585" s="1">
        <v>43548</v>
      </c>
      <c r="E585" t="s">
        <v>306</v>
      </c>
      <c r="F585" t="s">
        <v>40</v>
      </c>
      <c r="G585">
        <v>0</v>
      </c>
      <c r="H585" t="s">
        <v>371</v>
      </c>
      <c r="I585" t="s">
        <v>374</v>
      </c>
      <c r="J585" t="s">
        <v>371</v>
      </c>
      <c r="K585" t="s">
        <v>20</v>
      </c>
      <c r="L585" t="s">
        <v>374</v>
      </c>
      <c r="M585" t="s">
        <v>21</v>
      </c>
      <c r="N585">
        <v>37</v>
      </c>
      <c r="O585" t="s">
        <v>22</v>
      </c>
      <c r="P585" t="s">
        <v>23</v>
      </c>
      <c r="Q585" t="s">
        <v>317</v>
      </c>
      <c r="R585" t="s">
        <v>132</v>
      </c>
    </row>
    <row r="586" spans="1:18" x14ac:dyDescent="0.3">
      <c r="A586">
        <v>1175359</v>
      </c>
      <c r="B586" t="s">
        <v>48</v>
      </c>
      <c r="C586">
        <f>YEAR(Table1[[#This Row],[date]])</f>
        <v>2019</v>
      </c>
      <c r="D586" s="1">
        <v>43549</v>
      </c>
      <c r="E586" t="s">
        <v>110</v>
      </c>
      <c r="F586" t="s">
        <v>50</v>
      </c>
      <c r="G586">
        <v>0</v>
      </c>
      <c r="H586" t="s">
        <v>375</v>
      </c>
      <c r="I586" t="s">
        <v>377</v>
      </c>
      <c r="J586" t="s">
        <v>375</v>
      </c>
      <c r="K586" t="s">
        <v>20</v>
      </c>
      <c r="L586" t="s">
        <v>377</v>
      </c>
      <c r="M586" t="s">
        <v>21</v>
      </c>
      <c r="N586">
        <v>14</v>
      </c>
      <c r="O586" t="s">
        <v>22</v>
      </c>
      <c r="P586" t="s">
        <v>23</v>
      </c>
      <c r="Q586" t="s">
        <v>305</v>
      </c>
      <c r="R586" t="s">
        <v>232</v>
      </c>
    </row>
    <row r="587" spans="1:18" x14ac:dyDescent="0.3">
      <c r="A587">
        <v>1175360</v>
      </c>
      <c r="B587" t="s">
        <v>32</v>
      </c>
      <c r="C587">
        <f>YEAR(Table1[[#This Row],[date]])</f>
        <v>2019</v>
      </c>
      <c r="D587" s="1">
        <v>43550</v>
      </c>
      <c r="E587" t="s">
        <v>49</v>
      </c>
      <c r="F587" t="s">
        <v>34</v>
      </c>
      <c r="G587">
        <v>0</v>
      </c>
      <c r="H587" t="s">
        <v>374</v>
      </c>
      <c r="I587" t="s">
        <v>373</v>
      </c>
      <c r="J587" t="s">
        <v>374</v>
      </c>
      <c r="K587" t="s">
        <v>29</v>
      </c>
      <c r="L587" t="s">
        <v>373</v>
      </c>
      <c r="M587" t="s">
        <v>35</v>
      </c>
      <c r="N587">
        <v>6</v>
      </c>
      <c r="O587" t="s">
        <v>22</v>
      </c>
      <c r="P587" t="s">
        <v>23</v>
      </c>
      <c r="Q587" t="s">
        <v>112</v>
      </c>
      <c r="R587" t="s">
        <v>296</v>
      </c>
    </row>
    <row r="588" spans="1:18" x14ac:dyDescent="0.3">
      <c r="A588">
        <v>1175361</v>
      </c>
      <c r="B588" t="s">
        <v>43</v>
      </c>
      <c r="C588">
        <f>YEAR(Table1[[#This Row],[date]])</f>
        <v>2019</v>
      </c>
      <c r="D588" s="1">
        <v>43551</v>
      </c>
      <c r="E588" t="s">
        <v>282</v>
      </c>
      <c r="F588" t="s">
        <v>45</v>
      </c>
      <c r="G588">
        <v>0</v>
      </c>
      <c r="H588" t="s">
        <v>372</v>
      </c>
      <c r="I588" t="s">
        <v>377</v>
      </c>
      <c r="J588" t="s">
        <v>377</v>
      </c>
      <c r="K588" t="s">
        <v>20</v>
      </c>
      <c r="L588" t="s">
        <v>372</v>
      </c>
      <c r="M588" t="s">
        <v>21</v>
      </c>
      <c r="N588">
        <v>28</v>
      </c>
      <c r="O588" t="s">
        <v>22</v>
      </c>
      <c r="P588" t="s">
        <v>23</v>
      </c>
      <c r="Q588" t="s">
        <v>222</v>
      </c>
      <c r="R588" t="s">
        <v>217</v>
      </c>
    </row>
    <row r="589" spans="1:18" x14ac:dyDescent="0.3">
      <c r="A589">
        <v>1175362</v>
      </c>
      <c r="B589" t="s">
        <v>311</v>
      </c>
      <c r="C589">
        <f>YEAR(Table1[[#This Row],[date]])</f>
        <v>2019</v>
      </c>
      <c r="D589" s="1">
        <v>43552</v>
      </c>
      <c r="E589" t="s">
        <v>316</v>
      </c>
      <c r="F589" t="s">
        <v>312</v>
      </c>
      <c r="G589">
        <v>0</v>
      </c>
      <c r="H589" t="s">
        <v>376</v>
      </c>
      <c r="I589" t="s">
        <v>371</v>
      </c>
      <c r="J589" t="s">
        <v>376</v>
      </c>
      <c r="K589" t="s">
        <v>20</v>
      </c>
      <c r="L589" t="s">
        <v>371</v>
      </c>
      <c r="M589" t="s">
        <v>21</v>
      </c>
      <c r="N589">
        <v>6</v>
      </c>
      <c r="O589" t="s">
        <v>22</v>
      </c>
      <c r="P589" t="s">
        <v>23</v>
      </c>
      <c r="Q589" t="s">
        <v>245</v>
      </c>
      <c r="R589" t="s">
        <v>132</v>
      </c>
    </row>
    <row r="590" spans="1:18" x14ac:dyDescent="0.3">
      <c r="A590">
        <v>1175363</v>
      </c>
      <c r="B590" t="s">
        <v>52</v>
      </c>
      <c r="C590">
        <f>YEAR(Table1[[#This Row],[date]])</f>
        <v>2019</v>
      </c>
      <c r="D590" s="1">
        <v>43553</v>
      </c>
      <c r="E590" t="s">
        <v>313</v>
      </c>
      <c r="F590" t="s">
        <v>54</v>
      </c>
      <c r="G590">
        <v>0</v>
      </c>
      <c r="H590" t="s">
        <v>378</v>
      </c>
      <c r="I590" t="s">
        <v>375</v>
      </c>
      <c r="J590" t="s">
        <v>375</v>
      </c>
      <c r="K590" t="s">
        <v>29</v>
      </c>
      <c r="L590" t="s">
        <v>378</v>
      </c>
      <c r="M590" t="s">
        <v>35</v>
      </c>
      <c r="N590">
        <v>5</v>
      </c>
      <c r="O590" t="s">
        <v>22</v>
      </c>
      <c r="P590" t="s">
        <v>23</v>
      </c>
      <c r="Q590" t="s">
        <v>232</v>
      </c>
      <c r="R590" t="s">
        <v>226</v>
      </c>
    </row>
    <row r="591" spans="1:18" x14ac:dyDescent="0.3">
      <c r="A591">
        <v>1175364</v>
      </c>
      <c r="B591" t="s">
        <v>26</v>
      </c>
      <c r="C591">
        <f>YEAR(Table1[[#This Row],[date]])</f>
        <v>2019</v>
      </c>
      <c r="D591" s="1">
        <v>43554</v>
      </c>
      <c r="E591" t="s">
        <v>283</v>
      </c>
      <c r="F591" t="s">
        <v>294</v>
      </c>
      <c r="G591">
        <v>0</v>
      </c>
      <c r="H591" t="s">
        <v>377</v>
      </c>
      <c r="I591" t="s">
        <v>371</v>
      </c>
      <c r="J591" t="s">
        <v>377</v>
      </c>
      <c r="K591" t="s">
        <v>20</v>
      </c>
      <c r="L591" t="s">
        <v>377</v>
      </c>
      <c r="M591" t="s">
        <v>35</v>
      </c>
      <c r="N591">
        <v>8</v>
      </c>
      <c r="O591" t="s">
        <v>22</v>
      </c>
      <c r="P591" t="s">
        <v>23</v>
      </c>
      <c r="Q591" t="s">
        <v>222</v>
      </c>
      <c r="R591" t="s">
        <v>278</v>
      </c>
    </row>
    <row r="592" spans="1:18" x14ac:dyDescent="0.3">
      <c r="A592">
        <v>1175365</v>
      </c>
      <c r="B592" t="s">
        <v>32</v>
      </c>
      <c r="C592">
        <f>YEAR(Table1[[#This Row],[date]])</f>
        <v>2019</v>
      </c>
      <c r="D592" s="1">
        <v>43554</v>
      </c>
      <c r="E592" t="s">
        <v>339</v>
      </c>
      <c r="F592" t="s">
        <v>34</v>
      </c>
      <c r="G592">
        <v>0</v>
      </c>
      <c r="H592" t="s">
        <v>374</v>
      </c>
      <c r="I592" t="s">
        <v>372</v>
      </c>
      <c r="J592" t="s">
        <v>374</v>
      </c>
      <c r="K592" t="s">
        <v>20</v>
      </c>
      <c r="L592" t="s">
        <v>374</v>
      </c>
      <c r="M592" t="s">
        <v>114</v>
      </c>
      <c r="N592" t="s">
        <v>23</v>
      </c>
      <c r="O592" t="s">
        <v>115</v>
      </c>
      <c r="P592" t="s">
        <v>23</v>
      </c>
      <c r="Q592" t="s">
        <v>302</v>
      </c>
      <c r="R592" t="s">
        <v>296</v>
      </c>
    </row>
    <row r="593" spans="1:18" x14ac:dyDescent="0.3">
      <c r="A593">
        <v>1175366</v>
      </c>
      <c r="B593" t="s">
        <v>52</v>
      </c>
      <c r="C593">
        <f>YEAR(Table1[[#This Row],[date]])</f>
        <v>2019</v>
      </c>
      <c r="D593" s="1">
        <v>43555</v>
      </c>
      <c r="E593" t="s">
        <v>340</v>
      </c>
      <c r="F593" t="s">
        <v>54</v>
      </c>
      <c r="G593">
        <v>0</v>
      </c>
      <c r="H593" t="s">
        <v>378</v>
      </c>
      <c r="I593" t="s">
        <v>376</v>
      </c>
      <c r="J593" t="s">
        <v>376</v>
      </c>
      <c r="K593" t="s">
        <v>20</v>
      </c>
      <c r="L593" t="s">
        <v>378</v>
      </c>
      <c r="M593" t="s">
        <v>21</v>
      </c>
      <c r="N593">
        <v>118</v>
      </c>
      <c r="O593" t="s">
        <v>22</v>
      </c>
      <c r="P593" t="s">
        <v>23</v>
      </c>
      <c r="Q593" t="s">
        <v>305</v>
      </c>
      <c r="R593" t="s">
        <v>132</v>
      </c>
    </row>
    <row r="594" spans="1:18" x14ac:dyDescent="0.3">
      <c r="A594">
        <v>1175367</v>
      </c>
      <c r="B594" t="s">
        <v>57</v>
      </c>
      <c r="C594">
        <f>YEAR(Table1[[#This Row],[date]])</f>
        <v>2019</v>
      </c>
      <c r="D594" s="1">
        <v>43555</v>
      </c>
      <c r="E594" t="s">
        <v>68</v>
      </c>
      <c r="F594" t="s">
        <v>59</v>
      </c>
      <c r="G594">
        <v>0</v>
      </c>
      <c r="H594" t="s">
        <v>373</v>
      </c>
      <c r="I594" t="s">
        <v>375</v>
      </c>
      <c r="J594" t="s">
        <v>375</v>
      </c>
      <c r="K594" t="s">
        <v>20</v>
      </c>
      <c r="L594" t="s">
        <v>373</v>
      </c>
      <c r="M594" t="s">
        <v>21</v>
      </c>
      <c r="N594">
        <v>8</v>
      </c>
      <c r="O594" t="s">
        <v>22</v>
      </c>
      <c r="P594" t="s">
        <v>23</v>
      </c>
      <c r="Q594" t="s">
        <v>317</v>
      </c>
      <c r="R594" t="s">
        <v>245</v>
      </c>
    </row>
    <row r="595" spans="1:18" x14ac:dyDescent="0.3">
      <c r="A595">
        <v>1175368</v>
      </c>
      <c r="B595" t="s">
        <v>26</v>
      </c>
      <c r="C595">
        <f>YEAR(Table1[[#This Row],[date]])</f>
        <v>2019</v>
      </c>
      <c r="D595" s="1">
        <v>43556</v>
      </c>
      <c r="E595" t="s">
        <v>341</v>
      </c>
      <c r="F595" t="s">
        <v>294</v>
      </c>
      <c r="G595">
        <v>0</v>
      </c>
      <c r="H595" t="s">
        <v>377</v>
      </c>
      <c r="I595" t="s">
        <v>374</v>
      </c>
      <c r="J595" t="s">
        <v>374</v>
      </c>
      <c r="K595" t="s">
        <v>20</v>
      </c>
      <c r="L595" t="s">
        <v>377</v>
      </c>
      <c r="M595" t="s">
        <v>21</v>
      </c>
      <c r="N595">
        <v>14</v>
      </c>
      <c r="O595" t="s">
        <v>22</v>
      </c>
      <c r="P595" t="s">
        <v>23</v>
      </c>
      <c r="Q595" t="s">
        <v>278</v>
      </c>
      <c r="R595" t="s">
        <v>217</v>
      </c>
    </row>
    <row r="596" spans="1:18" x14ac:dyDescent="0.3">
      <c r="A596">
        <v>1175369</v>
      </c>
      <c r="B596" t="s">
        <v>48</v>
      </c>
      <c r="C596">
        <f>YEAR(Table1[[#This Row],[date]])</f>
        <v>2019</v>
      </c>
      <c r="D596" s="1">
        <v>43557</v>
      </c>
      <c r="E596" t="s">
        <v>337</v>
      </c>
      <c r="F596" t="s">
        <v>50</v>
      </c>
      <c r="G596">
        <v>0</v>
      </c>
      <c r="H596" t="s">
        <v>375</v>
      </c>
      <c r="I596" t="s">
        <v>376</v>
      </c>
      <c r="J596" t="s">
        <v>375</v>
      </c>
      <c r="K596" t="s">
        <v>20</v>
      </c>
      <c r="L596" t="s">
        <v>375</v>
      </c>
      <c r="M596" t="s">
        <v>35</v>
      </c>
      <c r="N596">
        <v>7</v>
      </c>
      <c r="O596" t="s">
        <v>22</v>
      </c>
      <c r="P596" t="s">
        <v>23</v>
      </c>
      <c r="Q596" t="s">
        <v>302</v>
      </c>
      <c r="R596" t="s">
        <v>112</v>
      </c>
    </row>
    <row r="597" spans="1:18" x14ac:dyDescent="0.3">
      <c r="A597">
        <v>1175370</v>
      </c>
      <c r="B597" t="s">
        <v>38</v>
      </c>
      <c r="C597">
        <f>YEAR(Table1[[#This Row],[date]])</f>
        <v>2019</v>
      </c>
      <c r="D597" s="1">
        <v>43558</v>
      </c>
      <c r="E597" t="s">
        <v>290</v>
      </c>
      <c r="F597" t="s">
        <v>40</v>
      </c>
      <c r="G597">
        <v>0</v>
      </c>
      <c r="H597" t="s">
        <v>371</v>
      </c>
      <c r="I597" t="s">
        <v>373</v>
      </c>
      <c r="J597" t="s">
        <v>373</v>
      </c>
      <c r="K597" t="s">
        <v>20</v>
      </c>
      <c r="L597" t="s">
        <v>371</v>
      </c>
      <c r="M597" t="s">
        <v>21</v>
      </c>
      <c r="N597">
        <v>37</v>
      </c>
      <c r="O597" t="s">
        <v>22</v>
      </c>
      <c r="P597" t="s">
        <v>23</v>
      </c>
      <c r="Q597" t="s">
        <v>201</v>
      </c>
      <c r="R597" t="s">
        <v>226</v>
      </c>
    </row>
    <row r="598" spans="1:18" x14ac:dyDescent="0.3">
      <c r="A598">
        <v>1175371</v>
      </c>
      <c r="B598" t="s">
        <v>32</v>
      </c>
      <c r="C598">
        <f>YEAR(Table1[[#This Row],[date]])</f>
        <v>2019</v>
      </c>
      <c r="D598" s="1">
        <v>43559</v>
      </c>
      <c r="E598" t="s">
        <v>340</v>
      </c>
      <c r="F598" t="s">
        <v>34</v>
      </c>
      <c r="G598">
        <v>0</v>
      </c>
      <c r="H598" t="s">
        <v>374</v>
      </c>
      <c r="I598" t="s">
        <v>378</v>
      </c>
      <c r="J598" t="s">
        <v>378</v>
      </c>
      <c r="K598" t="s">
        <v>20</v>
      </c>
      <c r="L598" t="s">
        <v>378</v>
      </c>
      <c r="M598" t="s">
        <v>35</v>
      </c>
      <c r="N598">
        <v>5</v>
      </c>
      <c r="O598" t="s">
        <v>22</v>
      </c>
      <c r="P598" t="s">
        <v>23</v>
      </c>
      <c r="Q598" t="s">
        <v>305</v>
      </c>
      <c r="R598" t="s">
        <v>232</v>
      </c>
    </row>
    <row r="599" spans="1:18" x14ac:dyDescent="0.3">
      <c r="A599">
        <v>1175372</v>
      </c>
      <c r="B599" t="s">
        <v>311</v>
      </c>
      <c r="C599">
        <f>YEAR(Table1[[#This Row],[date]])</f>
        <v>2019</v>
      </c>
      <c r="D599" s="1">
        <v>43560</v>
      </c>
      <c r="E599" t="s">
        <v>282</v>
      </c>
      <c r="F599" t="s">
        <v>312</v>
      </c>
      <c r="G599">
        <v>0</v>
      </c>
      <c r="H599" t="s">
        <v>376</v>
      </c>
      <c r="I599" t="s">
        <v>372</v>
      </c>
      <c r="J599" t="s">
        <v>372</v>
      </c>
      <c r="K599" t="s">
        <v>20</v>
      </c>
      <c r="L599" t="s">
        <v>372</v>
      </c>
      <c r="M599" t="s">
        <v>35</v>
      </c>
      <c r="N599">
        <v>5</v>
      </c>
      <c r="O599" t="s">
        <v>22</v>
      </c>
      <c r="P599" t="s">
        <v>23</v>
      </c>
      <c r="Q599" t="s">
        <v>278</v>
      </c>
      <c r="R599" t="s">
        <v>217</v>
      </c>
    </row>
    <row r="600" spans="1:18" x14ac:dyDescent="0.3">
      <c r="A600">
        <v>1178393</v>
      </c>
      <c r="B600" t="s">
        <v>57</v>
      </c>
      <c r="C600">
        <f>YEAR(Table1[[#This Row],[date]])</f>
        <v>2019</v>
      </c>
      <c r="D600" s="1">
        <v>43561</v>
      </c>
      <c r="E600" t="s">
        <v>146</v>
      </c>
      <c r="F600" t="s">
        <v>59</v>
      </c>
      <c r="G600">
        <v>0</v>
      </c>
      <c r="H600" t="s">
        <v>373</v>
      </c>
      <c r="I600" t="s">
        <v>377</v>
      </c>
      <c r="J600" t="s">
        <v>373</v>
      </c>
      <c r="K600" t="s">
        <v>29</v>
      </c>
      <c r="L600" t="s">
        <v>373</v>
      </c>
      <c r="M600" t="s">
        <v>21</v>
      </c>
      <c r="N600">
        <v>22</v>
      </c>
      <c r="O600" t="s">
        <v>22</v>
      </c>
      <c r="P600" t="s">
        <v>23</v>
      </c>
      <c r="Q600" t="s">
        <v>305</v>
      </c>
      <c r="R600" t="s">
        <v>201</v>
      </c>
    </row>
    <row r="601" spans="1:18" x14ac:dyDescent="0.3">
      <c r="A601">
        <v>1178394</v>
      </c>
      <c r="B601" t="s">
        <v>52</v>
      </c>
      <c r="C601">
        <f>YEAR(Table1[[#This Row],[date]])</f>
        <v>2019</v>
      </c>
      <c r="D601" s="1">
        <v>43561</v>
      </c>
      <c r="E601" t="s">
        <v>342</v>
      </c>
      <c r="F601" t="s">
        <v>54</v>
      </c>
      <c r="G601">
        <v>0</v>
      </c>
      <c r="H601" t="s">
        <v>378</v>
      </c>
      <c r="I601" t="s">
        <v>371</v>
      </c>
      <c r="J601" t="s">
        <v>378</v>
      </c>
      <c r="K601" t="s">
        <v>20</v>
      </c>
      <c r="L601" t="s">
        <v>371</v>
      </c>
      <c r="M601" t="s">
        <v>21</v>
      </c>
      <c r="N601">
        <v>40</v>
      </c>
      <c r="O601" t="s">
        <v>22</v>
      </c>
      <c r="P601" t="s">
        <v>23</v>
      </c>
      <c r="Q601" t="s">
        <v>302</v>
      </c>
      <c r="R601" t="s">
        <v>296</v>
      </c>
    </row>
    <row r="602" spans="1:18" x14ac:dyDescent="0.3">
      <c r="A602">
        <v>1178395</v>
      </c>
      <c r="B602" t="s">
        <v>311</v>
      </c>
      <c r="C602">
        <f>YEAR(Table1[[#This Row],[date]])</f>
        <v>2019</v>
      </c>
      <c r="D602" s="1">
        <v>43562</v>
      </c>
      <c r="E602" t="s">
        <v>343</v>
      </c>
      <c r="F602" t="s">
        <v>312</v>
      </c>
      <c r="G602">
        <v>0</v>
      </c>
      <c r="H602" t="s">
        <v>376</v>
      </c>
      <c r="I602" t="s">
        <v>374</v>
      </c>
      <c r="J602" t="s">
        <v>374</v>
      </c>
      <c r="K602" t="s">
        <v>20</v>
      </c>
      <c r="L602" t="s">
        <v>374</v>
      </c>
      <c r="M602" t="s">
        <v>35</v>
      </c>
      <c r="N602">
        <v>4</v>
      </c>
      <c r="O602" t="s">
        <v>22</v>
      </c>
      <c r="P602" t="s">
        <v>23</v>
      </c>
      <c r="Q602" t="s">
        <v>317</v>
      </c>
      <c r="R602" t="s">
        <v>132</v>
      </c>
    </row>
    <row r="603" spans="1:18" x14ac:dyDescent="0.3">
      <c r="A603">
        <v>1178396</v>
      </c>
      <c r="B603" t="s">
        <v>48</v>
      </c>
      <c r="C603">
        <f>YEAR(Table1[[#This Row],[date]])</f>
        <v>2019</v>
      </c>
      <c r="D603" s="1">
        <v>43562</v>
      </c>
      <c r="E603" t="s">
        <v>344</v>
      </c>
      <c r="F603" t="s">
        <v>50</v>
      </c>
      <c r="G603">
        <v>0</v>
      </c>
      <c r="H603" t="s">
        <v>375</v>
      </c>
      <c r="I603" t="s">
        <v>372</v>
      </c>
      <c r="J603" t="s">
        <v>372</v>
      </c>
      <c r="K603" t="s">
        <v>20</v>
      </c>
      <c r="L603" t="s">
        <v>372</v>
      </c>
      <c r="M603" t="s">
        <v>35</v>
      </c>
      <c r="N603">
        <v>8</v>
      </c>
      <c r="O603" t="s">
        <v>22</v>
      </c>
      <c r="P603" t="s">
        <v>23</v>
      </c>
      <c r="Q603" t="s">
        <v>278</v>
      </c>
      <c r="R603" t="s">
        <v>217</v>
      </c>
    </row>
    <row r="604" spans="1:18" x14ac:dyDescent="0.3">
      <c r="A604">
        <v>1178397</v>
      </c>
      <c r="B604" t="s">
        <v>26</v>
      </c>
      <c r="C604">
        <f>YEAR(Table1[[#This Row],[date]])</f>
        <v>2019</v>
      </c>
      <c r="D604" s="1">
        <v>43563</v>
      </c>
      <c r="E604" t="s">
        <v>327</v>
      </c>
      <c r="F604" t="s">
        <v>294</v>
      </c>
      <c r="G604">
        <v>0</v>
      </c>
      <c r="H604" t="s">
        <v>377</v>
      </c>
      <c r="I604" t="s">
        <v>378</v>
      </c>
      <c r="J604" t="s">
        <v>377</v>
      </c>
      <c r="K604" t="s">
        <v>20</v>
      </c>
      <c r="L604" t="s">
        <v>377</v>
      </c>
      <c r="M604" t="s">
        <v>35</v>
      </c>
      <c r="N604">
        <v>6</v>
      </c>
      <c r="O604" t="s">
        <v>22</v>
      </c>
      <c r="P604" t="s">
        <v>23</v>
      </c>
      <c r="Q604" t="s">
        <v>302</v>
      </c>
      <c r="R604" t="s">
        <v>112</v>
      </c>
    </row>
    <row r="605" spans="1:18" x14ac:dyDescent="0.3">
      <c r="A605">
        <v>1178398</v>
      </c>
      <c r="B605" t="s">
        <v>57</v>
      </c>
      <c r="C605">
        <f>YEAR(Table1[[#This Row],[date]])</f>
        <v>2019</v>
      </c>
      <c r="D605" s="1">
        <v>43564</v>
      </c>
      <c r="E605" t="s">
        <v>345</v>
      </c>
      <c r="F605" t="s">
        <v>59</v>
      </c>
      <c r="G605">
        <v>0</v>
      </c>
      <c r="H605" t="s">
        <v>373</v>
      </c>
      <c r="I605" t="s">
        <v>372</v>
      </c>
      <c r="J605" t="s">
        <v>373</v>
      </c>
      <c r="K605" t="s">
        <v>20</v>
      </c>
      <c r="L605" t="s">
        <v>373</v>
      </c>
      <c r="M605" t="s">
        <v>35</v>
      </c>
      <c r="N605">
        <v>7</v>
      </c>
      <c r="O605" t="s">
        <v>22</v>
      </c>
      <c r="P605" t="s">
        <v>23</v>
      </c>
      <c r="Q605" t="s">
        <v>201</v>
      </c>
      <c r="R605" t="s">
        <v>232</v>
      </c>
    </row>
    <row r="606" spans="1:18" x14ac:dyDescent="0.3">
      <c r="A606">
        <v>1178399</v>
      </c>
      <c r="B606" t="s">
        <v>38</v>
      </c>
      <c r="C606">
        <f>YEAR(Table1[[#This Row],[date]])</f>
        <v>2019</v>
      </c>
      <c r="D606" s="1">
        <v>43565</v>
      </c>
      <c r="E606" t="s">
        <v>184</v>
      </c>
      <c r="F606" t="s">
        <v>40</v>
      </c>
      <c r="G606">
        <v>0</v>
      </c>
      <c r="H606" t="s">
        <v>371</v>
      </c>
      <c r="I606" t="s">
        <v>377</v>
      </c>
      <c r="J606" t="s">
        <v>371</v>
      </c>
      <c r="K606" t="s">
        <v>20</v>
      </c>
      <c r="L606" t="s">
        <v>371</v>
      </c>
      <c r="M606" t="s">
        <v>35</v>
      </c>
      <c r="N606">
        <v>3</v>
      </c>
      <c r="O606" t="s">
        <v>22</v>
      </c>
      <c r="P606" t="s">
        <v>23</v>
      </c>
      <c r="Q606" t="s">
        <v>317</v>
      </c>
      <c r="R606" t="s">
        <v>132</v>
      </c>
    </row>
    <row r="607" spans="1:18" x14ac:dyDescent="0.3">
      <c r="A607">
        <v>1178400</v>
      </c>
      <c r="B607" t="s">
        <v>48</v>
      </c>
      <c r="C607">
        <f>YEAR(Table1[[#This Row],[date]])</f>
        <v>2019</v>
      </c>
      <c r="D607" s="1">
        <v>43566</v>
      </c>
      <c r="E607" t="s">
        <v>68</v>
      </c>
      <c r="F607" t="s">
        <v>50</v>
      </c>
      <c r="G607">
        <v>0</v>
      </c>
      <c r="H607" t="s">
        <v>375</v>
      </c>
      <c r="I607" t="s">
        <v>373</v>
      </c>
      <c r="J607" t="s">
        <v>373</v>
      </c>
      <c r="K607" t="s">
        <v>20</v>
      </c>
      <c r="L607" t="s">
        <v>373</v>
      </c>
      <c r="M607" t="s">
        <v>35</v>
      </c>
      <c r="N607">
        <v>4</v>
      </c>
      <c r="O607" t="s">
        <v>22</v>
      </c>
      <c r="P607" t="s">
        <v>23</v>
      </c>
      <c r="Q607" t="s">
        <v>346</v>
      </c>
      <c r="R607" t="s">
        <v>226</v>
      </c>
    </row>
    <row r="608" spans="1:18" x14ac:dyDescent="0.3">
      <c r="A608">
        <v>1178401</v>
      </c>
      <c r="B608" t="s">
        <v>43</v>
      </c>
      <c r="C608">
        <f>YEAR(Table1[[#This Row],[date]])</f>
        <v>2019</v>
      </c>
      <c r="D608" s="1">
        <v>43567</v>
      </c>
      <c r="E608" t="s">
        <v>212</v>
      </c>
      <c r="F608" t="s">
        <v>45</v>
      </c>
      <c r="G608">
        <v>0</v>
      </c>
      <c r="H608" t="s">
        <v>372</v>
      </c>
      <c r="I608" t="s">
        <v>374</v>
      </c>
      <c r="J608" t="s">
        <v>374</v>
      </c>
      <c r="K608" t="s">
        <v>20</v>
      </c>
      <c r="L608" t="s">
        <v>374</v>
      </c>
      <c r="M608" t="s">
        <v>35</v>
      </c>
      <c r="N608">
        <v>7</v>
      </c>
      <c r="O608" t="s">
        <v>22</v>
      </c>
      <c r="P608" t="s">
        <v>23</v>
      </c>
      <c r="Q608" t="s">
        <v>317</v>
      </c>
      <c r="R608" t="s">
        <v>245</v>
      </c>
    </row>
    <row r="609" spans="1:18" x14ac:dyDescent="0.3">
      <c r="A609">
        <v>1178402</v>
      </c>
      <c r="B609" t="s">
        <v>38</v>
      </c>
      <c r="C609">
        <f>YEAR(Table1[[#This Row],[date]])</f>
        <v>2019</v>
      </c>
      <c r="D609" s="1">
        <v>43568</v>
      </c>
      <c r="E609" t="s">
        <v>320</v>
      </c>
      <c r="F609" t="s">
        <v>40</v>
      </c>
      <c r="G609">
        <v>0</v>
      </c>
      <c r="H609" t="s">
        <v>371</v>
      </c>
      <c r="I609" t="s">
        <v>375</v>
      </c>
      <c r="J609" t="s">
        <v>375</v>
      </c>
      <c r="K609" t="s">
        <v>20</v>
      </c>
      <c r="L609" t="s">
        <v>375</v>
      </c>
      <c r="M609" t="s">
        <v>35</v>
      </c>
      <c r="N609">
        <v>4</v>
      </c>
      <c r="O609" t="s">
        <v>22</v>
      </c>
      <c r="P609" t="s">
        <v>23</v>
      </c>
      <c r="Q609" t="s">
        <v>296</v>
      </c>
      <c r="R609" t="s">
        <v>298</v>
      </c>
    </row>
    <row r="610" spans="1:18" x14ac:dyDescent="0.3">
      <c r="A610">
        <v>1178403</v>
      </c>
      <c r="B610" t="s">
        <v>26</v>
      </c>
      <c r="C610">
        <f>YEAR(Table1[[#This Row],[date]])</f>
        <v>2019</v>
      </c>
      <c r="D610" s="1">
        <v>43568</v>
      </c>
      <c r="E610" t="s">
        <v>113</v>
      </c>
      <c r="F610" t="s">
        <v>294</v>
      </c>
      <c r="G610">
        <v>0</v>
      </c>
      <c r="H610" t="s">
        <v>377</v>
      </c>
      <c r="I610" t="s">
        <v>376</v>
      </c>
      <c r="J610" t="s">
        <v>376</v>
      </c>
      <c r="K610" t="s">
        <v>20</v>
      </c>
      <c r="L610" t="s">
        <v>376</v>
      </c>
      <c r="M610" t="s">
        <v>35</v>
      </c>
      <c r="N610">
        <v>8</v>
      </c>
      <c r="O610" t="s">
        <v>22</v>
      </c>
      <c r="P610" t="s">
        <v>23</v>
      </c>
      <c r="Q610" t="s">
        <v>346</v>
      </c>
      <c r="R610" t="s">
        <v>132</v>
      </c>
    </row>
    <row r="611" spans="1:18" x14ac:dyDescent="0.3">
      <c r="A611">
        <v>1178404</v>
      </c>
      <c r="B611" t="s">
        <v>43</v>
      </c>
      <c r="C611">
        <f>YEAR(Table1[[#This Row],[date]])</f>
        <v>2019</v>
      </c>
      <c r="D611" s="1">
        <v>43569</v>
      </c>
      <c r="E611" t="s">
        <v>347</v>
      </c>
      <c r="F611" t="s">
        <v>45</v>
      </c>
      <c r="G611">
        <v>0</v>
      </c>
      <c r="H611" t="s">
        <v>372</v>
      </c>
      <c r="I611" t="s">
        <v>373</v>
      </c>
      <c r="J611" t="s">
        <v>373</v>
      </c>
      <c r="K611" t="s">
        <v>20</v>
      </c>
      <c r="L611" t="s">
        <v>373</v>
      </c>
      <c r="M611" t="s">
        <v>35</v>
      </c>
      <c r="N611">
        <v>5</v>
      </c>
      <c r="O611" t="s">
        <v>22</v>
      </c>
      <c r="P611" t="s">
        <v>23</v>
      </c>
      <c r="Q611" t="s">
        <v>201</v>
      </c>
      <c r="R611" t="s">
        <v>245</v>
      </c>
    </row>
    <row r="612" spans="1:18" x14ac:dyDescent="0.3">
      <c r="A612">
        <v>1178405</v>
      </c>
      <c r="B612" t="s">
        <v>52</v>
      </c>
      <c r="C612">
        <f>YEAR(Table1[[#This Row],[date]])</f>
        <v>2019</v>
      </c>
      <c r="D612" s="1">
        <v>43569</v>
      </c>
      <c r="E612" t="s">
        <v>348</v>
      </c>
      <c r="F612" t="s">
        <v>54</v>
      </c>
      <c r="G612">
        <v>0</v>
      </c>
      <c r="H612" t="s">
        <v>378</v>
      </c>
      <c r="I612" t="s">
        <v>374</v>
      </c>
      <c r="J612" t="s">
        <v>378</v>
      </c>
      <c r="K612" t="s">
        <v>20</v>
      </c>
      <c r="L612" t="s">
        <v>374</v>
      </c>
      <c r="M612" t="s">
        <v>21</v>
      </c>
      <c r="N612">
        <v>39</v>
      </c>
      <c r="O612" t="s">
        <v>22</v>
      </c>
      <c r="P612" t="s">
        <v>23</v>
      </c>
      <c r="Q612" t="s">
        <v>226</v>
      </c>
      <c r="R612" t="s">
        <v>217</v>
      </c>
    </row>
    <row r="613" spans="1:18" x14ac:dyDescent="0.3">
      <c r="A613">
        <v>1178406</v>
      </c>
      <c r="B613" t="s">
        <v>38</v>
      </c>
      <c r="C613">
        <f>YEAR(Table1[[#This Row],[date]])</f>
        <v>2019</v>
      </c>
      <c r="D613" s="1">
        <v>43570</v>
      </c>
      <c r="E613" t="s">
        <v>172</v>
      </c>
      <c r="F613" t="s">
        <v>40</v>
      </c>
      <c r="G613">
        <v>0</v>
      </c>
      <c r="H613" t="s">
        <v>371</v>
      </c>
      <c r="I613" t="s">
        <v>376</v>
      </c>
      <c r="J613" t="s">
        <v>371</v>
      </c>
      <c r="K613" t="s">
        <v>20</v>
      </c>
      <c r="L613" t="s">
        <v>371</v>
      </c>
      <c r="M613" t="s">
        <v>35</v>
      </c>
      <c r="N613">
        <v>5</v>
      </c>
      <c r="O613" t="s">
        <v>22</v>
      </c>
      <c r="P613" t="s">
        <v>23</v>
      </c>
      <c r="Q613" t="s">
        <v>112</v>
      </c>
      <c r="R613" t="s">
        <v>296</v>
      </c>
    </row>
    <row r="614" spans="1:18" x14ac:dyDescent="0.3">
      <c r="A614">
        <v>1178407</v>
      </c>
      <c r="B614" t="s">
        <v>26</v>
      </c>
      <c r="C614">
        <f>YEAR(Table1[[#This Row],[date]])</f>
        <v>2019</v>
      </c>
      <c r="D614" s="1">
        <v>43571</v>
      </c>
      <c r="E614" t="s">
        <v>185</v>
      </c>
      <c r="F614" t="s">
        <v>294</v>
      </c>
      <c r="G614">
        <v>0</v>
      </c>
      <c r="H614" t="s">
        <v>377</v>
      </c>
      <c r="I614" t="s">
        <v>375</v>
      </c>
      <c r="J614" t="s">
        <v>375</v>
      </c>
      <c r="K614" t="s">
        <v>20</v>
      </c>
      <c r="L614" t="s">
        <v>377</v>
      </c>
      <c r="M614" t="s">
        <v>21</v>
      </c>
      <c r="N614">
        <v>12</v>
      </c>
      <c r="O614" t="s">
        <v>22</v>
      </c>
      <c r="P614" t="s">
        <v>23</v>
      </c>
      <c r="Q614" t="s">
        <v>222</v>
      </c>
      <c r="R614" t="s">
        <v>217</v>
      </c>
    </row>
    <row r="615" spans="1:18" x14ac:dyDescent="0.3">
      <c r="A615">
        <v>1178408</v>
      </c>
      <c r="B615" t="s">
        <v>52</v>
      </c>
      <c r="C615">
        <f>YEAR(Table1[[#This Row],[date]])</f>
        <v>2019</v>
      </c>
      <c r="D615" s="1">
        <v>43572</v>
      </c>
      <c r="E615" t="s">
        <v>171</v>
      </c>
      <c r="F615" t="s">
        <v>54</v>
      </c>
      <c r="G615">
        <v>0</v>
      </c>
      <c r="H615" t="s">
        <v>378</v>
      </c>
      <c r="I615" t="s">
        <v>373</v>
      </c>
      <c r="J615" t="s">
        <v>373</v>
      </c>
      <c r="K615" t="s">
        <v>29</v>
      </c>
      <c r="L615" t="s">
        <v>378</v>
      </c>
      <c r="M615" t="s">
        <v>35</v>
      </c>
      <c r="N615">
        <v>6</v>
      </c>
      <c r="O615" t="s">
        <v>22</v>
      </c>
      <c r="P615" t="s">
        <v>23</v>
      </c>
      <c r="Q615" t="s">
        <v>346</v>
      </c>
      <c r="R615" t="s">
        <v>349</v>
      </c>
    </row>
    <row r="616" spans="1:18" x14ac:dyDescent="0.3">
      <c r="A616">
        <v>1178409</v>
      </c>
      <c r="B616" t="s">
        <v>32</v>
      </c>
      <c r="C616">
        <f>YEAR(Table1[[#This Row],[date]])</f>
        <v>2019</v>
      </c>
      <c r="D616" s="1">
        <v>43573</v>
      </c>
      <c r="E616" t="s">
        <v>290</v>
      </c>
      <c r="F616" t="s">
        <v>34</v>
      </c>
      <c r="G616">
        <v>0</v>
      </c>
      <c r="H616" t="s">
        <v>374</v>
      </c>
      <c r="I616" t="s">
        <v>371</v>
      </c>
      <c r="J616" t="s">
        <v>371</v>
      </c>
      <c r="K616" t="s">
        <v>29</v>
      </c>
      <c r="L616" t="s">
        <v>371</v>
      </c>
      <c r="M616" t="s">
        <v>21</v>
      </c>
      <c r="N616">
        <v>40</v>
      </c>
      <c r="O616" t="s">
        <v>22</v>
      </c>
      <c r="P616" t="s">
        <v>23</v>
      </c>
      <c r="Q616" t="s">
        <v>226</v>
      </c>
      <c r="R616" t="s">
        <v>252</v>
      </c>
    </row>
    <row r="617" spans="1:18" x14ac:dyDescent="0.3">
      <c r="A617">
        <v>1178410</v>
      </c>
      <c r="B617" t="s">
        <v>43</v>
      </c>
      <c r="C617">
        <f>YEAR(Table1[[#This Row],[date]])</f>
        <v>2019</v>
      </c>
      <c r="D617" s="1">
        <v>43574</v>
      </c>
      <c r="E617" t="s">
        <v>203</v>
      </c>
      <c r="F617" t="s">
        <v>45</v>
      </c>
      <c r="G617">
        <v>0</v>
      </c>
      <c r="H617" t="s">
        <v>372</v>
      </c>
      <c r="I617" t="s">
        <v>376</v>
      </c>
      <c r="J617" t="s">
        <v>372</v>
      </c>
      <c r="K617" t="s">
        <v>20</v>
      </c>
      <c r="L617" t="s">
        <v>376</v>
      </c>
      <c r="M617" t="s">
        <v>21</v>
      </c>
      <c r="N617">
        <v>10</v>
      </c>
      <c r="O617" t="s">
        <v>22</v>
      </c>
      <c r="P617" t="s">
        <v>23</v>
      </c>
      <c r="Q617" t="s">
        <v>349</v>
      </c>
      <c r="R617" t="s">
        <v>296</v>
      </c>
    </row>
    <row r="618" spans="1:18" x14ac:dyDescent="0.3">
      <c r="A618">
        <v>1178411</v>
      </c>
      <c r="B618" t="s">
        <v>48</v>
      </c>
      <c r="C618">
        <f>YEAR(Table1[[#This Row],[date]])</f>
        <v>2019</v>
      </c>
      <c r="D618" s="1">
        <v>43575</v>
      </c>
      <c r="E618" t="s">
        <v>216</v>
      </c>
      <c r="F618" t="s">
        <v>50</v>
      </c>
      <c r="G618">
        <v>0</v>
      </c>
      <c r="H618" t="s">
        <v>375</v>
      </c>
      <c r="I618" t="s">
        <v>371</v>
      </c>
      <c r="J618" t="s">
        <v>375</v>
      </c>
      <c r="K618" t="s">
        <v>20</v>
      </c>
      <c r="L618" t="s">
        <v>375</v>
      </c>
      <c r="M618" t="s">
        <v>35</v>
      </c>
      <c r="N618">
        <v>5</v>
      </c>
      <c r="O618" t="s">
        <v>22</v>
      </c>
      <c r="P618" t="s">
        <v>23</v>
      </c>
      <c r="Q618" t="s">
        <v>317</v>
      </c>
      <c r="R618" t="s">
        <v>132</v>
      </c>
    </row>
    <row r="619" spans="1:18" x14ac:dyDescent="0.3">
      <c r="A619">
        <v>1178412</v>
      </c>
      <c r="B619" t="s">
        <v>32</v>
      </c>
      <c r="C619">
        <f>YEAR(Table1[[#This Row],[date]])</f>
        <v>2019</v>
      </c>
      <c r="D619" s="1">
        <v>43575</v>
      </c>
      <c r="E619" t="s">
        <v>284</v>
      </c>
      <c r="F619" t="s">
        <v>34</v>
      </c>
      <c r="G619">
        <v>0</v>
      </c>
      <c r="H619" t="s">
        <v>374</v>
      </c>
      <c r="I619" t="s">
        <v>377</v>
      </c>
      <c r="J619" t="s">
        <v>374</v>
      </c>
      <c r="K619" t="s">
        <v>20</v>
      </c>
      <c r="L619" t="s">
        <v>374</v>
      </c>
      <c r="M619" t="s">
        <v>35</v>
      </c>
      <c r="N619">
        <v>5</v>
      </c>
      <c r="O619" t="s">
        <v>22</v>
      </c>
      <c r="P619" t="s">
        <v>23</v>
      </c>
      <c r="Q619" t="s">
        <v>346</v>
      </c>
      <c r="R619" t="s">
        <v>232</v>
      </c>
    </row>
    <row r="620" spans="1:18" x14ac:dyDescent="0.3">
      <c r="A620">
        <v>1178413</v>
      </c>
      <c r="B620" t="s">
        <v>52</v>
      </c>
      <c r="C620">
        <f>YEAR(Table1[[#This Row],[date]])</f>
        <v>2019</v>
      </c>
      <c r="D620" s="1">
        <v>43576</v>
      </c>
      <c r="E620" t="s">
        <v>350</v>
      </c>
      <c r="F620" t="s">
        <v>54</v>
      </c>
      <c r="G620">
        <v>0</v>
      </c>
      <c r="H620" t="s">
        <v>378</v>
      </c>
      <c r="I620" t="s">
        <v>372</v>
      </c>
      <c r="J620" t="s">
        <v>378</v>
      </c>
      <c r="K620" t="s">
        <v>20</v>
      </c>
      <c r="L620" t="s">
        <v>378</v>
      </c>
      <c r="M620" t="s">
        <v>35</v>
      </c>
      <c r="N620">
        <v>9</v>
      </c>
      <c r="O620" t="s">
        <v>22</v>
      </c>
      <c r="P620" t="s">
        <v>23</v>
      </c>
      <c r="Q620" t="s">
        <v>252</v>
      </c>
      <c r="R620" t="s">
        <v>296</v>
      </c>
    </row>
    <row r="621" spans="1:18" x14ac:dyDescent="0.3">
      <c r="A621">
        <v>1178414</v>
      </c>
      <c r="B621" t="s">
        <v>311</v>
      </c>
      <c r="C621">
        <f>YEAR(Table1[[#This Row],[date]])</f>
        <v>2019</v>
      </c>
      <c r="D621" s="1">
        <v>43576</v>
      </c>
      <c r="E621" t="s">
        <v>254</v>
      </c>
      <c r="F621" t="s">
        <v>312</v>
      </c>
      <c r="G621">
        <v>0</v>
      </c>
      <c r="H621" t="s">
        <v>376</v>
      </c>
      <c r="I621" t="s">
        <v>373</v>
      </c>
      <c r="J621" t="s">
        <v>373</v>
      </c>
      <c r="K621" t="s">
        <v>20</v>
      </c>
      <c r="L621" t="s">
        <v>376</v>
      </c>
      <c r="M621" t="s">
        <v>21</v>
      </c>
      <c r="N621">
        <v>1</v>
      </c>
      <c r="O621" t="s">
        <v>22</v>
      </c>
      <c r="P621" t="s">
        <v>23</v>
      </c>
      <c r="Q621" t="s">
        <v>201</v>
      </c>
      <c r="R621" t="s">
        <v>222</v>
      </c>
    </row>
    <row r="622" spans="1:18" x14ac:dyDescent="0.3">
      <c r="A622">
        <v>1178415</v>
      </c>
      <c r="B622" t="s">
        <v>48</v>
      </c>
      <c r="C622">
        <f>YEAR(Table1[[#This Row],[date]])</f>
        <v>2019</v>
      </c>
      <c r="D622" s="1">
        <v>43577</v>
      </c>
      <c r="E622" t="s">
        <v>306</v>
      </c>
      <c r="F622" t="s">
        <v>50</v>
      </c>
      <c r="G622">
        <v>0</v>
      </c>
      <c r="H622" t="s">
        <v>375</v>
      </c>
      <c r="I622" t="s">
        <v>374</v>
      </c>
      <c r="J622" t="s">
        <v>374</v>
      </c>
      <c r="K622" t="s">
        <v>20</v>
      </c>
      <c r="L622" t="s">
        <v>374</v>
      </c>
      <c r="M622" t="s">
        <v>35</v>
      </c>
      <c r="N622">
        <v>6</v>
      </c>
      <c r="O622" t="s">
        <v>22</v>
      </c>
      <c r="P622" t="s">
        <v>23</v>
      </c>
      <c r="Q622" t="s">
        <v>298</v>
      </c>
      <c r="R622" t="s">
        <v>132</v>
      </c>
    </row>
    <row r="623" spans="1:18" x14ac:dyDescent="0.3">
      <c r="A623">
        <v>1178416</v>
      </c>
      <c r="B623" t="s">
        <v>57</v>
      </c>
      <c r="C623">
        <f>YEAR(Table1[[#This Row],[date]])</f>
        <v>2019</v>
      </c>
      <c r="D623" s="1">
        <v>43578</v>
      </c>
      <c r="E623" t="s">
        <v>49</v>
      </c>
      <c r="F623" t="s">
        <v>59</v>
      </c>
      <c r="G623">
        <v>0</v>
      </c>
      <c r="H623" t="s">
        <v>373</v>
      </c>
      <c r="I623" t="s">
        <v>378</v>
      </c>
      <c r="J623" t="s">
        <v>373</v>
      </c>
      <c r="K623" t="s">
        <v>20</v>
      </c>
      <c r="L623" t="s">
        <v>373</v>
      </c>
      <c r="M623" t="s">
        <v>35</v>
      </c>
      <c r="N623">
        <v>6</v>
      </c>
      <c r="O623" t="s">
        <v>22</v>
      </c>
      <c r="P623" t="s">
        <v>23</v>
      </c>
      <c r="Q623" t="s">
        <v>252</v>
      </c>
      <c r="R623" t="s">
        <v>217</v>
      </c>
    </row>
    <row r="624" spans="1:18" x14ac:dyDescent="0.3">
      <c r="A624">
        <v>1178417</v>
      </c>
      <c r="B624" t="s">
        <v>311</v>
      </c>
      <c r="C624">
        <f>YEAR(Table1[[#This Row],[date]])</f>
        <v>2019</v>
      </c>
      <c r="D624" s="1">
        <v>43579</v>
      </c>
      <c r="E624" t="s">
        <v>113</v>
      </c>
      <c r="F624" t="s">
        <v>312</v>
      </c>
      <c r="G624">
        <v>0</v>
      </c>
      <c r="H624" t="s">
        <v>376</v>
      </c>
      <c r="I624" t="s">
        <v>377</v>
      </c>
      <c r="J624" t="s">
        <v>377</v>
      </c>
      <c r="K624" t="s">
        <v>20</v>
      </c>
      <c r="L624" t="s">
        <v>376</v>
      </c>
      <c r="M624" t="s">
        <v>21</v>
      </c>
      <c r="N624">
        <v>17</v>
      </c>
      <c r="O624" t="s">
        <v>22</v>
      </c>
      <c r="P624" t="s">
        <v>23</v>
      </c>
      <c r="Q624" t="s">
        <v>232</v>
      </c>
      <c r="R624" t="s">
        <v>226</v>
      </c>
    </row>
    <row r="625" spans="1:18" x14ac:dyDescent="0.3">
      <c r="A625">
        <v>1178418</v>
      </c>
      <c r="B625" t="s">
        <v>43</v>
      </c>
      <c r="C625">
        <f>YEAR(Table1[[#This Row],[date]])</f>
        <v>2019</v>
      </c>
      <c r="D625" s="1">
        <v>43580</v>
      </c>
      <c r="E625" t="s">
        <v>286</v>
      </c>
      <c r="F625" t="s">
        <v>45</v>
      </c>
      <c r="G625">
        <v>0</v>
      </c>
      <c r="H625" t="s">
        <v>372</v>
      </c>
      <c r="I625" t="s">
        <v>375</v>
      </c>
      <c r="J625" t="s">
        <v>375</v>
      </c>
      <c r="K625" t="s">
        <v>20</v>
      </c>
      <c r="L625" t="s">
        <v>375</v>
      </c>
      <c r="M625" t="s">
        <v>35</v>
      </c>
      <c r="N625">
        <v>3</v>
      </c>
      <c r="O625" t="s">
        <v>22</v>
      </c>
      <c r="P625" t="s">
        <v>23</v>
      </c>
      <c r="Q625" t="s">
        <v>302</v>
      </c>
      <c r="R625" t="s">
        <v>349</v>
      </c>
    </row>
    <row r="626" spans="1:18" x14ac:dyDescent="0.3">
      <c r="A626">
        <v>1178419</v>
      </c>
      <c r="B626" t="s">
        <v>57</v>
      </c>
      <c r="C626">
        <f>YEAR(Table1[[#This Row],[date]])</f>
        <v>2019</v>
      </c>
      <c r="D626" s="1">
        <v>43581</v>
      </c>
      <c r="E626" t="s">
        <v>139</v>
      </c>
      <c r="F626" t="s">
        <v>59</v>
      </c>
      <c r="G626">
        <v>0</v>
      </c>
      <c r="H626" t="s">
        <v>373</v>
      </c>
      <c r="I626" t="s">
        <v>371</v>
      </c>
      <c r="J626" t="s">
        <v>373</v>
      </c>
      <c r="K626" t="s">
        <v>20</v>
      </c>
      <c r="L626" t="s">
        <v>371</v>
      </c>
      <c r="M626" t="s">
        <v>21</v>
      </c>
      <c r="N626">
        <v>46</v>
      </c>
      <c r="O626" t="s">
        <v>22</v>
      </c>
      <c r="P626" t="s">
        <v>23</v>
      </c>
      <c r="Q626" t="s">
        <v>252</v>
      </c>
      <c r="R626" t="s">
        <v>217</v>
      </c>
    </row>
    <row r="627" spans="1:18" x14ac:dyDescent="0.3">
      <c r="A627">
        <v>1178420</v>
      </c>
      <c r="B627" t="s">
        <v>48</v>
      </c>
      <c r="C627">
        <f>YEAR(Table1[[#This Row],[date]])</f>
        <v>2019</v>
      </c>
      <c r="D627" s="1">
        <v>43582</v>
      </c>
      <c r="E627" t="s">
        <v>189</v>
      </c>
      <c r="F627" t="s">
        <v>50</v>
      </c>
      <c r="G627">
        <v>0</v>
      </c>
      <c r="H627" t="s">
        <v>375</v>
      </c>
      <c r="I627" t="s">
        <v>378</v>
      </c>
      <c r="J627" t="s">
        <v>375</v>
      </c>
      <c r="K627" t="s">
        <v>20</v>
      </c>
      <c r="L627" t="s">
        <v>375</v>
      </c>
      <c r="M627" t="s">
        <v>35</v>
      </c>
      <c r="N627">
        <v>7</v>
      </c>
      <c r="O627" t="s">
        <v>22</v>
      </c>
      <c r="P627" t="s">
        <v>23</v>
      </c>
      <c r="Q627" t="s">
        <v>317</v>
      </c>
      <c r="R627" t="s">
        <v>298</v>
      </c>
    </row>
    <row r="628" spans="1:18" x14ac:dyDescent="0.3">
      <c r="A628">
        <v>1178421</v>
      </c>
      <c r="B628" t="s">
        <v>32</v>
      </c>
      <c r="C628">
        <f>YEAR(Table1[[#This Row],[date]])</f>
        <v>2019</v>
      </c>
      <c r="D628" s="1">
        <v>43583</v>
      </c>
      <c r="E628" t="s">
        <v>212</v>
      </c>
      <c r="F628" t="s">
        <v>34</v>
      </c>
      <c r="G628">
        <v>0</v>
      </c>
      <c r="H628" t="s">
        <v>374</v>
      </c>
      <c r="I628" t="s">
        <v>376</v>
      </c>
      <c r="J628" t="s">
        <v>374</v>
      </c>
      <c r="K628" t="s">
        <v>29</v>
      </c>
      <c r="L628" t="s">
        <v>374</v>
      </c>
      <c r="M628" t="s">
        <v>21</v>
      </c>
      <c r="N628">
        <v>16</v>
      </c>
      <c r="O628" t="s">
        <v>22</v>
      </c>
      <c r="P628" t="s">
        <v>23</v>
      </c>
      <c r="Q628" t="s">
        <v>305</v>
      </c>
      <c r="R628" t="s">
        <v>226</v>
      </c>
    </row>
    <row r="629" spans="1:18" x14ac:dyDescent="0.3">
      <c r="A629">
        <v>1178422</v>
      </c>
      <c r="B629" t="s">
        <v>43</v>
      </c>
      <c r="C629">
        <f>YEAR(Table1[[#This Row],[date]])</f>
        <v>2019</v>
      </c>
      <c r="D629" s="1">
        <v>43583</v>
      </c>
      <c r="E629" t="s">
        <v>282</v>
      </c>
      <c r="F629" t="s">
        <v>45</v>
      </c>
      <c r="G629">
        <v>0</v>
      </c>
      <c r="H629" t="s">
        <v>372</v>
      </c>
      <c r="I629" t="s">
        <v>371</v>
      </c>
      <c r="J629" t="s">
        <v>371</v>
      </c>
      <c r="K629" t="s">
        <v>20</v>
      </c>
      <c r="L629" t="s">
        <v>372</v>
      </c>
      <c r="M629" t="s">
        <v>21</v>
      </c>
      <c r="N629">
        <v>34</v>
      </c>
      <c r="O629" t="s">
        <v>22</v>
      </c>
      <c r="P629" t="s">
        <v>23</v>
      </c>
      <c r="Q629" t="s">
        <v>349</v>
      </c>
      <c r="R629" t="s">
        <v>296</v>
      </c>
    </row>
    <row r="630" spans="1:18" x14ac:dyDescent="0.3">
      <c r="A630">
        <v>1178423</v>
      </c>
      <c r="B630" t="s">
        <v>52</v>
      </c>
      <c r="C630">
        <f>YEAR(Table1[[#This Row],[date]])</f>
        <v>2019</v>
      </c>
      <c r="D630" s="1">
        <v>43584</v>
      </c>
      <c r="E630" t="s">
        <v>171</v>
      </c>
      <c r="F630" t="s">
        <v>54</v>
      </c>
      <c r="G630">
        <v>0</v>
      </c>
      <c r="H630" t="s">
        <v>378</v>
      </c>
      <c r="I630" t="s">
        <v>377</v>
      </c>
      <c r="J630" t="s">
        <v>377</v>
      </c>
      <c r="K630" t="s">
        <v>20</v>
      </c>
      <c r="L630" t="s">
        <v>378</v>
      </c>
      <c r="M630" t="s">
        <v>21</v>
      </c>
      <c r="N630">
        <v>45</v>
      </c>
      <c r="O630" t="s">
        <v>22</v>
      </c>
      <c r="P630" t="s">
        <v>23</v>
      </c>
      <c r="Q630" t="s">
        <v>245</v>
      </c>
      <c r="R630" t="s">
        <v>132</v>
      </c>
    </row>
    <row r="631" spans="1:18" x14ac:dyDescent="0.3">
      <c r="A631">
        <v>1178424</v>
      </c>
      <c r="B631" t="s">
        <v>311</v>
      </c>
      <c r="C631">
        <f>YEAR(Table1[[#This Row],[date]])</f>
        <v>2019</v>
      </c>
      <c r="D631" s="1">
        <v>43585</v>
      </c>
      <c r="E631" t="s">
        <v>23</v>
      </c>
      <c r="F631" t="s">
        <v>312</v>
      </c>
      <c r="G631">
        <v>0</v>
      </c>
      <c r="H631" t="s">
        <v>376</v>
      </c>
      <c r="I631" t="s">
        <v>375</v>
      </c>
      <c r="J631" t="s">
        <v>375</v>
      </c>
      <c r="K631" t="s">
        <v>20</v>
      </c>
      <c r="L631" t="s">
        <v>23</v>
      </c>
      <c r="M631" t="s">
        <v>23</v>
      </c>
      <c r="N631" t="s">
        <v>23</v>
      </c>
      <c r="O631" t="s">
        <v>23</v>
      </c>
      <c r="P631" t="s">
        <v>23</v>
      </c>
      <c r="Q631" t="s">
        <v>346</v>
      </c>
      <c r="R631" t="s">
        <v>252</v>
      </c>
    </row>
    <row r="632" spans="1:18" x14ac:dyDescent="0.3">
      <c r="A632">
        <v>1178425</v>
      </c>
      <c r="B632" t="s">
        <v>57</v>
      </c>
      <c r="C632">
        <f>YEAR(Table1[[#This Row],[date]])</f>
        <v>2019</v>
      </c>
      <c r="D632" s="1">
        <v>43586</v>
      </c>
      <c r="E632" t="s">
        <v>68</v>
      </c>
      <c r="F632" t="s">
        <v>59</v>
      </c>
      <c r="G632">
        <v>0</v>
      </c>
      <c r="H632" t="s">
        <v>373</v>
      </c>
      <c r="I632" t="s">
        <v>374</v>
      </c>
      <c r="J632" t="s">
        <v>374</v>
      </c>
      <c r="K632" t="s">
        <v>20</v>
      </c>
      <c r="L632" t="s">
        <v>373</v>
      </c>
      <c r="M632" t="s">
        <v>21</v>
      </c>
      <c r="N632">
        <v>80</v>
      </c>
      <c r="O632" t="s">
        <v>22</v>
      </c>
      <c r="P632" t="s">
        <v>23</v>
      </c>
      <c r="Q632" t="s">
        <v>302</v>
      </c>
      <c r="R632" t="s">
        <v>296</v>
      </c>
    </row>
    <row r="633" spans="1:18" x14ac:dyDescent="0.3">
      <c r="A633">
        <v>1178426</v>
      </c>
      <c r="B633" t="s">
        <v>38</v>
      </c>
      <c r="C633">
        <f>YEAR(Table1[[#This Row],[date]])</f>
        <v>2019</v>
      </c>
      <c r="D633" s="1">
        <v>43587</v>
      </c>
      <c r="E633" t="s">
        <v>316</v>
      </c>
      <c r="F633" t="s">
        <v>40</v>
      </c>
      <c r="G633">
        <v>0</v>
      </c>
      <c r="H633" t="s">
        <v>371</v>
      </c>
      <c r="I633" t="s">
        <v>378</v>
      </c>
      <c r="J633" t="s">
        <v>371</v>
      </c>
      <c r="K633" t="s">
        <v>29</v>
      </c>
      <c r="L633" t="s">
        <v>371</v>
      </c>
      <c r="M633" t="s">
        <v>114</v>
      </c>
      <c r="N633" t="s">
        <v>23</v>
      </c>
      <c r="O633" t="s">
        <v>115</v>
      </c>
      <c r="P633" t="s">
        <v>23</v>
      </c>
      <c r="Q633" t="s">
        <v>245</v>
      </c>
      <c r="R633" t="s">
        <v>132</v>
      </c>
    </row>
    <row r="634" spans="1:18" x14ac:dyDescent="0.3">
      <c r="A634">
        <v>1178427</v>
      </c>
      <c r="B634" t="s">
        <v>26</v>
      </c>
      <c r="C634">
        <f>YEAR(Table1[[#This Row],[date]])</f>
        <v>2019</v>
      </c>
      <c r="D634" s="1">
        <v>43588</v>
      </c>
      <c r="E634" t="s">
        <v>351</v>
      </c>
      <c r="F634" t="s">
        <v>294</v>
      </c>
      <c r="G634">
        <v>0</v>
      </c>
      <c r="H634" t="s">
        <v>377</v>
      </c>
      <c r="I634" t="s">
        <v>372</v>
      </c>
      <c r="J634" t="s">
        <v>372</v>
      </c>
      <c r="K634" t="s">
        <v>20</v>
      </c>
      <c r="L634" t="s">
        <v>372</v>
      </c>
      <c r="M634" t="s">
        <v>35</v>
      </c>
      <c r="N634">
        <v>7</v>
      </c>
      <c r="O634" t="s">
        <v>22</v>
      </c>
      <c r="P634" t="s">
        <v>23</v>
      </c>
      <c r="Q634" t="s">
        <v>232</v>
      </c>
      <c r="R634" t="s">
        <v>226</v>
      </c>
    </row>
    <row r="635" spans="1:18" x14ac:dyDescent="0.3">
      <c r="A635">
        <v>1178428</v>
      </c>
      <c r="B635" t="s">
        <v>32</v>
      </c>
      <c r="C635">
        <f>YEAR(Table1[[#This Row],[date]])</f>
        <v>2019</v>
      </c>
      <c r="D635" s="1">
        <v>43589</v>
      </c>
      <c r="E635" t="s">
        <v>85</v>
      </c>
      <c r="F635" t="s">
        <v>34</v>
      </c>
      <c r="G635">
        <v>0</v>
      </c>
      <c r="H635" t="s">
        <v>374</v>
      </c>
      <c r="I635" t="s">
        <v>375</v>
      </c>
      <c r="J635" t="s">
        <v>375</v>
      </c>
      <c r="K635" t="s">
        <v>29</v>
      </c>
      <c r="L635" t="s">
        <v>374</v>
      </c>
      <c r="M635" t="s">
        <v>35</v>
      </c>
      <c r="N635">
        <v>5</v>
      </c>
      <c r="O635" t="s">
        <v>22</v>
      </c>
      <c r="P635" t="s">
        <v>23</v>
      </c>
      <c r="Q635" t="s">
        <v>302</v>
      </c>
      <c r="R635" t="s">
        <v>349</v>
      </c>
    </row>
    <row r="636" spans="1:18" x14ac:dyDescent="0.3">
      <c r="A636">
        <v>1178429</v>
      </c>
      <c r="B636" t="s">
        <v>311</v>
      </c>
      <c r="C636">
        <f>YEAR(Table1[[#This Row],[date]])</f>
        <v>2019</v>
      </c>
      <c r="D636" s="1">
        <v>43589</v>
      </c>
      <c r="E636" t="s">
        <v>352</v>
      </c>
      <c r="F636" t="s">
        <v>312</v>
      </c>
      <c r="G636">
        <v>0</v>
      </c>
      <c r="H636" t="s">
        <v>376</v>
      </c>
      <c r="I636" t="s">
        <v>378</v>
      </c>
      <c r="J636" t="s">
        <v>376</v>
      </c>
      <c r="K636" t="s">
        <v>20</v>
      </c>
      <c r="L636" t="s">
        <v>376</v>
      </c>
      <c r="M636" t="s">
        <v>35</v>
      </c>
      <c r="N636">
        <v>4</v>
      </c>
      <c r="O636" t="s">
        <v>22</v>
      </c>
      <c r="P636" t="s">
        <v>23</v>
      </c>
      <c r="Q636" t="s">
        <v>252</v>
      </c>
      <c r="R636" t="s">
        <v>217</v>
      </c>
    </row>
    <row r="637" spans="1:18" x14ac:dyDescent="0.3">
      <c r="A637">
        <v>1178430</v>
      </c>
      <c r="B637" t="s">
        <v>26</v>
      </c>
      <c r="C637">
        <f>YEAR(Table1[[#This Row],[date]])</f>
        <v>2019</v>
      </c>
      <c r="D637" s="1">
        <v>43590</v>
      </c>
      <c r="E637" t="s">
        <v>327</v>
      </c>
      <c r="F637" t="s">
        <v>294</v>
      </c>
      <c r="G637">
        <v>0</v>
      </c>
      <c r="H637" t="s">
        <v>377</v>
      </c>
      <c r="I637" t="s">
        <v>373</v>
      </c>
      <c r="J637" t="s">
        <v>377</v>
      </c>
      <c r="K637" t="s">
        <v>20</v>
      </c>
      <c r="L637" t="s">
        <v>377</v>
      </c>
      <c r="M637" t="s">
        <v>35</v>
      </c>
      <c r="N637">
        <v>6</v>
      </c>
      <c r="O637" t="s">
        <v>22</v>
      </c>
      <c r="P637" t="s">
        <v>23</v>
      </c>
      <c r="Q637" t="s">
        <v>305</v>
      </c>
      <c r="R637" t="s">
        <v>232</v>
      </c>
    </row>
    <row r="638" spans="1:18" x14ac:dyDescent="0.3">
      <c r="A638">
        <v>1178431</v>
      </c>
      <c r="B638" t="s">
        <v>38</v>
      </c>
      <c r="C638">
        <f>YEAR(Table1[[#This Row],[date]])</f>
        <v>2019</v>
      </c>
      <c r="D638" s="1">
        <v>43590</v>
      </c>
      <c r="E638" t="s">
        <v>290</v>
      </c>
      <c r="F638" t="s">
        <v>40</v>
      </c>
      <c r="G638">
        <v>0</v>
      </c>
      <c r="H638" t="s">
        <v>371</v>
      </c>
      <c r="I638" t="s">
        <v>372</v>
      </c>
      <c r="J638" t="s">
        <v>371</v>
      </c>
      <c r="K638" t="s">
        <v>20</v>
      </c>
      <c r="L638" t="s">
        <v>371</v>
      </c>
      <c r="M638" t="s">
        <v>35</v>
      </c>
      <c r="N638">
        <v>9</v>
      </c>
      <c r="O638" t="s">
        <v>22</v>
      </c>
      <c r="P638" t="s">
        <v>23</v>
      </c>
      <c r="Q638" t="s">
        <v>298</v>
      </c>
      <c r="R638" t="s">
        <v>245</v>
      </c>
    </row>
    <row r="639" spans="1:18" x14ac:dyDescent="0.3">
      <c r="A639">
        <v>1181764</v>
      </c>
      <c r="B639" t="s">
        <v>57</v>
      </c>
      <c r="C639">
        <f>YEAR(Table1[[#This Row],[date]])</f>
        <v>2019</v>
      </c>
      <c r="D639" s="1">
        <v>43592</v>
      </c>
      <c r="E639" t="s">
        <v>301</v>
      </c>
      <c r="F639" t="s">
        <v>59</v>
      </c>
      <c r="G639">
        <v>0</v>
      </c>
      <c r="H639" t="s">
        <v>371</v>
      </c>
      <c r="I639" t="s">
        <v>373</v>
      </c>
      <c r="J639" t="s">
        <v>373</v>
      </c>
      <c r="K639" t="s">
        <v>29</v>
      </c>
      <c r="L639" t="s">
        <v>371</v>
      </c>
      <c r="M639" t="s">
        <v>35</v>
      </c>
      <c r="N639">
        <v>6</v>
      </c>
      <c r="O639" t="s">
        <v>22</v>
      </c>
      <c r="P639" t="s">
        <v>23</v>
      </c>
      <c r="Q639" t="s">
        <v>252</v>
      </c>
      <c r="R639" t="s">
        <v>296</v>
      </c>
    </row>
    <row r="640" spans="1:18" x14ac:dyDescent="0.3">
      <c r="A640">
        <v>1181766</v>
      </c>
      <c r="B640" t="s">
        <v>219</v>
      </c>
      <c r="C640">
        <f>YEAR(Table1[[#This Row],[date]])</f>
        <v>2019</v>
      </c>
      <c r="D640" s="1">
        <v>43593</v>
      </c>
      <c r="E640" t="s">
        <v>306</v>
      </c>
      <c r="F640" t="s">
        <v>221</v>
      </c>
      <c r="G640">
        <v>0</v>
      </c>
      <c r="H640" t="s">
        <v>374</v>
      </c>
      <c r="I640" t="s">
        <v>378</v>
      </c>
      <c r="J640" t="s">
        <v>374</v>
      </c>
      <c r="K640" t="s">
        <v>20</v>
      </c>
      <c r="L640" t="s">
        <v>374</v>
      </c>
      <c r="M640" t="s">
        <v>35</v>
      </c>
      <c r="N640">
        <v>2</v>
      </c>
      <c r="O640" t="s">
        <v>22</v>
      </c>
      <c r="P640" t="s">
        <v>23</v>
      </c>
      <c r="Q640" t="s">
        <v>226</v>
      </c>
      <c r="R640" t="s">
        <v>132</v>
      </c>
    </row>
    <row r="641" spans="1:18" x14ac:dyDescent="0.3">
      <c r="A641">
        <v>1181767</v>
      </c>
      <c r="B641" t="s">
        <v>219</v>
      </c>
      <c r="C641">
        <f>YEAR(Table1[[#This Row],[date]])</f>
        <v>2019</v>
      </c>
      <c r="D641" s="1">
        <v>43595</v>
      </c>
      <c r="E641" t="s">
        <v>227</v>
      </c>
      <c r="F641" t="s">
        <v>221</v>
      </c>
      <c r="G641">
        <v>0</v>
      </c>
      <c r="H641" t="s">
        <v>373</v>
      </c>
      <c r="I641" t="s">
        <v>374</v>
      </c>
      <c r="J641" t="s">
        <v>373</v>
      </c>
      <c r="K641" t="s">
        <v>20</v>
      </c>
      <c r="L641" t="s">
        <v>373</v>
      </c>
      <c r="M641" t="s">
        <v>35</v>
      </c>
      <c r="N641">
        <v>6</v>
      </c>
      <c r="O641" t="s">
        <v>22</v>
      </c>
      <c r="P641" t="s">
        <v>23</v>
      </c>
      <c r="Q641" t="s">
        <v>226</v>
      </c>
      <c r="R641" t="s">
        <v>132</v>
      </c>
    </row>
    <row r="642" spans="1:18" x14ac:dyDescent="0.3">
      <c r="A642">
        <v>1181768</v>
      </c>
      <c r="B642" t="s">
        <v>52</v>
      </c>
      <c r="C642">
        <f>YEAR(Table1[[#This Row],[date]])</f>
        <v>2019</v>
      </c>
      <c r="D642" s="1">
        <v>43597</v>
      </c>
      <c r="E642" t="s">
        <v>316</v>
      </c>
      <c r="F642" t="s">
        <v>54</v>
      </c>
      <c r="G642">
        <v>0</v>
      </c>
      <c r="H642" t="s">
        <v>371</v>
      </c>
      <c r="I642" t="s">
        <v>373</v>
      </c>
      <c r="J642" t="s">
        <v>371</v>
      </c>
      <c r="K642" t="s">
        <v>29</v>
      </c>
      <c r="L642" t="s">
        <v>371</v>
      </c>
      <c r="M642" t="s">
        <v>21</v>
      </c>
      <c r="N642">
        <v>1</v>
      </c>
      <c r="O642" t="s">
        <v>22</v>
      </c>
      <c r="P642" t="s">
        <v>23</v>
      </c>
      <c r="Q642" t="s">
        <v>349</v>
      </c>
      <c r="R642" t="s">
        <v>296</v>
      </c>
    </row>
    <row r="643" spans="1:18" x14ac:dyDescent="0.3">
      <c r="A643">
        <v>1216492</v>
      </c>
      <c r="B643" t="s">
        <v>258</v>
      </c>
      <c r="C643">
        <f>YEAR(Table1[[#This Row],[date]])</f>
        <v>2020</v>
      </c>
      <c r="D643" s="1">
        <v>44093</v>
      </c>
      <c r="E643" t="s">
        <v>175</v>
      </c>
      <c r="F643" t="s">
        <v>259</v>
      </c>
      <c r="G643">
        <v>0</v>
      </c>
      <c r="H643" t="s">
        <v>371</v>
      </c>
      <c r="I643" t="s">
        <v>373</v>
      </c>
      <c r="J643" t="s">
        <v>373</v>
      </c>
      <c r="K643" t="s">
        <v>20</v>
      </c>
      <c r="L643" t="s">
        <v>373</v>
      </c>
      <c r="M643" t="s">
        <v>35</v>
      </c>
      <c r="N643">
        <v>5</v>
      </c>
      <c r="O643" t="s">
        <v>22</v>
      </c>
      <c r="P643" t="s">
        <v>23</v>
      </c>
      <c r="Q643" t="s">
        <v>278</v>
      </c>
      <c r="R643" t="s">
        <v>295</v>
      </c>
    </row>
    <row r="644" spans="1:18" x14ac:dyDescent="0.3">
      <c r="A644">
        <v>1216493</v>
      </c>
      <c r="B644" t="s">
        <v>353</v>
      </c>
      <c r="C644">
        <f>YEAR(Table1[[#This Row],[date]])</f>
        <v>2020</v>
      </c>
      <c r="D644" s="1">
        <v>44094</v>
      </c>
      <c r="E644" t="s">
        <v>307</v>
      </c>
      <c r="F644" t="s">
        <v>264</v>
      </c>
      <c r="G644">
        <v>0</v>
      </c>
      <c r="H644" t="s">
        <v>374</v>
      </c>
      <c r="I644" t="s">
        <v>377</v>
      </c>
      <c r="J644" t="s">
        <v>377</v>
      </c>
      <c r="K644" t="s">
        <v>20</v>
      </c>
      <c r="L644" t="s">
        <v>374</v>
      </c>
      <c r="M644" t="s">
        <v>114</v>
      </c>
      <c r="N644" t="s">
        <v>23</v>
      </c>
      <c r="O644" t="s">
        <v>115</v>
      </c>
      <c r="P644" t="s">
        <v>23</v>
      </c>
      <c r="Q644" t="s">
        <v>217</v>
      </c>
      <c r="R644" t="s">
        <v>296</v>
      </c>
    </row>
    <row r="645" spans="1:18" x14ac:dyDescent="0.3">
      <c r="A645">
        <v>1216494</v>
      </c>
      <c r="B645" t="s">
        <v>258</v>
      </c>
      <c r="C645">
        <f>YEAR(Table1[[#This Row],[date]])</f>
        <v>2020</v>
      </c>
      <c r="D645" s="1">
        <v>44125</v>
      </c>
      <c r="E645" t="s">
        <v>324</v>
      </c>
      <c r="F645" t="s">
        <v>259</v>
      </c>
      <c r="G645">
        <v>0</v>
      </c>
      <c r="H645" t="s">
        <v>372</v>
      </c>
      <c r="I645" t="s">
        <v>376</v>
      </c>
      <c r="J645" t="s">
        <v>372</v>
      </c>
      <c r="K645" t="s">
        <v>29</v>
      </c>
      <c r="L645" t="s">
        <v>376</v>
      </c>
      <c r="M645" t="s">
        <v>35</v>
      </c>
      <c r="N645">
        <v>8</v>
      </c>
      <c r="O645" t="s">
        <v>22</v>
      </c>
      <c r="P645" t="s">
        <v>23</v>
      </c>
      <c r="Q645" t="s">
        <v>295</v>
      </c>
      <c r="R645" t="s">
        <v>132</v>
      </c>
    </row>
    <row r="646" spans="1:18" x14ac:dyDescent="0.3">
      <c r="A646">
        <v>1216495</v>
      </c>
      <c r="B646" t="s">
        <v>354</v>
      </c>
      <c r="C646">
        <f>YEAR(Table1[[#This Row],[date]])</f>
        <v>2020</v>
      </c>
      <c r="D646" s="1">
        <v>44138</v>
      </c>
      <c r="E646" t="s">
        <v>230</v>
      </c>
      <c r="F646" t="s">
        <v>262</v>
      </c>
      <c r="G646">
        <v>0</v>
      </c>
      <c r="H646" t="s">
        <v>371</v>
      </c>
      <c r="I646" t="s">
        <v>378</v>
      </c>
      <c r="J646" t="s">
        <v>378</v>
      </c>
      <c r="K646" t="s">
        <v>20</v>
      </c>
      <c r="L646" t="s">
        <v>378</v>
      </c>
      <c r="M646" t="s">
        <v>35</v>
      </c>
      <c r="N646">
        <v>10</v>
      </c>
      <c r="O646" t="s">
        <v>22</v>
      </c>
      <c r="P646" t="s">
        <v>23</v>
      </c>
      <c r="Q646" t="s">
        <v>232</v>
      </c>
      <c r="R646" t="s">
        <v>260</v>
      </c>
    </row>
    <row r="647" spans="1:18" x14ac:dyDescent="0.3">
      <c r="A647">
        <v>1216496</v>
      </c>
      <c r="B647" t="s">
        <v>354</v>
      </c>
      <c r="C647">
        <f>YEAR(Table1[[#This Row],[date]])</f>
        <v>2020</v>
      </c>
      <c r="D647" s="1">
        <v>44096</v>
      </c>
      <c r="E647" t="s">
        <v>249</v>
      </c>
      <c r="F647" t="s">
        <v>262</v>
      </c>
      <c r="G647">
        <v>0</v>
      </c>
      <c r="H647" t="s">
        <v>375</v>
      </c>
      <c r="I647" t="s">
        <v>373</v>
      </c>
      <c r="J647" t="s">
        <v>373</v>
      </c>
      <c r="K647" t="s">
        <v>20</v>
      </c>
      <c r="L647" t="s">
        <v>375</v>
      </c>
      <c r="M647" t="s">
        <v>21</v>
      </c>
      <c r="N647">
        <v>16</v>
      </c>
      <c r="O647" t="s">
        <v>22</v>
      </c>
      <c r="P647" t="s">
        <v>23</v>
      </c>
      <c r="Q647" t="s">
        <v>232</v>
      </c>
      <c r="R647" t="s">
        <v>222</v>
      </c>
    </row>
    <row r="648" spans="1:18" x14ac:dyDescent="0.3">
      <c r="A648">
        <v>1216497</v>
      </c>
      <c r="B648" t="s">
        <v>258</v>
      </c>
      <c r="C648">
        <f>YEAR(Table1[[#This Row],[date]])</f>
        <v>2020</v>
      </c>
      <c r="D648" s="1">
        <v>44128</v>
      </c>
      <c r="E648" t="s">
        <v>355</v>
      </c>
      <c r="F648" t="s">
        <v>259</v>
      </c>
      <c r="G648">
        <v>0</v>
      </c>
      <c r="H648" t="s">
        <v>372</v>
      </c>
      <c r="I648" t="s">
        <v>374</v>
      </c>
      <c r="J648" t="s">
        <v>374</v>
      </c>
      <c r="K648" t="s">
        <v>20</v>
      </c>
      <c r="L648" t="s">
        <v>372</v>
      </c>
      <c r="M648" t="s">
        <v>21</v>
      </c>
      <c r="N648">
        <v>59</v>
      </c>
      <c r="O648" t="s">
        <v>22</v>
      </c>
      <c r="P648" t="s">
        <v>23</v>
      </c>
      <c r="Q648" t="s">
        <v>278</v>
      </c>
      <c r="R648" t="s">
        <v>273</v>
      </c>
    </row>
    <row r="649" spans="1:18" x14ac:dyDescent="0.3">
      <c r="A649">
        <v>1216498</v>
      </c>
      <c r="B649" t="s">
        <v>353</v>
      </c>
      <c r="C649">
        <f>YEAR(Table1[[#This Row],[date]])</f>
        <v>2020</v>
      </c>
      <c r="D649" s="1">
        <v>44128</v>
      </c>
      <c r="E649" t="s">
        <v>356</v>
      </c>
      <c r="F649" t="s">
        <v>264</v>
      </c>
      <c r="G649">
        <v>0</v>
      </c>
      <c r="H649" t="s">
        <v>377</v>
      </c>
      <c r="I649" t="s">
        <v>378</v>
      </c>
      <c r="J649" t="s">
        <v>378</v>
      </c>
      <c r="K649" t="s">
        <v>20</v>
      </c>
      <c r="L649" t="s">
        <v>377</v>
      </c>
      <c r="M649" t="s">
        <v>21</v>
      </c>
      <c r="N649">
        <v>12</v>
      </c>
      <c r="O649" t="s">
        <v>22</v>
      </c>
      <c r="P649" t="s">
        <v>23</v>
      </c>
      <c r="Q649" t="s">
        <v>302</v>
      </c>
      <c r="R649" t="s">
        <v>193</v>
      </c>
    </row>
    <row r="650" spans="1:18" x14ac:dyDescent="0.3">
      <c r="A650">
        <v>1216499</v>
      </c>
      <c r="B650" t="s">
        <v>258</v>
      </c>
      <c r="C650">
        <f>YEAR(Table1[[#This Row],[date]])</f>
        <v>2020</v>
      </c>
      <c r="D650" s="1">
        <v>44132</v>
      </c>
      <c r="E650" t="s">
        <v>301</v>
      </c>
      <c r="F650" t="s">
        <v>259</v>
      </c>
      <c r="G650">
        <v>0</v>
      </c>
      <c r="H650" t="s">
        <v>376</v>
      </c>
      <c r="I650" t="s">
        <v>371</v>
      </c>
      <c r="J650" t="s">
        <v>371</v>
      </c>
      <c r="K650" t="s">
        <v>20</v>
      </c>
      <c r="L650" t="s">
        <v>371</v>
      </c>
      <c r="M650" t="s">
        <v>35</v>
      </c>
      <c r="N650">
        <v>5</v>
      </c>
      <c r="O650" t="s">
        <v>22</v>
      </c>
      <c r="P650" t="s">
        <v>23</v>
      </c>
      <c r="Q650" t="s">
        <v>346</v>
      </c>
      <c r="R650" t="s">
        <v>278</v>
      </c>
    </row>
    <row r="651" spans="1:18" x14ac:dyDescent="0.3">
      <c r="A651">
        <v>1216500</v>
      </c>
      <c r="B651" t="s">
        <v>354</v>
      </c>
      <c r="C651">
        <f>YEAR(Table1[[#This Row],[date]])</f>
        <v>2020</v>
      </c>
      <c r="D651" s="1">
        <v>44113</v>
      </c>
      <c r="E651" t="s">
        <v>185</v>
      </c>
      <c r="F651" t="s">
        <v>262</v>
      </c>
      <c r="G651">
        <v>0</v>
      </c>
      <c r="H651" t="s">
        <v>374</v>
      </c>
      <c r="I651" t="s">
        <v>375</v>
      </c>
      <c r="J651" t="s">
        <v>375</v>
      </c>
      <c r="K651" t="s">
        <v>20</v>
      </c>
      <c r="L651" t="s">
        <v>374</v>
      </c>
      <c r="M651" t="s">
        <v>21</v>
      </c>
      <c r="N651">
        <v>46</v>
      </c>
      <c r="O651" t="s">
        <v>22</v>
      </c>
      <c r="P651" t="s">
        <v>23</v>
      </c>
      <c r="Q651" t="s">
        <v>305</v>
      </c>
      <c r="R651" t="s">
        <v>232</v>
      </c>
    </row>
    <row r="652" spans="1:18" x14ac:dyDescent="0.3">
      <c r="A652">
        <v>1216501</v>
      </c>
      <c r="B652" t="s">
        <v>258</v>
      </c>
      <c r="C652">
        <f>YEAR(Table1[[#This Row],[date]])</f>
        <v>2020</v>
      </c>
      <c r="D652" s="1">
        <v>44111</v>
      </c>
      <c r="E652" t="s">
        <v>323</v>
      </c>
      <c r="F652" t="s">
        <v>259</v>
      </c>
      <c r="G652">
        <v>0</v>
      </c>
      <c r="H652" t="s">
        <v>372</v>
      </c>
      <c r="I652" t="s">
        <v>373</v>
      </c>
      <c r="J652" t="s">
        <v>372</v>
      </c>
      <c r="K652" t="s">
        <v>29</v>
      </c>
      <c r="L652" t="s">
        <v>372</v>
      </c>
      <c r="M652" t="s">
        <v>21</v>
      </c>
      <c r="N652">
        <v>10</v>
      </c>
      <c r="O652" t="s">
        <v>22</v>
      </c>
      <c r="P652" t="s">
        <v>23</v>
      </c>
      <c r="Q652" t="s">
        <v>305</v>
      </c>
      <c r="R652" t="s">
        <v>260</v>
      </c>
    </row>
    <row r="653" spans="1:18" x14ac:dyDescent="0.3">
      <c r="A653">
        <v>1216502</v>
      </c>
      <c r="B653" t="s">
        <v>354</v>
      </c>
      <c r="C653">
        <f>YEAR(Table1[[#This Row],[date]])</f>
        <v>2020</v>
      </c>
      <c r="D653" s="1">
        <v>44135</v>
      </c>
      <c r="E653" t="s">
        <v>268</v>
      </c>
      <c r="F653" t="s">
        <v>262</v>
      </c>
      <c r="G653">
        <v>0</v>
      </c>
      <c r="H653" t="s">
        <v>376</v>
      </c>
      <c r="I653" t="s">
        <v>378</v>
      </c>
      <c r="J653" t="s">
        <v>378</v>
      </c>
      <c r="K653" t="s">
        <v>20</v>
      </c>
      <c r="L653" t="s">
        <v>378</v>
      </c>
      <c r="M653" t="s">
        <v>35</v>
      </c>
      <c r="N653">
        <v>5</v>
      </c>
      <c r="O653" t="s">
        <v>22</v>
      </c>
      <c r="P653" t="s">
        <v>23</v>
      </c>
      <c r="Q653" t="s">
        <v>305</v>
      </c>
      <c r="R653" t="s">
        <v>281</v>
      </c>
    </row>
    <row r="654" spans="1:18" x14ac:dyDescent="0.3">
      <c r="A654">
        <v>1216503</v>
      </c>
      <c r="B654" t="s">
        <v>258</v>
      </c>
      <c r="C654">
        <f>YEAR(Table1[[#This Row],[date]])</f>
        <v>2020</v>
      </c>
      <c r="D654" s="1">
        <v>44105</v>
      </c>
      <c r="E654" t="s">
        <v>184</v>
      </c>
      <c r="F654" t="s">
        <v>259</v>
      </c>
      <c r="G654">
        <v>0</v>
      </c>
      <c r="H654" t="s">
        <v>371</v>
      </c>
      <c r="I654" t="s">
        <v>377</v>
      </c>
      <c r="J654" t="s">
        <v>377</v>
      </c>
      <c r="K654" t="s">
        <v>20</v>
      </c>
      <c r="L654" t="s">
        <v>371</v>
      </c>
      <c r="M654" t="s">
        <v>21</v>
      </c>
      <c r="N654">
        <v>48</v>
      </c>
      <c r="O654" t="s">
        <v>22</v>
      </c>
      <c r="P654" t="s">
        <v>23</v>
      </c>
      <c r="Q654" t="s">
        <v>295</v>
      </c>
      <c r="R654" t="s">
        <v>132</v>
      </c>
    </row>
    <row r="655" spans="1:18" x14ac:dyDescent="0.3">
      <c r="A655">
        <v>1216504</v>
      </c>
      <c r="B655" t="s">
        <v>353</v>
      </c>
      <c r="C655">
        <f>YEAR(Table1[[#This Row],[date]])</f>
        <v>2020</v>
      </c>
      <c r="D655" s="1">
        <v>44104</v>
      </c>
      <c r="E655" t="s">
        <v>357</v>
      </c>
      <c r="F655" t="s">
        <v>264</v>
      </c>
      <c r="G655">
        <v>0</v>
      </c>
      <c r="H655" t="s">
        <v>372</v>
      </c>
      <c r="I655" t="s">
        <v>375</v>
      </c>
      <c r="J655" t="s">
        <v>375</v>
      </c>
      <c r="K655" t="s">
        <v>20</v>
      </c>
      <c r="L655" t="s">
        <v>372</v>
      </c>
      <c r="M655" t="s">
        <v>21</v>
      </c>
      <c r="N655">
        <v>37</v>
      </c>
      <c r="O655" t="s">
        <v>22</v>
      </c>
      <c r="P655" t="s">
        <v>23</v>
      </c>
      <c r="Q655" t="s">
        <v>305</v>
      </c>
      <c r="R655" t="s">
        <v>232</v>
      </c>
    </row>
    <row r="656" spans="1:18" x14ac:dyDescent="0.3">
      <c r="A656">
        <v>1216505</v>
      </c>
      <c r="B656" t="s">
        <v>258</v>
      </c>
      <c r="C656">
        <f>YEAR(Table1[[#This Row],[date]])</f>
        <v>2020</v>
      </c>
      <c r="D656" s="1">
        <v>44137</v>
      </c>
      <c r="E656" t="s">
        <v>358</v>
      </c>
      <c r="F656" t="s">
        <v>259</v>
      </c>
      <c r="G656">
        <v>0</v>
      </c>
      <c r="H656" t="s">
        <v>376</v>
      </c>
      <c r="I656" t="s">
        <v>374</v>
      </c>
      <c r="J656" t="s">
        <v>374</v>
      </c>
      <c r="K656" t="s">
        <v>20</v>
      </c>
      <c r="L656" t="s">
        <v>374</v>
      </c>
      <c r="M656" t="s">
        <v>35</v>
      </c>
      <c r="N656">
        <v>6</v>
      </c>
      <c r="O656" t="s">
        <v>22</v>
      </c>
      <c r="P656" t="s">
        <v>23</v>
      </c>
      <c r="Q656" t="s">
        <v>278</v>
      </c>
      <c r="R656" t="s">
        <v>132</v>
      </c>
    </row>
    <row r="657" spans="1:18" x14ac:dyDescent="0.3">
      <c r="A657">
        <v>1216506</v>
      </c>
      <c r="B657" t="s">
        <v>258</v>
      </c>
      <c r="C657">
        <f>YEAR(Table1[[#This Row],[date]])</f>
        <v>2020</v>
      </c>
      <c r="D657" s="1">
        <v>44136</v>
      </c>
      <c r="E657" t="s">
        <v>359</v>
      </c>
      <c r="F657" t="s">
        <v>259</v>
      </c>
      <c r="G657">
        <v>0</v>
      </c>
      <c r="H657" t="s">
        <v>377</v>
      </c>
      <c r="I657" t="s">
        <v>373</v>
      </c>
      <c r="J657" t="s">
        <v>373</v>
      </c>
      <c r="K657" t="s">
        <v>20</v>
      </c>
      <c r="L657" t="s">
        <v>373</v>
      </c>
      <c r="M657" t="s">
        <v>35</v>
      </c>
      <c r="N657">
        <v>9</v>
      </c>
      <c r="O657" t="s">
        <v>22</v>
      </c>
      <c r="P657" t="s">
        <v>23</v>
      </c>
      <c r="Q657" t="s">
        <v>273</v>
      </c>
      <c r="R657" t="s">
        <v>295</v>
      </c>
    </row>
    <row r="658" spans="1:18" x14ac:dyDescent="0.3">
      <c r="A658">
        <v>1216507</v>
      </c>
      <c r="B658" t="s">
        <v>353</v>
      </c>
      <c r="C658">
        <f>YEAR(Table1[[#This Row],[date]])</f>
        <v>2020</v>
      </c>
      <c r="D658" s="1">
        <v>44115</v>
      </c>
      <c r="E658" t="s">
        <v>360</v>
      </c>
      <c r="F658" t="s">
        <v>264</v>
      </c>
      <c r="G658">
        <v>0</v>
      </c>
      <c r="H658" t="s">
        <v>378</v>
      </c>
      <c r="I658" t="s">
        <v>375</v>
      </c>
      <c r="J658" t="s">
        <v>378</v>
      </c>
      <c r="K658" t="s">
        <v>29</v>
      </c>
      <c r="L658" t="s">
        <v>375</v>
      </c>
      <c r="M658" t="s">
        <v>35</v>
      </c>
      <c r="N658">
        <v>5</v>
      </c>
      <c r="O658" t="s">
        <v>22</v>
      </c>
      <c r="P658" t="s">
        <v>23</v>
      </c>
      <c r="Q658" t="s">
        <v>317</v>
      </c>
      <c r="R658" t="s">
        <v>193</v>
      </c>
    </row>
    <row r="659" spans="1:18" x14ac:dyDescent="0.3">
      <c r="A659">
        <v>1216508</v>
      </c>
      <c r="B659" t="s">
        <v>258</v>
      </c>
      <c r="C659">
        <f>YEAR(Table1[[#This Row],[date]])</f>
        <v>2020</v>
      </c>
      <c r="D659" s="1">
        <v>44097</v>
      </c>
      <c r="E659" t="s">
        <v>139</v>
      </c>
      <c r="F659" t="s">
        <v>259</v>
      </c>
      <c r="G659">
        <v>0</v>
      </c>
      <c r="H659" t="s">
        <v>371</v>
      </c>
      <c r="I659" t="s">
        <v>372</v>
      </c>
      <c r="J659" t="s">
        <v>372</v>
      </c>
      <c r="K659" t="s">
        <v>20</v>
      </c>
      <c r="L659" t="s">
        <v>371</v>
      </c>
      <c r="M659" t="s">
        <v>21</v>
      </c>
      <c r="N659">
        <v>49</v>
      </c>
      <c r="O659" t="s">
        <v>22</v>
      </c>
      <c r="P659" t="s">
        <v>23</v>
      </c>
      <c r="Q659" t="s">
        <v>278</v>
      </c>
      <c r="R659" t="s">
        <v>132</v>
      </c>
    </row>
    <row r="660" spans="1:18" x14ac:dyDescent="0.3">
      <c r="A660">
        <v>1216509</v>
      </c>
      <c r="B660" t="s">
        <v>354</v>
      </c>
      <c r="C660">
        <f>YEAR(Table1[[#This Row],[date]])</f>
        <v>2020</v>
      </c>
      <c r="D660" s="1">
        <v>44121</v>
      </c>
      <c r="E660" t="s">
        <v>212</v>
      </c>
      <c r="F660" t="s">
        <v>262</v>
      </c>
      <c r="G660">
        <v>0</v>
      </c>
      <c r="H660" t="s">
        <v>373</v>
      </c>
      <c r="I660" t="s">
        <v>374</v>
      </c>
      <c r="J660" t="s">
        <v>373</v>
      </c>
      <c r="K660" t="s">
        <v>29</v>
      </c>
      <c r="L660" t="s">
        <v>374</v>
      </c>
      <c r="M660" t="s">
        <v>35</v>
      </c>
      <c r="N660">
        <v>5</v>
      </c>
      <c r="O660" t="s">
        <v>22</v>
      </c>
      <c r="P660" t="s">
        <v>23</v>
      </c>
      <c r="Q660" t="s">
        <v>305</v>
      </c>
      <c r="R660" t="s">
        <v>260</v>
      </c>
    </row>
    <row r="661" spans="1:18" x14ac:dyDescent="0.3">
      <c r="A661">
        <v>1216510</v>
      </c>
      <c r="B661" t="s">
        <v>353</v>
      </c>
      <c r="C661">
        <f>YEAR(Table1[[#This Row],[date]])</f>
        <v>2020</v>
      </c>
      <c r="D661" s="1">
        <v>44098</v>
      </c>
      <c r="E661" t="s">
        <v>327</v>
      </c>
      <c r="F661" t="s">
        <v>264</v>
      </c>
      <c r="G661">
        <v>0</v>
      </c>
      <c r="H661" t="s">
        <v>377</v>
      </c>
      <c r="I661" t="s">
        <v>376</v>
      </c>
      <c r="J661" t="s">
        <v>376</v>
      </c>
      <c r="K661" t="s">
        <v>20</v>
      </c>
      <c r="L661" t="s">
        <v>377</v>
      </c>
      <c r="M661" t="s">
        <v>21</v>
      </c>
      <c r="N661">
        <v>97</v>
      </c>
      <c r="O661" t="s">
        <v>22</v>
      </c>
      <c r="P661" t="s">
        <v>23</v>
      </c>
      <c r="Q661" t="s">
        <v>217</v>
      </c>
      <c r="R661" t="s">
        <v>193</v>
      </c>
    </row>
    <row r="662" spans="1:18" x14ac:dyDescent="0.3">
      <c r="A662">
        <v>1216511</v>
      </c>
      <c r="B662" t="s">
        <v>258</v>
      </c>
      <c r="C662">
        <f>YEAR(Table1[[#This Row],[date]])</f>
        <v>2020</v>
      </c>
      <c r="D662" s="1">
        <v>44110</v>
      </c>
      <c r="E662" t="s">
        <v>301</v>
      </c>
      <c r="F662" t="s">
        <v>259</v>
      </c>
      <c r="G662">
        <v>0</v>
      </c>
      <c r="H662" t="s">
        <v>371</v>
      </c>
      <c r="I662" t="s">
        <v>375</v>
      </c>
      <c r="J662" t="s">
        <v>371</v>
      </c>
      <c r="K662" t="s">
        <v>29</v>
      </c>
      <c r="L662" t="s">
        <v>371</v>
      </c>
      <c r="M662" t="s">
        <v>21</v>
      </c>
      <c r="N662">
        <v>57</v>
      </c>
      <c r="O662" t="s">
        <v>22</v>
      </c>
      <c r="P662" t="s">
        <v>23</v>
      </c>
      <c r="Q662" t="s">
        <v>295</v>
      </c>
      <c r="R662" t="s">
        <v>132</v>
      </c>
    </row>
    <row r="663" spans="1:18" x14ac:dyDescent="0.3">
      <c r="A663">
        <v>1216512</v>
      </c>
      <c r="B663" t="s">
        <v>258</v>
      </c>
      <c r="C663">
        <f>YEAR(Table1[[#This Row],[date]])</f>
        <v>2020</v>
      </c>
      <c r="D663" s="1">
        <v>44122</v>
      </c>
      <c r="E663" t="s">
        <v>321</v>
      </c>
      <c r="F663" t="s">
        <v>259</v>
      </c>
      <c r="G663">
        <v>0</v>
      </c>
      <c r="H663" t="s">
        <v>372</v>
      </c>
      <c r="I663" t="s">
        <v>378</v>
      </c>
      <c r="J663" t="s">
        <v>378</v>
      </c>
      <c r="K663" t="s">
        <v>20</v>
      </c>
      <c r="L663" t="s">
        <v>372</v>
      </c>
      <c r="M663" t="s">
        <v>114</v>
      </c>
      <c r="N663" t="s">
        <v>23</v>
      </c>
      <c r="O663" t="s">
        <v>115</v>
      </c>
      <c r="P663" t="s">
        <v>23</v>
      </c>
      <c r="Q663" t="s">
        <v>273</v>
      </c>
      <c r="R663" t="s">
        <v>132</v>
      </c>
    </row>
    <row r="664" spans="1:18" x14ac:dyDescent="0.3">
      <c r="A664">
        <v>1216513</v>
      </c>
      <c r="B664" t="s">
        <v>353</v>
      </c>
      <c r="C664">
        <f>YEAR(Table1[[#This Row],[date]])</f>
        <v>2020</v>
      </c>
      <c r="D664" s="1">
        <v>44108</v>
      </c>
      <c r="E664" t="s">
        <v>49</v>
      </c>
      <c r="F664" t="s">
        <v>264</v>
      </c>
      <c r="G664">
        <v>0</v>
      </c>
      <c r="H664" t="s">
        <v>377</v>
      </c>
      <c r="I664" t="s">
        <v>373</v>
      </c>
      <c r="J664" t="s">
        <v>377</v>
      </c>
      <c r="K664" t="s">
        <v>29</v>
      </c>
      <c r="L664" t="s">
        <v>373</v>
      </c>
      <c r="M664" t="s">
        <v>35</v>
      </c>
      <c r="N664">
        <v>10</v>
      </c>
      <c r="O664" t="s">
        <v>22</v>
      </c>
      <c r="P664" t="s">
        <v>23</v>
      </c>
      <c r="Q664" t="s">
        <v>302</v>
      </c>
      <c r="R664" t="s">
        <v>296</v>
      </c>
    </row>
    <row r="665" spans="1:18" x14ac:dyDescent="0.3">
      <c r="A665">
        <v>1216514</v>
      </c>
      <c r="B665" t="s">
        <v>258</v>
      </c>
      <c r="C665">
        <f>YEAR(Table1[[#This Row],[date]])</f>
        <v>2020</v>
      </c>
      <c r="D665" s="1">
        <v>44107</v>
      </c>
      <c r="E665" t="s">
        <v>261</v>
      </c>
      <c r="F665" t="s">
        <v>259</v>
      </c>
      <c r="G665">
        <v>0</v>
      </c>
      <c r="H665" t="s">
        <v>375</v>
      </c>
      <c r="I665" t="s">
        <v>376</v>
      </c>
      <c r="J665" t="s">
        <v>375</v>
      </c>
      <c r="K665" t="s">
        <v>29</v>
      </c>
      <c r="L665" t="s">
        <v>376</v>
      </c>
      <c r="M665" t="s">
        <v>35</v>
      </c>
      <c r="N665">
        <v>8</v>
      </c>
      <c r="O665" t="s">
        <v>22</v>
      </c>
      <c r="P665" t="s">
        <v>23</v>
      </c>
      <c r="Q665" t="s">
        <v>278</v>
      </c>
      <c r="R665" t="s">
        <v>132</v>
      </c>
    </row>
    <row r="666" spans="1:18" x14ac:dyDescent="0.3">
      <c r="A666">
        <v>1216515</v>
      </c>
      <c r="B666" t="s">
        <v>354</v>
      </c>
      <c r="C666">
        <f>YEAR(Table1[[#This Row],[date]])</f>
        <v>2020</v>
      </c>
      <c r="D666" s="1">
        <v>44107</v>
      </c>
      <c r="E666" t="s">
        <v>284</v>
      </c>
      <c r="F666" t="s">
        <v>262</v>
      </c>
      <c r="G666">
        <v>0</v>
      </c>
      <c r="H666" t="s">
        <v>374</v>
      </c>
      <c r="I666" t="s">
        <v>372</v>
      </c>
      <c r="J666" t="s">
        <v>372</v>
      </c>
      <c r="K666" t="s">
        <v>20</v>
      </c>
      <c r="L666" t="s">
        <v>374</v>
      </c>
      <c r="M666" t="s">
        <v>21</v>
      </c>
      <c r="N666">
        <v>18</v>
      </c>
      <c r="O666" t="s">
        <v>22</v>
      </c>
      <c r="P666" t="s">
        <v>23</v>
      </c>
      <c r="Q666" t="s">
        <v>222</v>
      </c>
      <c r="R666" t="s">
        <v>260</v>
      </c>
    </row>
    <row r="667" spans="1:18" x14ac:dyDescent="0.3">
      <c r="A667">
        <v>1216516</v>
      </c>
      <c r="B667" t="s">
        <v>353</v>
      </c>
      <c r="C667">
        <f>YEAR(Table1[[#This Row],[date]])</f>
        <v>2020</v>
      </c>
      <c r="D667" s="1">
        <v>44106</v>
      </c>
      <c r="E667" t="s">
        <v>361</v>
      </c>
      <c r="F667" t="s">
        <v>264</v>
      </c>
      <c r="G667">
        <v>0</v>
      </c>
      <c r="H667" t="s">
        <v>378</v>
      </c>
      <c r="I667" t="s">
        <v>373</v>
      </c>
      <c r="J667" t="s">
        <v>378</v>
      </c>
      <c r="K667" t="s">
        <v>29</v>
      </c>
      <c r="L667" t="s">
        <v>378</v>
      </c>
      <c r="M667" t="s">
        <v>21</v>
      </c>
      <c r="N667">
        <v>7</v>
      </c>
      <c r="O667" t="s">
        <v>22</v>
      </c>
      <c r="P667" t="s">
        <v>23</v>
      </c>
      <c r="Q667" t="s">
        <v>217</v>
      </c>
      <c r="R667" t="s">
        <v>193</v>
      </c>
    </row>
    <row r="668" spans="1:18" x14ac:dyDescent="0.3">
      <c r="A668">
        <v>1216517</v>
      </c>
      <c r="B668" t="s">
        <v>353</v>
      </c>
      <c r="C668">
        <f>YEAR(Table1[[#This Row],[date]])</f>
        <v>2020</v>
      </c>
      <c r="D668" s="1">
        <v>44122</v>
      </c>
      <c r="E668" t="s">
        <v>327</v>
      </c>
      <c r="F668" t="s">
        <v>264</v>
      </c>
      <c r="G668">
        <v>0</v>
      </c>
      <c r="H668" t="s">
        <v>371</v>
      </c>
      <c r="I668" t="s">
        <v>377</v>
      </c>
      <c r="J668" t="s">
        <v>371</v>
      </c>
      <c r="K668" t="s">
        <v>29</v>
      </c>
      <c r="L668" t="s">
        <v>377</v>
      </c>
      <c r="M668" t="s">
        <v>114</v>
      </c>
      <c r="N668" t="s">
        <v>23</v>
      </c>
      <c r="O668" t="s">
        <v>115</v>
      </c>
      <c r="P668" t="s">
        <v>23</v>
      </c>
      <c r="Q668" t="s">
        <v>296</v>
      </c>
      <c r="R668" t="s">
        <v>193</v>
      </c>
    </row>
    <row r="669" spans="1:18" x14ac:dyDescent="0.3">
      <c r="A669">
        <v>1216518</v>
      </c>
      <c r="B669" t="s">
        <v>353</v>
      </c>
      <c r="C669">
        <f>YEAR(Table1[[#This Row],[date]])</f>
        <v>2020</v>
      </c>
      <c r="D669" s="1">
        <v>44126</v>
      </c>
      <c r="E669" t="s">
        <v>154</v>
      </c>
      <c r="F669" t="s">
        <v>264</v>
      </c>
      <c r="G669">
        <v>0</v>
      </c>
      <c r="H669" t="s">
        <v>375</v>
      </c>
      <c r="I669" t="s">
        <v>378</v>
      </c>
      <c r="J669" t="s">
        <v>378</v>
      </c>
      <c r="K669" t="s">
        <v>20</v>
      </c>
      <c r="L669" t="s">
        <v>378</v>
      </c>
      <c r="M669" t="s">
        <v>35</v>
      </c>
      <c r="N669">
        <v>8</v>
      </c>
      <c r="O669" t="s">
        <v>22</v>
      </c>
      <c r="P669" t="s">
        <v>23</v>
      </c>
      <c r="Q669" t="s">
        <v>296</v>
      </c>
      <c r="R669" t="s">
        <v>193</v>
      </c>
    </row>
    <row r="670" spans="1:18" x14ac:dyDescent="0.3">
      <c r="A670">
        <v>1216519</v>
      </c>
      <c r="B670" t="s">
        <v>353</v>
      </c>
      <c r="C670">
        <f>YEAR(Table1[[#This Row],[date]])</f>
        <v>2020</v>
      </c>
      <c r="D670" s="1">
        <v>44109</v>
      </c>
      <c r="E670" t="s">
        <v>274</v>
      </c>
      <c r="F670" t="s">
        <v>264</v>
      </c>
      <c r="G670">
        <v>0</v>
      </c>
      <c r="H670" t="s">
        <v>374</v>
      </c>
      <c r="I670" t="s">
        <v>376</v>
      </c>
      <c r="J670" t="s">
        <v>376</v>
      </c>
      <c r="K670" t="s">
        <v>20</v>
      </c>
      <c r="L670" t="s">
        <v>374</v>
      </c>
      <c r="M670" t="s">
        <v>21</v>
      </c>
      <c r="N670">
        <v>59</v>
      </c>
      <c r="O670" t="s">
        <v>22</v>
      </c>
      <c r="P670" t="s">
        <v>23</v>
      </c>
      <c r="Q670" t="s">
        <v>296</v>
      </c>
      <c r="R670" t="s">
        <v>317</v>
      </c>
    </row>
    <row r="671" spans="1:18" x14ac:dyDescent="0.3">
      <c r="A671">
        <v>1216520</v>
      </c>
      <c r="B671" t="s">
        <v>354</v>
      </c>
      <c r="C671">
        <f>YEAR(Table1[[#This Row],[date]])</f>
        <v>2020</v>
      </c>
      <c r="D671" s="1">
        <v>44130</v>
      </c>
      <c r="E671" t="s">
        <v>110</v>
      </c>
      <c r="F671" t="s">
        <v>262</v>
      </c>
      <c r="G671">
        <v>0</v>
      </c>
      <c r="H671" t="s">
        <v>372</v>
      </c>
      <c r="I671" t="s">
        <v>377</v>
      </c>
      <c r="J671" t="s">
        <v>377</v>
      </c>
      <c r="K671" t="s">
        <v>20</v>
      </c>
      <c r="L671" t="s">
        <v>377</v>
      </c>
      <c r="M671" t="s">
        <v>35</v>
      </c>
      <c r="N671">
        <v>8</v>
      </c>
      <c r="O671" t="s">
        <v>22</v>
      </c>
      <c r="P671" t="s">
        <v>23</v>
      </c>
      <c r="Q671" t="s">
        <v>305</v>
      </c>
      <c r="R671" t="s">
        <v>260</v>
      </c>
    </row>
    <row r="672" spans="1:18" x14ac:dyDescent="0.3">
      <c r="A672">
        <v>1216521</v>
      </c>
      <c r="B672" t="s">
        <v>354</v>
      </c>
      <c r="C672">
        <f>YEAR(Table1[[#This Row],[date]])</f>
        <v>2020</v>
      </c>
      <c r="D672" s="1">
        <v>44127</v>
      </c>
      <c r="E672" t="s">
        <v>287</v>
      </c>
      <c r="F672" t="s">
        <v>262</v>
      </c>
      <c r="G672">
        <v>0</v>
      </c>
      <c r="H672" t="s">
        <v>373</v>
      </c>
      <c r="I672" t="s">
        <v>371</v>
      </c>
      <c r="J672" t="s">
        <v>371</v>
      </c>
      <c r="K672" t="s">
        <v>20</v>
      </c>
      <c r="L672" t="s">
        <v>371</v>
      </c>
      <c r="M672" t="s">
        <v>35</v>
      </c>
      <c r="N672">
        <v>10</v>
      </c>
      <c r="O672" t="s">
        <v>22</v>
      </c>
      <c r="P672" t="s">
        <v>23</v>
      </c>
      <c r="Q672" t="s">
        <v>232</v>
      </c>
      <c r="R672" t="s">
        <v>222</v>
      </c>
    </row>
    <row r="673" spans="1:18" x14ac:dyDescent="0.3">
      <c r="A673">
        <v>1216522</v>
      </c>
      <c r="B673" t="s">
        <v>353</v>
      </c>
      <c r="C673">
        <f>YEAR(Table1[[#This Row],[date]])</f>
        <v>2020</v>
      </c>
      <c r="D673" s="1">
        <v>44121</v>
      </c>
      <c r="E673" t="s">
        <v>113</v>
      </c>
      <c r="F673" t="s">
        <v>264</v>
      </c>
      <c r="G673">
        <v>0</v>
      </c>
      <c r="H673" t="s">
        <v>375</v>
      </c>
      <c r="I673" t="s">
        <v>376</v>
      </c>
      <c r="J673" t="s">
        <v>375</v>
      </c>
      <c r="K673" t="s">
        <v>29</v>
      </c>
      <c r="L673" t="s">
        <v>376</v>
      </c>
      <c r="M673" t="s">
        <v>35</v>
      </c>
      <c r="N673">
        <v>7</v>
      </c>
      <c r="O673" t="s">
        <v>22</v>
      </c>
      <c r="P673" t="s">
        <v>23</v>
      </c>
      <c r="Q673" t="s">
        <v>217</v>
      </c>
      <c r="R673" t="s">
        <v>296</v>
      </c>
    </row>
    <row r="674" spans="1:18" x14ac:dyDescent="0.3">
      <c r="A674">
        <v>1216523</v>
      </c>
      <c r="B674" t="s">
        <v>258</v>
      </c>
      <c r="C674">
        <f>YEAR(Table1[[#This Row],[date]])</f>
        <v>2020</v>
      </c>
      <c r="D674" s="1">
        <v>44114</v>
      </c>
      <c r="E674" t="s">
        <v>93</v>
      </c>
      <c r="F674" t="s">
        <v>259</v>
      </c>
      <c r="G674">
        <v>0</v>
      </c>
      <c r="H674" t="s">
        <v>372</v>
      </c>
      <c r="I674" t="s">
        <v>377</v>
      </c>
      <c r="J674" t="s">
        <v>372</v>
      </c>
      <c r="K674" t="s">
        <v>29</v>
      </c>
      <c r="L674" t="s">
        <v>372</v>
      </c>
      <c r="M674" t="s">
        <v>21</v>
      </c>
      <c r="N674">
        <v>2</v>
      </c>
      <c r="O674" t="s">
        <v>22</v>
      </c>
      <c r="P674" t="s">
        <v>23</v>
      </c>
      <c r="Q674" t="s">
        <v>346</v>
      </c>
      <c r="R674" t="s">
        <v>278</v>
      </c>
    </row>
    <row r="675" spans="1:18" x14ac:dyDescent="0.3">
      <c r="A675">
        <v>1216524</v>
      </c>
      <c r="B675" t="s">
        <v>353</v>
      </c>
      <c r="C675">
        <f>YEAR(Table1[[#This Row],[date]])</f>
        <v>2020</v>
      </c>
      <c r="D675" s="1">
        <v>44131</v>
      </c>
      <c r="E675" t="s">
        <v>211</v>
      </c>
      <c r="F675" t="s">
        <v>264</v>
      </c>
      <c r="G675">
        <v>0</v>
      </c>
      <c r="H675" t="s">
        <v>378</v>
      </c>
      <c r="I675" t="s">
        <v>374</v>
      </c>
      <c r="J675" t="s">
        <v>374</v>
      </c>
      <c r="K675" t="s">
        <v>20</v>
      </c>
      <c r="L675" t="s">
        <v>378</v>
      </c>
      <c r="M675" t="s">
        <v>21</v>
      </c>
      <c r="N675">
        <v>88</v>
      </c>
      <c r="O675" t="s">
        <v>22</v>
      </c>
      <c r="P675" t="s">
        <v>23</v>
      </c>
      <c r="Q675" t="s">
        <v>217</v>
      </c>
      <c r="R675" t="s">
        <v>296</v>
      </c>
    </row>
    <row r="676" spans="1:18" x14ac:dyDescent="0.3">
      <c r="A676">
        <v>1216525</v>
      </c>
      <c r="B676" t="s">
        <v>353</v>
      </c>
      <c r="C676">
        <f>YEAR(Table1[[#This Row],[date]])</f>
        <v>2020</v>
      </c>
      <c r="D676" s="1">
        <v>44114</v>
      </c>
      <c r="E676" t="s">
        <v>203</v>
      </c>
      <c r="F676" t="s">
        <v>264</v>
      </c>
      <c r="G676">
        <v>0</v>
      </c>
      <c r="H676" t="s">
        <v>376</v>
      </c>
      <c r="I676" t="s">
        <v>373</v>
      </c>
      <c r="J676" t="s">
        <v>376</v>
      </c>
      <c r="K676" t="s">
        <v>29</v>
      </c>
      <c r="L676" t="s">
        <v>376</v>
      </c>
      <c r="M676" t="s">
        <v>21</v>
      </c>
      <c r="N676">
        <v>37</v>
      </c>
      <c r="O676" t="s">
        <v>22</v>
      </c>
      <c r="P676" t="s">
        <v>23</v>
      </c>
      <c r="Q676" t="s">
        <v>217</v>
      </c>
      <c r="R676" t="s">
        <v>193</v>
      </c>
    </row>
    <row r="677" spans="1:18" x14ac:dyDescent="0.3">
      <c r="A677">
        <v>1216526</v>
      </c>
      <c r="B677" t="s">
        <v>258</v>
      </c>
      <c r="C677">
        <f>YEAR(Table1[[#This Row],[date]])</f>
        <v>2020</v>
      </c>
      <c r="D677" s="1">
        <v>44120</v>
      </c>
      <c r="E677" t="s">
        <v>297</v>
      </c>
      <c r="F677" t="s">
        <v>259</v>
      </c>
      <c r="G677">
        <v>0</v>
      </c>
      <c r="H677" t="s">
        <v>372</v>
      </c>
      <c r="I677" t="s">
        <v>371</v>
      </c>
      <c r="J677" t="s">
        <v>372</v>
      </c>
      <c r="K677" t="s">
        <v>29</v>
      </c>
      <c r="L677" t="s">
        <v>371</v>
      </c>
      <c r="M677" t="s">
        <v>35</v>
      </c>
      <c r="N677">
        <v>8</v>
      </c>
      <c r="O677" t="s">
        <v>22</v>
      </c>
      <c r="P677" t="s">
        <v>23</v>
      </c>
      <c r="Q677" t="s">
        <v>278</v>
      </c>
      <c r="R677" t="s">
        <v>295</v>
      </c>
    </row>
    <row r="678" spans="1:18" x14ac:dyDescent="0.3">
      <c r="A678">
        <v>1216527</v>
      </c>
      <c r="B678" t="s">
        <v>354</v>
      </c>
      <c r="C678">
        <f>YEAR(Table1[[#This Row],[date]])</f>
        <v>2020</v>
      </c>
      <c r="D678" s="1">
        <v>44101</v>
      </c>
      <c r="E678" t="s">
        <v>249</v>
      </c>
      <c r="F678" t="s">
        <v>262</v>
      </c>
      <c r="G678">
        <v>0</v>
      </c>
      <c r="H678" t="s">
        <v>377</v>
      </c>
      <c r="I678" t="s">
        <v>375</v>
      </c>
      <c r="J678" t="s">
        <v>375</v>
      </c>
      <c r="K678" t="s">
        <v>20</v>
      </c>
      <c r="L678" t="s">
        <v>375</v>
      </c>
      <c r="M678" t="s">
        <v>35</v>
      </c>
      <c r="N678">
        <v>4</v>
      </c>
      <c r="O678" t="s">
        <v>22</v>
      </c>
      <c r="P678" t="s">
        <v>23</v>
      </c>
      <c r="Q678" t="s">
        <v>260</v>
      </c>
      <c r="R678" t="s">
        <v>281</v>
      </c>
    </row>
    <row r="679" spans="1:18" x14ac:dyDescent="0.3">
      <c r="A679">
        <v>1216528</v>
      </c>
      <c r="B679" t="s">
        <v>353</v>
      </c>
      <c r="C679">
        <f>YEAR(Table1[[#This Row],[date]])</f>
        <v>2020</v>
      </c>
      <c r="D679" s="1">
        <v>44117</v>
      </c>
      <c r="E679" t="s">
        <v>220</v>
      </c>
      <c r="F679" t="s">
        <v>264</v>
      </c>
      <c r="G679">
        <v>0</v>
      </c>
      <c r="H679" t="s">
        <v>373</v>
      </c>
      <c r="I679" t="s">
        <v>378</v>
      </c>
      <c r="J679" t="s">
        <v>373</v>
      </c>
      <c r="K679" t="s">
        <v>29</v>
      </c>
      <c r="L679" t="s">
        <v>373</v>
      </c>
      <c r="M679" t="s">
        <v>21</v>
      </c>
      <c r="N679">
        <v>20</v>
      </c>
      <c r="O679" t="s">
        <v>22</v>
      </c>
      <c r="P679" t="s">
        <v>23</v>
      </c>
      <c r="Q679" t="s">
        <v>217</v>
      </c>
      <c r="R679" t="s">
        <v>193</v>
      </c>
    </row>
    <row r="680" spans="1:18" x14ac:dyDescent="0.3">
      <c r="A680">
        <v>1216529</v>
      </c>
      <c r="B680" t="s">
        <v>258</v>
      </c>
      <c r="C680">
        <f>YEAR(Table1[[#This Row],[date]])</f>
        <v>2020</v>
      </c>
      <c r="D680" s="1">
        <v>44115</v>
      </c>
      <c r="E680" t="s">
        <v>297</v>
      </c>
      <c r="F680" t="s">
        <v>259</v>
      </c>
      <c r="G680">
        <v>0</v>
      </c>
      <c r="H680" t="s">
        <v>374</v>
      </c>
      <c r="I680" t="s">
        <v>371</v>
      </c>
      <c r="J680" t="s">
        <v>374</v>
      </c>
      <c r="K680" t="s">
        <v>29</v>
      </c>
      <c r="L680" t="s">
        <v>371</v>
      </c>
      <c r="M680" t="s">
        <v>35</v>
      </c>
      <c r="N680">
        <v>5</v>
      </c>
      <c r="O680" t="s">
        <v>22</v>
      </c>
      <c r="P680" t="s">
        <v>23</v>
      </c>
      <c r="Q680" t="s">
        <v>278</v>
      </c>
      <c r="R680" t="s">
        <v>132</v>
      </c>
    </row>
    <row r="681" spans="1:18" x14ac:dyDescent="0.3">
      <c r="A681">
        <v>1216530</v>
      </c>
      <c r="B681" t="s">
        <v>353</v>
      </c>
      <c r="C681">
        <f>YEAR(Table1[[#This Row],[date]])</f>
        <v>2020</v>
      </c>
      <c r="D681" s="1">
        <v>44136</v>
      </c>
      <c r="E681" t="s">
        <v>362</v>
      </c>
      <c r="F681" t="s">
        <v>264</v>
      </c>
      <c r="G681">
        <v>0</v>
      </c>
      <c r="H681" t="s">
        <v>372</v>
      </c>
      <c r="I681" t="s">
        <v>375</v>
      </c>
      <c r="J681" t="s">
        <v>375</v>
      </c>
      <c r="K681" t="s">
        <v>20</v>
      </c>
      <c r="L681" t="s">
        <v>372</v>
      </c>
      <c r="M681" t="s">
        <v>21</v>
      </c>
      <c r="N681">
        <v>60</v>
      </c>
      <c r="O681" t="s">
        <v>22</v>
      </c>
      <c r="P681" t="s">
        <v>23</v>
      </c>
      <c r="Q681" t="s">
        <v>296</v>
      </c>
      <c r="R681" t="s">
        <v>193</v>
      </c>
    </row>
    <row r="682" spans="1:18" x14ac:dyDescent="0.3">
      <c r="A682">
        <v>1216531</v>
      </c>
      <c r="B682" t="s">
        <v>354</v>
      </c>
      <c r="C682">
        <f>YEAR(Table1[[#This Row],[date]])</f>
        <v>2020</v>
      </c>
      <c r="D682" s="1">
        <v>44119</v>
      </c>
      <c r="E682" t="s">
        <v>327</v>
      </c>
      <c r="F682" t="s">
        <v>262</v>
      </c>
      <c r="G682">
        <v>0</v>
      </c>
      <c r="H682" t="s">
        <v>376</v>
      </c>
      <c r="I682" t="s">
        <v>377</v>
      </c>
      <c r="J682" t="s">
        <v>376</v>
      </c>
      <c r="K682" t="s">
        <v>29</v>
      </c>
      <c r="L682" t="s">
        <v>377</v>
      </c>
      <c r="M682" t="s">
        <v>35</v>
      </c>
      <c r="N682">
        <v>8</v>
      </c>
      <c r="O682" t="s">
        <v>22</v>
      </c>
      <c r="P682" t="s">
        <v>23</v>
      </c>
      <c r="Q682" t="s">
        <v>305</v>
      </c>
      <c r="R682" t="s">
        <v>232</v>
      </c>
    </row>
    <row r="683" spans="1:18" x14ac:dyDescent="0.3">
      <c r="A683">
        <v>1216532</v>
      </c>
      <c r="B683" t="s">
        <v>258</v>
      </c>
      <c r="C683">
        <f>YEAR(Table1[[#This Row],[date]])</f>
        <v>2020</v>
      </c>
      <c r="D683" s="1">
        <v>44103</v>
      </c>
      <c r="E683" t="s">
        <v>313</v>
      </c>
      <c r="F683" t="s">
        <v>259</v>
      </c>
      <c r="G683">
        <v>0</v>
      </c>
      <c r="H683" t="s">
        <v>378</v>
      </c>
      <c r="I683" t="s">
        <v>374</v>
      </c>
      <c r="J683" t="s">
        <v>374</v>
      </c>
      <c r="K683" t="s">
        <v>20</v>
      </c>
      <c r="L683" t="s">
        <v>378</v>
      </c>
      <c r="M683" t="s">
        <v>21</v>
      </c>
      <c r="N683">
        <v>15</v>
      </c>
      <c r="O683" t="s">
        <v>22</v>
      </c>
      <c r="P683" t="s">
        <v>23</v>
      </c>
      <c r="Q683" t="s">
        <v>295</v>
      </c>
      <c r="R683" t="s">
        <v>132</v>
      </c>
    </row>
    <row r="684" spans="1:18" x14ac:dyDescent="0.3">
      <c r="A684">
        <v>1216533</v>
      </c>
      <c r="B684" t="s">
        <v>258</v>
      </c>
      <c r="C684">
        <f>YEAR(Table1[[#This Row],[date]])</f>
        <v>2020</v>
      </c>
      <c r="D684" s="1">
        <v>44123</v>
      </c>
      <c r="E684" t="s">
        <v>320</v>
      </c>
      <c r="F684" t="s">
        <v>259</v>
      </c>
      <c r="G684">
        <v>0</v>
      </c>
      <c r="H684" t="s">
        <v>373</v>
      </c>
      <c r="I684" t="s">
        <v>375</v>
      </c>
      <c r="J684" t="s">
        <v>373</v>
      </c>
      <c r="K684" t="s">
        <v>29</v>
      </c>
      <c r="L684" t="s">
        <v>375</v>
      </c>
      <c r="M684" t="s">
        <v>35</v>
      </c>
      <c r="N684">
        <v>7</v>
      </c>
      <c r="O684" t="s">
        <v>22</v>
      </c>
      <c r="P684" t="s">
        <v>23</v>
      </c>
      <c r="Q684" t="s">
        <v>278</v>
      </c>
      <c r="R684" t="s">
        <v>295</v>
      </c>
    </row>
    <row r="685" spans="1:18" x14ac:dyDescent="0.3">
      <c r="A685">
        <v>1216534</v>
      </c>
      <c r="B685" t="s">
        <v>353</v>
      </c>
      <c r="C685">
        <f>YEAR(Table1[[#This Row],[date]])</f>
        <v>2020</v>
      </c>
      <c r="D685" s="1">
        <v>44095</v>
      </c>
      <c r="E685" t="s">
        <v>261</v>
      </c>
      <c r="F685" t="s">
        <v>264</v>
      </c>
      <c r="G685">
        <v>0</v>
      </c>
      <c r="H685" t="s">
        <v>376</v>
      </c>
      <c r="I685" t="s">
        <v>378</v>
      </c>
      <c r="J685" t="s">
        <v>378</v>
      </c>
      <c r="K685" t="s">
        <v>20</v>
      </c>
      <c r="L685" t="s">
        <v>376</v>
      </c>
      <c r="M685" t="s">
        <v>21</v>
      </c>
      <c r="N685">
        <v>10</v>
      </c>
      <c r="O685" t="s">
        <v>22</v>
      </c>
      <c r="P685" t="s">
        <v>23</v>
      </c>
      <c r="Q685" t="s">
        <v>302</v>
      </c>
      <c r="R685" t="s">
        <v>296</v>
      </c>
    </row>
    <row r="686" spans="1:18" x14ac:dyDescent="0.3">
      <c r="A686">
        <v>1216535</v>
      </c>
      <c r="B686" t="s">
        <v>353</v>
      </c>
      <c r="C686">
        <f>YEAR(Table1[[#This Row],[date]])</f>
        <v>2020</v>
      </c>
      <c r="D686" s="1">
        <v>44135</v>
      </c>
      <c r="E686" t="s">
        <v>335</v>
      </c>
      <c r="F686" t="s">
        <v>264</v>
      </c>
      <c r="G686">
        <v>0</v>
      </c>
      <c r="H686" t="s">
        <v>374</v>
      </c>
      <c r="I686" t="s">
        <v>371</v>
      </c>
      <c r="J686" t="s">
        <v>371</v>
      </c>
      <c r="K686" t="s">
        <v>20</v>
      </c>
      <c r="L686" t="s">
        <v>371</v>
      </c>
      <c r="M686" t="s">
        <v>35</v>
      </c>
      <c r="N686">
        <v>9</v>
      </c>
      <c r="O686" t="s">
        <v>22</v>
      </c>
      <c r="P686" t="s">
        <v>23</v>
      </c>
      <c r="Q686" t="s">
        <v>317</v>
      </c>
      <c r="R686" t="s">
        <v>193</v>
      </c>
    </row>
    <row r="687" spans="1:18" x14ac:dyDescent="0.3">
      <c r="A687">
        <v>1216536</v>
      </c>
      <c r="B687" t="s">
        <v>353</v>
      </c>
      <c r="C687">
        <f>YEAR(Table1[[#This Row],[date]])</f>
        <v>2020</v>
      </c>
      <c r="D687" s="1">
        <v>44133</v>
      </c>
      <c r="E687" t="s">
        <v>359</v>
      </c>
      <c r="F687" t="s">
        <v>264</v>
      </c>
      <c r="G687">
        <v>0</v>
      </c>
      <c r="H687" t="s">
        <v>372</v>
      </c>
      <c r="I687" t="s">
        <v>373</v>
      </c>
      <c r="J687" t="s">
        <v>373</v>
      </c>
      <c r="K687" t="s">
        <v>20</v>
      </c>
      <c r="L687" t="s">
        <v>373</v>
      </c>
      <c r="M687" t="s">
        <v>35</v>
      </c>
      <c r="N687">
        <v>6</v>
      </c>
      <c r="O687" t="s">
        <v>22</v>
      </c>
      <c r="P687" t="s">
        <v>23</v>
      </c>
      <c r="Q687" t="s">
        <v>232</v>
      </c>
      <c r="R687" t="s">
        <v>260</v>
      </c>
    </row>
    <row r="688" spans="1:18" x14ac:dyDescent="0.3">
      <c r="A688">
        <v>1216537</v>
      </c>
      <c r="B688" t="s">
        <v>258</v>
      </c>
      <c r="C688">
        <f>YEAR(Table1[[#This Row],[date]])</f>
        <v>2020</v>
      </c>
      <c r="D688" s="1">
        <v>44134</v>
      </c>
      <c r="E688" t="s">
        <v>318</v>
      </c>
      <c r="F688" t="s">
        <v>259</v>
      </c>
      <c r="G688">
        <v>0</v>
      </c>
      <c r="H688" t="s">
        <v>377</v>
      </c>
      <c r="I688" t="s">
        <v>375</v>
      </c>
      <c r="J688" t="s">
        <v>375</v>
      </c>
      <c r="K688" t="s">
        <v>20</v>
      </c>
      <c r="L688" t="s">
        <v>375</v>
      </c>
      <c r="M688" t="s">
        <v>35</v>
      </c>
      <c r="N688">
        <v>7</v>
      </c>
      <c r="O688" t="s">
        <v>22</v>
      </c>
      <c r="P688" t="s">
        <v>23</v>
      </c>
      <c r="Q688" t="s">
        <v>278</v>
      </c>
      <c r="R688" t="s">
        <v>132</v>
      </c>
    </row>
    <row r="689" spans="1:18" x14ac:dyDescent="0.3">
      <c r="A689">
        <v>1216538</v>
      </c>
      <c r="B689" t="s">
        <v>354</v>
      </c>
      <c r="C689">
        <f>YEAR(Table1[[#This Row],[date]])</f>
        <v>2020</v>
      </c>
      <c r="D689" s="1">
        <v>44108</v>
      </c>
      <c r="E689" t="s">
        <v>287</v>
      </c>
      <c r="F689" t="s">
        <v>262</v>
      </c>
      <c r="G689">
        <v>0</v>
      </c>
      <c r="H689" t="s">
        <v>371</v>
      </c>
      <c r="I689" t="s">
        <v>378</v>
      </c>
      <c r="J689" t="s">
        <v>371</v>
      </c>
      <c r="K689" t="s">
        <v>29</v>
      </c>
      <c r="L689" t="s">
        <v>371</v>
      </c>
      <c r="M689" t="s">
        <v>21</v>
      </c>
      <c r="N689">
        <v>34</v>
      </c>
      <c r="O689" t="s">
        <v>22</v>
      </c>
      <c r="P689" t="s">
        <v>23</v>
      </c>
      <c r="Q689" t="s">
        <v>305</v>
      </c>
      <c r="R689" t="s">
        <v>260</v>
      </c>
    </row>
    <row r="690" spans="1:18" x14ac:dyDescent="0.3">
      <c r="A690">
        <v>1216539</v>
      </c>
      <c r="B690" t="s">
        <v>353</v>
      </c>
      <c r="C690">
        <f>YEAR(Table1[[#This Row],[date]])</f>
        <v>2020</v>
      </c>
      <c r="D690" s="1">
        <v>44099</v>
      </c>
      <c r="E690" t="s">
        <v>339</v>
      </c>
      <c r="F690" t="s">
        <v>264</v>
      </c>
      <c r="G690">
        <v>0</v>
      </c>
      <c r="H690" t="s">
        <v>374</v>
      </c>
      <c r="I690" t="s">
        <v>373</v>
      </c>
      <c r="J690" t="s">
        <v>373</v>
      </c>
      <c r="K690" t="s">
        <v>20</v>
      </c>
      <c r="L690" t="s">
        <v>374</v>
      </c>
      <c r="M690" t="s">
        <v>21</v>
      </c>
      <c r="N690">
        <v>44</v>
      </c>
      <c r="O690" t="s">
        <v>22</v>
      </c>
      <c r="P690" t="s">
        <v>23</v>
      </c>
      <c r="Q690" t="s">
        <v>305</v>
      </c>
      <c r="R690" t="s">
        <v>260</v>
      </c>
    </row>
    <row r="691" spans="1:18" x14ac:dyDescent="0.3">
      <c r="A691">
        <v>1216540</v>
      </c>
      <c r="B691" t="s">
        <v>354</v>
      </c>
      <c r="C691">
        <f>YEAR(Table1[[#This Row],[date]])</f>
        <v>2020</v>
      </c>
      <c r="D691" s="1">
        <v>44116</v>
      </c>
      <c r="E691" t="s">
        <v>113</v>
      </c>
      <c r="F691" t="s">
        <v>262</v>
      </c>
      <c r="G691">
        <v>0</v>
      </c>
      <c r="H691" t="s">
        <v>376</v>
      </c>
      <c r="I691" t="s">
        <v>372</v>
      </c>
      <c r="J691" t="s">
        <v>376</v>
      </c>
      <c r="K691" t="s">
        <v>29</v>
      </c>
      <c r="L691" t="s">
        <v>376</v>
      </c>
      <c r="M691" t="s">
        <v>21</v>
      </c>
      <c r="N691">
        <v>82</v>
      </c>
      <c r="O691" t="s">
        <v>22</v>
      </c>
      <c r="P691" t="s">
        <v>23</v>
      </c>
      <c r="Q691" t="s">
        <v>260</v>
      </c>
      <c r="R691" t="s">
        <v>281</v>
      </c>
    </row>
    <row r="692" spans="1:18" x14ac:dyDescent="0.3">
      <c r="A692">
        <v>1216541</v>
      </c>
      <c r="B692" t="s">
        <v>258</v>
      </c>
      <c r="C692">
        <f>YEAR(Table1[[#This Row],[date]])</f>
        <v>2020</v>
      </c>
      <c r="D692" s="1">
        <v>44129</v>
      </c>
      <c r="E692" t="s">
        <v>318</v>
      </c>
      <c r="F692" t="s">
        <v>259</v>
      </c>
      <c r="G692">
        <v>0</v>
      </c>
      <c r="H692" t="s">
        <v>371</v>
      </c>
      <c r="I692" t="s">
        <v>375</v>
      </c>
      <c r="J692" t="s">
        <v>371</v>
      </c>
      <c r="K692" t="s">
        <v>29</v>
      </c>
      <c r="L692" t="s">
        <v>375</v>
      </c>
      <c r="M692" t="s">
        <v>35</v>
      </c>
      <c r="N692">
        <v>8</v>
      </c>
      <c r="O692" t="s">
        <v>22</v>
      </c>
      <c r="P692" t="s">
        <v>23</v>
      </c>
      <c r="Q692" t="s">
        <v>346</v>
      </c>
      <c r="R692" t="s">
        <v>295</v>
      </c>
    </row>
    <row r="693" spans="1:18" x14ac:dyDescent="0.3">
      <c r="A693">
        <v>1216542</v>
      </c>
      <c r="B693" t="s">
        <v>353</v>
      </c>
      <c r="C693">
        <f>YEAR(Table1[[#This Row],[date]])</f>
        <v>2020</v>
      </c>
      <c r="D693" s="1">
        <v>44112</v>
      </c>
      <c r="E693" t="s">
        <v>340</v>
      </c>
      <c r="F693" t="s">
        <v>264</v>
      </c>
      <c r="G693">
        <v>0</v>
      </c>
      <c r="H693" t="s">
        <v>378</v>
      </c>
      <c r="I693" t="s">
        <v>377</v>
      </c>
      <c r="J693" t="s">
        <v>378</v>
      </c>
      <c r="K693" t="s">
        <v>29</v>
      </c>
      <c r="L693" t="s">
        <v>378</v>
      </c>
      <c r="M693" t="s">
        <v>21</v>
      </c>
      <c r="N693">
        <v>69</v>
      </c>
      <c r="O693" t="s">
        <v>22</v>
      </c>
      <c r="P693" t="s">
        <v>23</v>
      </c>
      <c r="Q693" t="s">
        <v>217</v>
      </c>
      <c r="R693" t="s">
        <v>296</v>
      </c>
    </row>
    <row r="694" spans="1:18" x14ac:dyDescent="0.3">
      <c r="A694">
        <v>1216543</v>
      </c>
      <c r="B694" t="s">
        <v>353</v>
      </c>
      <c r="C694">
        <f>YEAR(Table1[[#This Row],[date]])</f>
        <v>2020</v>
      </c>
      <c r="D694" s="1">
        <v>44118</v>
      </c>
      <c r="E694" t="s">
        <v>358</v>
      </c>
      <c r="F694" t="s">
        <v>264</v>
      </c>
      <c r="G694">
        <v>0</v>
      </c>
      <c r="H694" t="s">
        <v>374</v>
      </c>
      <c r="I694" t="s">
        <v>375</v>
      </c>
      <c r="J694" t="s">
        <v>374</v>
      </c>
      <c r="K694" t="s">
        <v>29</v>
      </c>
      <c r="L694" t="s">
        <v>374</v>
      </c>
      <c r="M694" t="s">
        <v>21</v>
      </c>
      <c r="N694">
        <v>13</v>
      </c>
      <c r="O694" t="s">
        <v>22</v>
      </c>
      <c r="P694" t="s">
        <v>23</v>
      </c>
      <c r="Q694" t="s">
        <v>217</v>
      </c>
      <c r="R694" t="s">
        <v>296</v>
      </c>
    </row>
    <row r="695" spans="1:18" x14ac:dyDescent="0.3">
      <c r="A695">
        <v>1216544</v>
      </c>
      <c r="B695" t="s">
        <v>353</v>
      </c>
      <c r="C695">
        <f>YEAR(Table1[[#This Row],[date]])</f>
        <v>2020</v>
      </c>
      <c r="D695" s="1">
        <v>44129</v>
      </c>
      <c r="E695" t="s">
        <v>359</v>
      </c>
      <c r="F695" t="s">
        <v>264</v>
      </c>
      <c r="G695">
        <v>0</v>
      </c>
      <c r="H695" t="s">
        <v>376</v>
      </c>
      <c r="I695" t="s">
        <v>373</v>
      </c>
      <c r="J695" t="s">
        <v>376</v>
      </c>
      <c r="K695" t="s">
        <v>29</v>
      </c>
      <c r="L695" t="s">
        <v>373</v>
      </c>
      <c r="M695" t="s">
        <v>35</v>
      </c>
      <c r="N695">
        <v>8</v>
      </c>
      <c r="O695" t="s">
        <v>22</v>
      </c>
      <c r="P695" t="s">
        <v>23</v>
      </c>
      <c r="Q695" t="s">
        <v>232</v>
      </c>
      <c r="R695" t="s">
        <v>260</v>
      </c>
    </row>
    <row r="696" spans="1:18" x14ac:dyDescent="0.3">
      <c r="A696">
        <v>1216545</v>
      </c>
      <c r="B696" t="s">
        <v>258</v>
      </c>
      <c r="C696">
        <f>YEAR(Table1[[#This Row],[date]])</f>
        <v>2020</v>
      </c>
      <c r="D696" s="1">
        <v>44100</v>
      </c>
      <c r="E696" t="s">
        <v>351</v>
      </c>
      <c r="F696" t="s">
        <v>259</v>
      </c>
      <c r="G696">
        <v>0</v>
      </c>
      <c r="H696" t="s">
        <v>378</v>
      </c>
      <c r="I696" t="s">
        <v>372</v>
      </c>
      <c r="J696" t="s">
        <v>378</v>
      </c>
      <c r="K696" t="s">
        <v>29</v>
      </c>
      <c r="L696" t="s">
        <v>372</v>
      </c>
      <c r="M696" t="s">
        <v>35</v>
      </c>
      <c r="N696">
        <v>7</v>
      </c>
      <c r="O696" t="s">
        <v>22</v>
      </c>
      <c r="P696" t="s">
        <v>23</v>
      </c>
      <c r="Q696" t="s">
        <v>278</v>
      </c>
      <c r="R696" t="s">
        <v>295</v>
      </c>
    </row>
    <row r="697" spans="1:18" x14ac:dyDescent="0.3">
      <c r="A697">
        <v>1216546</v>
      </c>
      <c r="B697" t="s">
        <v>353</v>
      </c>
      <c r="C697">
        <f>YEAR(Table1[[#This Row],[date]])</f>
        <v>2020</v>
      </c>
      <c r="D697" s="1">
        <v>44124</v>
      </c>
      <c r="E697" t="s">
        <v>212</v>
      </c>
      <c r="F697" t="s">
        <v>264</v>
      </c>
      <c r="G697">
        <v>0</v>
      </c>
      <c r="H697" t="s">
        <v>374</v>
      </c>
      <c r="I697" t="s">
        <v>377</v>
      </c>
      <c r="J697" t="s">
        <v>374</v>
      </c>
      <c r="K697" t="s">
        <v>29</v>
      </c>
      <c r="L697" t="s">
        <v>377</v>
      </c>
      <c r="M697" t="s">
        <v>35</v>
      </c>
      <c r="N697">
        <v>5</v>
      </c>
      <c r="O697" t="s">
        <v>22</v>
      </c>
      <c r="P697" t="s">
        <v>23</v>
      </c>
      <c r="Q697" t="s">
        <v>232</v>
      </c>
      <c r="R697" t="s">
        <v>260</v>
      </c>
    </row>
    <row r="698" spans="1:18" x14ac:dyDescent="0.3">
      <c r="A698">
        <v>1216547</v>
      </c>
      <c r="B698" t="s">
        <v>353</v>
      </c>
      <c r="C698">
        <f>YEAR(Table1[[#This Row],[date]])</f>
        <v>2020</v>
      </c>
      <c r="D698" s="1">
        <v>44102</v>
      </c>
      <c r="E698" t="s">
        <v>113</v>
      </c>
      <c r="F698" t="s">
        <v>264</v>
      </c>
      <c r="G698">
        <v>0</v>
      </c>
      <c r="H698" t="s">
        <v>376</v>
      </c>
      <c r="I698" t="s">
        <v>371</v>
      </c>
      <c r="J698" t="s">
        <v>371</v>
      </c>
      <c r="K698" t="s">
        <v>20</v>
      </c>
      <c r="L698" t="s">
        <v>376</v>
      </c>
      <c r="M698" t="s">
        <v>114</v>
      </c>
      <c r="N698" t="s">
        <v>23</v>
      </c>
      <c r="O698" t="s">
        <v>115</v>
      </c>
      <c r="P698" t="s">
        <v>23</v>
      </c>
      <c r="Q698" t="s">
        <v>296</v>
      </c>
      <c r="R698" t="s">
        <v>193</v>
      </c>
    </row>
    <row r="699" spans="1:18" x14ac:dyDescent="0.3">
      <c r="A699">
        <v>1237177</v>
      </c>
      <c r="B699" t="s">
        <v>353</v>
      </c>
      <c r="C699">
        <f>YEAR(Table1[[#This Row],[date]])</f>
        <v>2020</v>
      </c>
      <c r="D699" s="1">
        <v>44140</v>
      </c>
      <c r="E699" t="s">
        <v>316</v>
      </c>
      <c r="F699" t="s">
        <v>264</v>
      </c>
      <c r="G699">
        <v>0</v>
      </c>
      <c r="H699" t="s">
        <v>371</v>
      </c>
      <c r="I699" t="s">
        <v>374</v>
      </c>
      <c r="J699" t="s">
        <v>374</v>
      </c>
      <c r="K699" t="s">
        <v>20</v>
      </c>
      <c r="L699" t="s">
        <v>371</v>
      </c>
      <c r="M699" t="s">
        <v>21</v>
      </c>
      <c r="N699">
        <v>57</v>
      </c>
      <c r="O699" t="s">
        <v>22</v>
      </c>
      <c r="P699" t="s">
        <v>23</v>
      </c>
      <c r="Q699" t="s">
        <v>278</v>
      </c>
      <c r="R699" t="s">
        <v>296</v>
      </c>
    </row>
    <row r="700" spans="1:18" x14ac:dyDescent="0.3">
      <c r="A700">
        <v>1237178</v>
      </c>
      <c r="B700" t="s">
        <v>258</v>
      </c>
      <c r="C700">
        <f>YEAR(Table1[[#This Row],[date]])</f>
        <v>2020</v>
      </c>
      <c r="D700" s="1">
        <v>44141</v>
      </c>
      <c r="E700" t="s">
        <v>319</v>
      </c>
      <c r="F700" t="s">
        <v>259</v>
      </c>
      <c r="G700">
        <v>0</v>
      </c>
      <c r="H700" t="s">
        <v>376</v>
      </c>
      <c r="I700" t="s">
        <v>378</v>
      </c>
      <c r="J700" t="s">
        <v>378</v>
      </c>
      <c r="K700" t="s">
        <v>20</v>
      </c>
      <c r="L700" t="s">
        <v>378</v>
      </c>
      <c r="M700" t="s">
        <v>35</v>
      </c>
      <c r="N700">
        <v>6</v>
      </c>
      <c r="O700" t="s">
        <v>22</v>
      </c>
      <c r="P700" t="s">
        <v>23</v>
      </c>
      <c r="Q700" t="s">
        <v>193</v>
      </c>
      <c r="R700" t="s">
        <v>132</v>
      </c>
    </row>
    <row r="701" spans="1:18" x14ac:dyDescent="0.3">
      <c r="A701">
        <v>1237180</v>
      </c>
      <c r="B701" t="s">
        <v>258</v>
      </c>
      <c r="C701">
        <f>YEAR(Table1[[#This Row],[date]])</f>
        <v>2020</v>
      </c>
      <c r="D701" s="1">
        <v>44143</v>
      </c>
      <c r="E701" t="s">
        <v>307</v>
      </c>
      <c r="F701" t="s">
        <v>259</v>
      </c>
      <c r="G701">
        <v>0</v>
      </c>
      <c r="H701" t="s">
        <v>374</v>
      </c>
      <c r="I701" t="s">
        <v>378</v>
      </c>
      <c r="J701" t="s">
        <v>374</v>
      </c>
      <c r="K701" t="s">
        <v>29</v>
      </c>
      <c r="L701" t="s">
        <v>374</v>
      </c>
      <c r="M701" t="s">
        <v>21</v>
      </c>
      <c r="N701">
        <v>17</v>
      </c>
      <c r="O701" t="s">
        <v>22</v>
      </c>
      <c r="P701" t="s">
        <v>23</v>
      </c>
      <c r="Q701" t="s">
        <v>193</v>
      </c>
      <c r="R701" t="s">
        <v>132</v>
      </c>
    </row>
    <row r="702" spans="1:18" x14ac:dyDescent="0.3">
      <c r="A702">
        <v>1237181</v>
      </c>
      <c r="B702" t="s">
        <v>353</v>
      </c>
      <c r="C702">
        <f>YEAR(Table1[[#This Row],[date]])</f>
        <v>2020</v>
      </c>
      <c r="D702" s="1">
        <v>44145</v>
      </c>
      <c r="E702" t="s">
        <v>287</v>
      </c>
      <c r="F702" t="s">
        <v>264</v>
      </c>
      <c r="G702">
        <v>0</v>
      </c>
      <c r="H702" t="s">
        <v>374</v>
      </c>
      <c r="I702" t="s">
        <v>371</v>
      </c>
      <c r="J702" t="s">
        <v>374</v>
      </c>
      <c r="K702" t="s">
        <v>29</v>
      </c>
      <c r="L702" t="s">
        <v>371</v>
      </c>
      <c r="M702" t="s">
        <v>35</v>
      </c>
      <c r="N702">
        <v>5</v>
      </c>
      <c r="O702" t="s">
        <v>22</v>
      </c>
      <c r="P702" t="s">
        <v>23</v>
      </c>
      <c r="Q702" t="s">
        <v>278</v>
      </c>
      <c r="R702" t="s">
        <v>296</v>
      </c>
    </row>
    <row r="703" spans="1:18" x14ac:dyDescent="0.3">
      <c r="A703">
        <v>1254058</v>
      </c>
      <c r="B703" t="s">
        <v>57</v>
      </c>
      <c r="C703">
        <f>YEAR(Table1[[#This Row],[date]])</f>
        <v>2021</v>
      </c>
      <c r="D703" s="1">
        <v>44295</v>
      </c>
      <c r="E703" t="s">
        <v>325</v>
      </c>
      <c r="F703" t="s">
        <v>363</v>
      </c>
      <c r="G703">
        <v>0</v>
      </c>
      <c r="H703" t="s">
        <v>371</v>
      </c>
      <c r="I703" t="s">
        <v>376</v>
      </c>
      <c r="J703" t="s">
        <v>376</v>
      </c>
      <c r="K703" t="s">
        <v>20</v>
      </c>
      <c r="L703" t="s">
        <v>376</v>
      </c>
      <c r="M703" t="s">
        <v>35</v>
      </c>
      <c r="N703">
        <v>2</v>
      </c>
      <c r="O703" t="s">
        <v>22</v>
      </c>
      <c r="P703" t="s">
        <v>23</v>
      </c>
      <c r="Q703" t="s">
        <v>305</v>
      </c>
      <c r="R703" t="s">
        <v>296</v>
      </c>
    </row>
    <row r="704" spans="1:18" x14ac:dyDescent="0.3">
      <c r="A704">
        <v>1254059</v>
      </c>
      <c r="B704" t="s">
        <v>38</v>
      </c>
      <c r="C704">
        <f>YEAR(Table1[[#This Row],[date]])</f>
        <v>2021</v>
      </c>
      <c r="D704" s="1">
        <v>44296</v>
      </c>
      <c r="E704" t="s">
        <v>212</v>
      </c>
      <c r="F704" t="s">
        <v>364</v>
      </c>
      <c r="G704">
        <v>0</v>
      </c>
      <c r="H704" t="s">
        <v>373</v>
      </c>
      <c r="I704" t="s">
        <v>374</v>
      </c>
      <c r="J704" t="s">
        <v>374</v>
      </c>
      <c r="K704" t="s">
        <v>20</v>
      </c>
      <c r="L704" t="s">
        <v>374</v>
      </c>
      <c r="M704" t="s">
        <v>35</v>
      </c>
      <c r="N704">
        <v>7</v>
      </c>
      <c r="O704" t="s">
        <v>22</v>
      </c>
      <c r="P704" t="s">
        <v>23</v>
      </c>
      <c r="Q704" t="s">
        <v>217</v>
      </c>
      <c r="R704" t="s">
        <v>295</v>
      </c>
    </row>
    <row r="705" spans="1:18" x14ac:dyDescent="0.3">
      <c r="A705">
        <v>1254060</v>
      </c>
      <c r="B705" t="s">
        <v>57</v>
      </c>
      <c r="C705">
        <f>YEAR(Table1[[#This Row],[date]])</f>
        <v>2021</v>
      </c>
      <c r="D705" s="1">
        <v>44297</v>
      </c>
      <c r="E705" t="s">
        <v>315</v>
      </c>
      <c r="F705" t="s">
        <v>363</v>
      </c>
      <c r="G705">
        <v>0</v>
      </c>
      <c r="H705" t="s">
        <v>372</v>
      </c>
      <c r="I705" t="s">
        <v>378</v>
      </c>
      <c r="J705" t="s">
        <v>378</v>
      </c>
      <c r="K705" t="s">
        <v>20</v>
      </c>
      <c r="L705" t="s">
        <v>372</v>
      </c>
      <c r="M705" t="s">
        <v>21</v>
      </c>
      <c r="N705">
        <v>10</v>
      </c>
      <c r="O705" t="s">
        <v>22</v>
      </c>
      <c r="P705" t="s">
        <v>23</v>
      </c>
      <c r="Q705" t="s">
        <v>305</v>
      </c>
      <c r="R705" t="s">
        <v>296</v>
      </c>
    </row>
    <row r="706" spans="1:18" x14ac:dyDescent="0.3">
      <c r="A706">
        <v>1254061</v>
      </c>
      <c r="B706" t="s">
        <v>38</v>
      </c>
      <c r="C706">
        <f>YEAR(Table1[[#This Row],[date]])</f>
        <v>2021</v>
      </c>
      <c r="D706" s="1">
        <v>44298</v>
      </c>
      <c r="E706" t="s">
        <v>249</v>
      </c>
      <c r="F706" t="s">
        <v>364</v>
      </c>
      <c r="G706">
        <v>0</v>
      </c>
      <c r="H706" t="s">
        <v>377</v>
      </c>
      <c r="I706" t="s">
        <v>375</v>
      </c>
      <c r="J706" t="s">
        <v>375</v>
      </c>
      <c r="K706" t="s">
        <v>20</v>
      </c>
      <c r="L706" t="s">
        <v>377</v>
      </c>
      <c r="M706" t="s">
        <v>21</v>
      </c>
      <c r="N706">
        <v>4</v>
      </c>
      <c r="O706" t="s">
        <v>22</v>
      </c>
      <c r="P706" t="s">
        <v>23</v>
      </c>
      <c r="Q706" t="s">
        <v>217</v>
      </c>
      <c r="R706" t="s">
        <v>132</v>
      </c>
    </row>
    <row r="707" spans="1:18" x14ac:dyDescent="0.3">
      <c r="A707">
        <v>1254062</v>
      </c>
      <c r="B707" t="s">
        <v>57</v>
      </c>
      <c r="C707">
        <f>YEAR(Table1[[#This Row],[date]])</f>
        <v>2021</v>
      </c>
      <c r="D707" s="1">
        <v>44299</v>
      </c>
      <c r="E707" t="s">
        <v>365</v>
      </c>
      <c r="F707" t="s">
        <v>363</v>
      </c>
      <c r="G707">
        <v>0</v>
      </c>
      <c r="H707" t="s">
        <v>371</v>
      </c>
      <c r="I707" t="s">
        <v>372</v>
      </c>
      <c r="J707" t="s">
        <v>372</v>
      </c>
      <c r="K707" t="s">
        <v>20</v>
      </c>
      <c r="L707" t="s">
        <v>371</v>
      </c>
      <c r="M707" t="s">
        <v>21</v>
      </c>
      <c r="N707">
        <v>10</v>
      </c>
      <c r="O707" t="s">
        <v>22</v>
      </c>
      <c r="P707" t="s">
        <v>23</v>
      </c>
      <c r="Q707" t="s">
        <v>232</v>
      </c>
      <c r="R707" t="s">
        <v>278</v>
      </c>
    </row>
    <row r="708" spans="1:18" x14ac:dyDescent="0.3">
      <c r="A708">
        <v>1254063</v>
      </c>
      <c r="B708" t="s">
        <v>57</v>
      </c>
      <c r="C708">
        <f>YEAR(Table1[[#This Row],[date]])</f>
        <v>2021</v>
      </c>
      <c r="D708" s="1">
        <v>44300</v>
      </c>
      <c r="E708" t="s">
        <v>263</v>
      </c>
      <c r="F708" t="s">
        <v>363</v>
      </c>
      <c r="G708">
        <v>0</v>
      </c>
      <c r="H708" t="s">
        <v>376</v>
      </c>
      <c r="I708" t="s">
        <v>378</v>
      </c>
      <c r="J708" t="s">
        <v>378</v>
      </c>
      <c r="K708" t="s">
        <v>20</v>
      </c>
      <c r="L708" t="s">
        <v>376</v>
      </c>
      <c r="M708" t="s">
        <v>21</v>
      </c>
      <c r="N708">
        <v>6</v>
      </c>
      <c r="O708" t="s">
        <v>22</v>
      </c>
      <c r="P708" t="s">
        <v>23</v>
      </c>
      <c r="Q708" t="s">
        <v>296</v>
      </c>
      <c r="R708" t="s">
        <v>346</v>
      </c>
    </row>
    <row r="709" spans="1:18" x14ac:dyDescent="0.3">
      <c r="A709">
        <v>1254064</v>
      </c>
      <c r="B709" t="s">
        <v>38</v>
      </c>
      <c r="C709">
        <f>YEAR(Table1[[#This Row],[date]])</f>
        <v>2021</v>
      </c>
      <c r="D709" s="1">
        <v>44301</v>
      </c>
      <c r="E709" t="s">
        <v>189</v>
      </c>
      <c r="F709" t="s">
        <v>364</v>
      </c>
      <c r="G709">
        <v>0</v>
      </c>
      <c r="H709" t="s">
        <v>374</v>
      </c>
      <c r="I709" t="s">
        <v>375</v>
      </c>
      <c r="J709" t="s">
        <v>375</v>
      </c>
      <c r="K709" t="s">
        <v>20</v>
      </c>
      <c r="L709" t="s">
        <v>375</v>
      </c>
      <c r="M709" t="s">
        <v>35</v>
      </c>
      <c r="N709">
        <v>3</v>
      </c>
      <c r="O709" t="s">
        <v>22</v>
      </c>
      <c r="P709" t="s">
        <v>23</v>
      </c>
      <c r="Q709" t="s">
        <v>132</v>
      </c>
      <c r="R709" t="s">
        <v>295</v>
      </c>
    </row>
    <row r="710" spans="1:18" x14ac:dyDescent="0.3">
      <c r="A710">
        <v>1254065</v>
      </c>
      <c r="B710" t="s">
        <v>38</v>
      </c>
      <c r="C710">
        <f>YEAR(Table1[[#This Row],[date]])</f>
        <v>2021</v>
      </c>
      <c r="D710" s="1">
        <v>44302</v>
      </c>
      <c r="E710" t="s">
        <v>345</v>
      </c>
      <c r="F710" t="s">
        <v>364</v>
      </c>
      <c r="G710">
        <v>0</v>
      </c>
      <c r="H710" t="s">
        <v>377</v>
      </c>
      <c r="I710" t="s">
        <v>373</v>
      </c>
      <c r="J710" t="s">
        <v>373</v>
      </c>
      <c r="K710" t="s">
        <v>20</v>
      </c>
      <c r="L710" t="s">
        <v>373</v>
      </c>
      <c r="M710" t="s">
        <v>35</v>
      </c>
      <c r="N710">
        <v>6</v>
      </c>
      <c r="O710" t="s">
        <v>22</v>
      </c>
      <c r="P710" t="s">
        <v>23</v>
      </c>
      <c r="Q710" t="s">
        <v>217</v>
      </c>
      <c r="R710" t="s">
        <v>302</v>
      </c>
    </row>
    <row r="711" spans="1:18" x14ac:dyDescent="0.3">
      <c r="A711">
        <v>1254066</v>
      </c>
      <c r="B711" t="s">
        <v>57</v>
      </c>
      <c r="C711">
        <f>YEAR(Table1[[#This Row],[date]])</f>
        <v>2021</v>
      </c>
      <c r="D711" s="1">
        <v>44303</v>
      </c>
      <c r="E711" t="s">
        <v>184</v>
      </c>
      <c r="F711" t="s">
        <v>363</v>
      </c>
      <c r="G711">
        <v>0</v>
      </c>
      <c r="H711" t="s">
        <v>371</v>
      </c>
      <c r="I711" t="s">
        <v>378</v>
      </c>
      <c r="J711" t="s">
        <v>371</v>
      </c>
      <c r="K711" t="s">
        <v>29</v>
      </c>
      <c r="L711" t="s">
        <v>371</v>
      </c>
      <c r="M711" t="s">
        <v>21</v>
      </c>
      <c r="N711">
        <v>13</v>
      </c>
      <c r="O711" t="s">
        <v>22</v>
      </c>
      <c r="P711" t="s">
        <v>23</v>
      </c>
      <c r="Q711" t="s">
        <v>278</v>
      </c>
      <c r="R711" t="s">
        <v>281</v>
      </c>
    </row>
    <row r="712" spans="1:18" x14ac:dyDescent="0.3">
      <c r="A712">
        <v>1254067</v>
      </c>
      <c r="B712" t="s">
        <v>57</v>
      </c>
      <c r="C712">
        <f>YEAR(Table1[[#This Row],[date]])</f>
        <v>2021</v>
      </c>
      <c r="D712" s="1">
        <v>44304</v>
      </c>
      <c r="E712" t="s">
        <v>113</v>
      </c>
      <c r="F712" t="s">
        <v>363</v>
      </c>
      <c r="G712">
        <v>0</v>
      </c>
      <c r="H712" t="s">
        <v>376</v>
      </c>
      <c r="I712" t="s">
        <v>372</v>
      </c>
      <c r="J712" t="s">
        <v>376</v>
      </c>
      <c r="K712" t="s">
        <v>29</v>
      </c>
      <c r="L712" t="s">
        <v>376</v>
      </c>
      <c r="M712" t="s">
        <v>21</v>
      </c>
      <c r="N712">
        <v>38</v>
      </c>
      <c r="O712" t="s">
        <v>22</v>
      </c>
      <c r="P712" t="s">
        <v>23</v>
      </c>
      <c r="Q712" t="s">
        <v>232</v>
      </c>
      <c r="R712" t="s">
        <v>296</v>
      </c>
    </row>
    <row r="713" spans="1:18" x14ac:dyDescent="0.3">
      <c r="A713">
        <v>1254068</v>
      </c>
      <c r="B713" t="s">
        <v>38</v>
      </c>
      <c r="C713">
        <f>YEAR(Table1[[#This Row],[date]])</f>
        <v>2021</v>
      </c>
      <c r="D713" s="1">
        <v>44304</v>
      </c>
      <c r="E713" t="s">
        <v>212</v>
      </c>
      <c r="F713" t="s">
        <v>364</v>
      </c>
      <c r="G713">
        <v>0</v>
      </c>
      <c r="H713" t="s">
        <v>377</v>
      </c>
      <c r="I713" t="s">
        <v>374</v>
      </c>
      <c r="J713" t="s">
        <v>374</v>
      </c>
      <c r="K713" t="s">
        <v>20</v>
      </c>
      <c r="L713" t="s">
        <v>374</v>
      </c>
      <c r="M713" t="s">
        <v>35</v>
      </c>
      <c r="N713">
        <v>6</v>
      </c>
      <c r="O713" t="s">
        <v>22</v>
      </c>
      <c r="P713" t="s">
        <v>23</v>
      </c>
      <c r="Q713" t="s">
        <v>217</v>
      </c>
      <c r="R713" t="s">
        <v>193</v>
      </c>
    </row>
    <row r="714" spans="1:18" x14ac:dyDescent="0.3">
      <c r="A714">
        <v>1254069</v>
      </c>
      <c r="B714" t="s">
        <v>38</v>
      </c>
      <c r="C714">
        <f>YEAR(Table1[[#This Row],[date]])</f>
        <v>2021</v>
      </c>
      <c r="D714" s="1">
        <v>44305</v>
      </c>
      <c r="E714" t="s">
        <v>366</v>
      </c>
      <c r="F714" t="s">
        <v>364</v>
      </c>
      <c r="G714">
        <v>0</v>
      </c>
      <c r="H714" t="s">
        <v>373</v>
      </c>
      <c r="I714" t="s">
        <v>375</v>
      </c>
      <c r="J714" t="s">
        <v>375</v>
      </c>
      <c r="K714" t="s">
        <v>20</v>
      </c>
      <c r="L714" t="s">
        <v>373</v>
      </c>
      <c r="M714" t="s">
        <v>21</v>
      </c>
      <c r="N714">
        <v>45</v>
      </c>
      <c r="O714" t="s">
        <v>22</v>
      </c>
      <c r="P714" t="s">
        <v>23</v>
      </c>
      <c r="Q714" t="s">
        <v>193</v>
      </c>
      <c r="R714" t="s">
        <v>295</v>
      </c>
    </row>
    <row r="715" spans="1:18" x14ac:dyDescent="0.3">
      <c r="A715">
        <v>1254070</v>
      </c>
      <c r="B715" t="s">
        <v>57</v>
      </c>
      <c r="C715">
        <f>YEAR(Table1[[#This Row],[date]])</f>
        <v>2021</v>
      </c>
      <c r="D715" s="1">
        <v>44306</v>
      </c>
      <c r="E715" t="s">
        <v>85</v>
      </c>
      <c r="F715" t="s">
        <v>363</v>
      </c>
      <c r="G715">
        <v>0</v>
      </c>
      <c r="H715" t="s">
        <v>371</v>
      </c>
      <c r="I715" t="s">
        <v>374</v>
      </c>
      <c r="J715" t="s">
        <v>371</v>
      </c>
      <c r="K715" t="s">
        <v>29</v>
      </c>
      <c r="L715" t="s">
        <v>374</v>
      </c>
      <c r="M715" t="s">
        <v>35</v>
      </c>
      <c r="N715">
        <v>6</v>
      </c>
      <c r="O715" t="s">
        <v>22</v>
      </c>
      <c r="P715" t="s">
        <v>23</v>
      </c>
      <c r="Q715" t="s">
        <v>232</v>
      </c>
      <c r="R715" t="s">
        <v>278</v>
      </c>
    </row>
    <row r="716" spans="1:18" x14ac:dyDescent="0.3">
      <c r="A716">
        <v>1254071</v>
      </c>
      <c r="B716" t="s">
        <v>57</v>
      </c>
      <c r="C716">
        <f>YEAR(Table1[[#This Row],[date]])</f>
        <v>2021</v>
      </c>
      <c r="D716" s="1">
        <v>44307</v>
      </c>
      <c r="E716" t="s">
        <v>340</v>
      </c>
      <c r="F716" t="s">
        <v>363</v>
      </c>
      <c r="G716">
        <v>0</v>
      </c>
      <c r="H716" t="s">
        <v>377</v>
      </c>
      <c r="I716" t="s">
        <v>378</v>
      </c>
      <c r="J716" t="s">
        <v>377</v>
      </c>
      <c r="K716" t="s">
        <v>29</v>
      </c>
      <c r="L716" t="s">
        <v>378</v>
      </c>
      <c r="M716" t="s">
        <v>35</v>
      </c>
      <c r="N716">
        <v>9</v>
      </c>
      <c r="O716" t="s">
        <v>22</v>
      </c>
      <c r="P716" t="s">
        <v>23</v>
      </c>
      <c r="Q716" t="s">
        <v>281</v>
      </c>
      <c r="R716" t="s">
        <v>296</v>
      </c>
    </row>
    <row r="717" spans="1:18" x14ac:dyDescent="0.3">
      <c r="A717">
        <v>1254072</v>
      </c>
      <c r="B717" t="s">
        <v>38</v>
      </c>
      <c r="C717">
        <f>YEAR(Table1[[#This Row],[date]])</f>
        <v>2021</v>
      </c>
      <c r="D717" s="1">
        <v>44307</v>
      </c>
      <c r="E717" t="s">
        <v>227</v>
      </c>
      <c r="F717" t="s">
        <v>364</v>
      </c>
      <c r="G717">
        <v>0</v>
      </c>
      <c r="H717" t="s">
        <v>373</v>
      </c>
      <c r="I717" t="s">
        <v>372</v>
      </c>
      <c r="J717" t="s">
        <v>372</v>
      </c>
      <c r="K717" t="s">
        <v>20</v>
      </c>
      <c r="L717" t="s">
        <v>373</v>
      </c>
      <c r="M717" t="s">
        <v>21</v>
      </c>
      <c r="N717">
        <v>18</v>
      </c>
      <c r="O717" t="s">
        <v>22</v>
      </c>
      <c r="P717" t="s">
        <v>23</v>
      </c>
      <c r="Q717" t="s">
        <v>302</v>
      </c>
      <c r="R717" t="s">
        <v>193</v>
      </c>
    </row>
    <row r="718" spans="1:18" x14ac:dyDescent="0.3">
      <c r="A718">
        <v>1254073</v>
      </c>
      <c r="B718" t="s">
        <v>38</v>
      </c>
      <c r="C718">
        <f>YEAR(Table1[[#This Row],[date]])</f>
        <v>2021</v>
      </c>
      <c r="D718" s="1">
        <v>44308</v>
      </c>
      <c r="E718" t="s">
        <v>367</v>
      </c>
      <c r="F718" t="s">
        <v>364</v>
      </c>
      <c r="G718">
        <v>0</v>
      </c>
      <c r="H718" t="s">
        <v>375</v>
      </c>
      <c r="I718" t="s">
        <v>376</v>
      </c>
      <c r="J718" t="s">
        <v>376</v>
      </c>
      <c r="K718" t="s">
        <v>20</v>
      </c>
      <c r="L718" t="s">
        <v>376</v>
      </c>
      <c r="M718" t="s">
        <v>35</v>
      </c>
      <c r="N718">
        <v>10</v>
      </c>
      <c r="O718" t="s">
        <v>22</v>
      </c>
      <c r="P718" t="s">
        <v>23</v>
      </c>
      <c r="Q718" t="s">
        <v>368</v>
      </c>
      <c r="R718" t="s">
        <v>132</v>
      </c>
    </row>
    <row r="719" spans="1:18" x14ac:dyDescent="0.3">
      <c r="A719">
        <v>1254074</v>
      </c>
      <c r="B719" t="s">
        <v>57</v>
      </c>
      <c r="C719">
        <f>YEAR(Table1[[#This Row],[date]])</f>
        <v>2021</v>
      </c>
      <c r="D719" s="1">
        <v>44309</v>
      </c>
      <c r="E719" t="s">
        <v>327</v>
      </c>
      <c r="F719" t="s">
        <v>363</v>
      </c>
      <c r="G719">
        <v>0</v>
      </c>
      <c r="H719" t="s">
        <v>371</v>
      </c>
      <c r="I719" t="s">
        <v>377</v>
      </c>
      <c r="J719" t="s">
        <v>377</v>
      </c>
      <c r="K719" t="s">
        <v>20</v>
      </c>
      <c r="L719" t="s">
        <v>377</v>
      </c>
      <c r="M719" t="s">
        <v>35</v>
      </c>
      <c r="N719">
        <v>9</v>
      </c>
      <c r="O719" t="s">
        <v>22</v>
      </c>
      <c r="P719" t="s">
        <v>23</v>
      </c>
      <c r="Q719" t="s">
        <v>232</v>
      </c>
      <c r="R719" t="s">
        <v>296</v>
      </c>
    </row>
    <row r="720" spans="1:18" x14ac:dyDescent="0.3">
      <c r="A720">
        <v>1254075</v>
      </c>
      <c r="B720" t="s">
        <v>38</v>
      </c>
      <c r="C720">
        <f>YEAR(Table1[[#This Row],[date]])</f>
        <v>2021</v>
      </c>
      <c r="D720" s="1">
        <v>44310</v>
      </c>
      <c r="E720" t="s">
        <v>303</v>
      </c>
      <c r="F720" t="s">
        <v>364</v>
      </c>
      <c r="G720">
        <v>0</v>
      </c>
      <c r="H720" t="s">
        <v>372</v>
      </c>
      <c r="I720" t="s">
        <v>375</v>
      </c>
      <c r="J720" t="s">
        <v>375</v>
      </c>
      <c r="K720" t="s">
        <v>20</v>
      </c>
      <c r="L720" t="s">
        <v>375</v>
      </c>
      <c r="M720" t="s">
        <v>35</v>
      </c>
      <c r="N720">
        <v>6</v>
      </c>
      <c r="O720" t="s">
        <v>22</v>
      </c>
      <c r="P720" t="s">
        <v>23</v>
      </c>
      <c r="Q720" t="s">
        <v>369</v>
      </c>
      <c r="R720" t="s">
        <v>132</v>
      </c>
    </row>
    <row r="721" spans="1:18" x14ac:dyDescent="0.3">
      <c r="A721">
        <v>1254076</v>
      </c>
      <c r="B721" t="s">
        <v>38</v>
      </c>
      <c r="C721">
        <f>YEAR(Table1[[#This Row],[date]])</f>
        <v>2021</v>
      </c>
      <c r="D721" s="1">
        <v>44311</v>
      </c>
      <c r="E721" t="s">
        <v>220</v>
      </c>
      <c r="F721" t="s">
        <v>364</v>
      </c>
      <c r="G721">
        <v>0</v>
      </c>
      <c r="H721" t="s">
        <v>373</v>
      </c>
      <c r="I721" t="s">
        <v>376</v>
      </c>
      <c r="J721" t="s">
        <v>373</v>
      </c>
      <c r="K721" t="s">
        <v>29</v>
      </c>
      <c r="L721" t="s">
        <v>373</v>
      </c>
      <c r="M721" t="s">
        <v>21</v>
      </c>
      <c r="N721">
        <v>69</v>
      </c>
      <c r="O721" t="s">
        <v>22</v>
      </c>
      <c r="P721" t="s">
        <v>23</v>
      </c>
      <c r="Q721" t="s">
        <v>217</v>
      </c>
      <c r="R721" t="s">
        <v>295</v>
      </c>
    </row>
    <row r="722" spans="1:18" x14ac:dyDescent="0.3">
      <c r="A722">
        <v>1254077</v>
      </c>
      <c r="B722" t="s">
        <v>57</v>
      </c>
      <c r="C722">
        <f>YEAR(Table1[[#This Row],[date]])</f>
        <v>2021</v>
      </c>
      <c r="D722" s="1">
        <v>44311</v>
      </c>
      <c r="E722" t="s">
        <v>339</v>
      </c>
      <c r="F722" t="s">
        <v>363</v>
      </c>
      <c r="G722">
        <v>0</v>
      </c>
      <c r="H722" t="s">
        <v>374</v>
      </c>
      <c r="I722" t="s">
        <v>378</v>
      </c>
      <c r="J722" t="s">
        <v>374</v>
      </c>
      <c r="K722" t="s">
        <v>29</v>
      </c>
      <c r="L722" t="s">
        <v>374</v>
      </c>
      <c r="M722" t="s">
        <v>114</v>
      </c>
      <c r="N722" t="s">
        <v>23</v>
      </c>
      <c r="O722" t="s">
        <v>115</v>
      </c>
      <c r="P722" t="s">
        <v>23</v>
      </c>
      <c r="Q722" t="s">
        <v>278</v>
      </c>
      <c r="R722" t="s">
        <v>305</v>
      </c>
    </row>
    <row r="723" spans="1:18" x14ac:dyDescent="0.3">
      <c r="A723">
        <v>1254078</v>
      </c>
      <c r="B723" t="s">
        <v>159</v>
      </c>
      <c r="C723">
        <f>YEAR(Table1[[#This Row],[date]])</f>
        <v>2021</v>
      </c>
      <c r="D723" s="1">
        <v>44312</v>
      </c>
      <c r="E723" t="s">
        <v>289</v>
      </c>
      <c r="F723" t="s">
        <v>370</v>
      </c>
      <c r="G723">
        <v>0</v>
      </c>
      <c r="H723" t="s">
        <v>377</v>
      </c>
      <c r="I723" t="s">
        <v>372</v>
      </c>
      <c r="J723" t="s">
        <v>372</v>
      </c>
      <c r="K723" t="s">
        <v>20</v>
      </c>
      <c r="L723" t="s">
        <v>372</v>
      </c>
      <c r="M723" t="s">
        <v>35</v>
      </c>
      <c r="N723">
        <v>5</v>
      </c>
      <c r="O723" t="s">
        <v>22</v>
      </c>
      <c r="P723" t="s">
        <v>23</v>
      </c>
      <c r="Q723" t="s">
        <v>193</v>
      </c>
      <c r="R723" t="s">
        <v>317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B24"/>
  <sheetViews>
    <sheetView showGridLines="0" workbookViewId="0">
      <selection activeCell="B30" sqref="B30"/>
    </sheetView>
  </sheetViews>
  <sheetFormatPr defaultRowHeight="14.4" x14ac:dyDescent="0.3"/>
  <cols>
    <col min="2" max="2" width="117.109375" bestFit="1" customWidth="1"/>
  </cols>
  <sheetData>
    <row r="3" spans="1:2" x14ac:dyDescent="0.3">
      <c r="A3" s="6"/>
      <c r="B3" s="5" t="s">
        <v>380</v>
      </c>
    </row>
    <row r="5" spans="1:2" x14ac:dyDescent="0.3">
      <c r="B5" s="2" t="s">
        <v>381</v>
      </c>
    </row>
    <row r="6" spans="1:2" x14ac:dyDescent="0.3">
      <c r="B6" s="3" t="s">
        <v>382</v>
      </c>
    </row>
    <row r="7" spans="1:2" x14ac:dyDescent="0.3">
      <c r="B7" s="3" t="s">
        <v>383</v>
      </c>
    </row>
    <row r="8" spans="1:2" x14ac:dyDescent="0.3">
      <c r="B8" s="3" t="s">
        <v>384</v>
      </c>
    </row>
    <row r="9" spans="1:2" x14ac:dyDescent="0.3">
      <c r="B9" s="3" t="s">
        <v>385</v>
      </c>
    </row>
    <row r="10" spans="1:2" x14ac:dyDescent="0.3">
      <c r="B10" s="3" t="s">
        <v>386</v>
      </c>
    </row>
    <row r="11" spans="1:2" x14ac:dyDescent="0.3">
      <c r="B11" s="3" t="s">
        <v>387</v>
      </c>
    </row>
    <row r="12" spans="1:2" x14ac:dyDescent="0.3">
      <c r="B12" s="4" t="s">
        <v>388</v>
      </c>
    </row>
    <row r="14" spans="1:2" x14ac:dyDescent="0.3">
      <c r="B14" s="5" t="s">
        <v>427</v>
      </c>
    </row>
    <row r="15" spans="1:2" x14ac:dyDescent="0.3">
      <c r="B15" s="32" t="s">
        <v>428</v>
      </c>
    </row>
    <row r="16" spans="1:2" x14ac:dyDescent="0.3">
      <c r="B16" s="32" t="s">
        <v>429</v>
      </c>
    </row>
    <row r="17" spans="2:2" x14ac:dyDescent="0.3">
      <c r="B17" s="32"/>
    </row>
    <row r="18" spans="2:2" x14ac:dyDescent="0.3">
      <c r="B18" s="5" t="s">
        <v>430</v>
      </c>
    </row>
    <row r="20" spans="2:2" x14ac:dyDescent="0.3">
      <c r="B20" s="5" t="s">
        <v>389</v>
      </c>
    </row>
    <row r="22" spans="2:2" x14ac:dyDescent="0.3">
      <c r="B22" s="2" t="s">
        <v>195</v>
      </c>
    </row>
    <row r="23" spans="2:2" x14ac:dyDescent="0.3">
      <c r="B23" s="3" t="s">
        <v>196</v>
      </c>
    </row>
    <row r="24" spans="2:2" x14ac:dyDescent="0.3">
      <c r="B24" s="4" t="s">
        <v>390</v>
      </c>
    </row>
  </sheetData>
  <hyperlinks>
    <hyperlink ref="B16" r:id="rId1" xr:uid="{4148007C-DFE0-4423-8022-18C60B65D3E2}"/>
    <hyperlink ref="B15" r:id="rId2" xr:uid="{4CF0774F-4323-4D4F-AAC4-C6968C504B4B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79"/>
  <sheetViews>
    <sheetView workbookViewId="0">
      <selection activeCell="A2" sqref="A2"/>
    </sheetView>
  </sheetViews>
  <sheetFormatPr defaultRowHeight="14.4" x14ac:dyDescent="0.3"/>
  <cols>
    <col min="2" max="3" width="11.33203125" customWidth="1"/>
    <col min="4" max="5" width="13.5546875" customWidth="1"/>
    <col min="14" max="14" width="42.5546875" bestFit="1" customWidth="1"/>
    <col min="15" max="15" width="12.33203125" bestFit="1" customWidth="1"/>
    <col min="16" max="16" width="14.44140625" customWidth="1"/>
    <col min="17" max="17" width="12.44140625" bestFit="1" customWidth="1"/>
    <col min="18" max="18" width="13.109375" bestFit="1" customWidth="1"/>
    <col min="19" max="19" width="15.88671875" customWidth="1"/>
    <col min="20" max="20" width="11" bestFit="1" customWidth="1"/>
    <col min="21" max="21" width="11.109375" customWidth="1"/>
    <col min="22" max="22" width="12.44140625" customWidth="1"/>
    <col min="23" max="23" width="11.88671875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7" t="s">
        <v>373</v>
      </c>
      <c r="F1" s="11" t="s">
        <v>371</v>
      </c>
      <c r="G1" s="11" t="s">
        <v>376</v>
      </c>
      <c r="H1" s="11" t="s">
        <v>378</v>
      </c>
      <c r="I1" s="15" t="s">
        <v>374</v>
      </c>
      <c r="J1" s="15" t="s">
        <v>375</v>
      </c>
      <c r="K1" s="15" t="s">
        <v>372</v>
      </c>
      <c r="L1" s="15" t="s">
        <v>377</v>
      </c>
    </row>
    <row r="2" spans="1:22" x14ac:dyDescent="0.3">
      <c r="A2" s="8">
        <v>2008</v>
      </c>
      <c r="B2" s="8" t="s">
        <v>373</v>
      </c>
      <c r="C2" s="8" t="s">
        <v>371</v>
      </c>
      <c r="D2" s="8" t="s">
        <v>373</v>
      </c>
      <c r="E2" s="9">
        <f>IF(Table3[[#This Row],[winner]]=Table3[[#Headers],[CSK]],1,0)</f>
        <v>1</v>
      </c>
      <c r="F2" s="14">
        <f>IF(Table3[[#This Row],[winner]]=Table3[[#Headers],[MI]],1,0)</f>
        <v>0</v>
      </c>
      <c r="G2" s="14">
        <f>IF(Table3[[#This Row],[winner]]=Table3[[#Headers],[RCB]],1,0)</f>
        <v>0</v>
      </c>
      <c r="H2" s="14">
        <f>IF(Table3[[#This Row],[winner]]=Table3[[#Headers],[SRH]],1,0)</f>
        <v>0</v>
      </c>
      <c r="I2" s="14">
        <f>IF(Table3[[#This Row],[winner]]=Table3[[#Headers],[DC]],1,0)</f>
        <v>0</v>
      </c>
      <c r="J2" s="14">
        <f>IF(Table3[[#This Row],[winner]]=Table3[[#Headers],[RR]],1,0)</f>
        <v>0</v>
      </c>
      <c r="K2" s="14">
        <f>IF(Table3[[#This Row],[winner]]=Table3[[#Headers],[KKR]],1,0)</f>
        <v>0</v>
      </c>
      <c r="L2" s="14">
        <f>IF(Table3[[#This Row],[winner]]=Table3[[#Headers],[KXIP]],1,0)</f>
        <v>0</v>
      </c>
      <c r="N2" s="19" t="s">
        <v>396</v>
      </c>
      <c r="O2" s="24" t="s">
        <v>398</v>
      </c>
      <c r="Q2" t="s">
        <v>404</v>
      </c>
      <c r="R2" t="s">
        <v>405</v>
      </c>
      <c r="S2" t="s">
        <v>406</v>
      </c>
      <c r="T2" t="s">
        <v>401</v>
      </c>
      <c r="U2" t="s">
        <v>400</v>
      </c>
      <c r="V2" t="s">
        <v>399</v>
      </c>
    </row>
    <row r="3" spans="1:22" x14ac:dyDescent="0.3">
      <c r="A3" s="8">
        <v>2008</v>
      </c>
      <c r="B3" s="8" t="s">
        <v>373</v>
      </c>
      <c r="C3" s="8" t="s">
        <v>372</v>
      </c>
      <c r="D3" s="8" t="s">
        <v>373</v>
      </c>
      <c r="E3" s="9">
        <f>IF(Table3[[#This Row],[winner]]=Table3[[#Headers],[CSK]],1,0)</f>
        <v>1</v>
      </c>
      <c r="F3" s="14">
        <f>IF(Table3[[#This Row],[winner]]=Table3[[#Headers],[MI]],1,0)</f>
        <v>0</v>
      </c>
      <c r="G3" s="14">
        <f>IF(Table3[[#This Row],[winner]]=Table3[[#Headers],[RCB]],1,0)</f>
        <v>0</v>
      </c>
      <c r="H3" s="14">
        <f>IF(Table3[[#This Row],[winner]]=Table3[[#Headers],[SRH]],1,0)</f>
        <v>0</v>
      </c>
      <c r="I3" s="14">
        <f>IF(Table3[[#This Row],[winner]]=Table3[[#Headers],[DC]],1,0)</f>
        <v>0</v>
      </c>
      <c r="J3" s="14">
        <f>IF(Table3[[#This Row],[winner]]=Table3[[#Headers],[RR]],1,0)</f>
        <v>0</v>
      </c>
      <c r="K3" s="14">
        <f>IF(Table3[[#This Row],[winner]]=Table3[[#Headers],[KKR]],1,0)</f>
        <v>0</v>
      </c>
      <c r="L3" s="14">
        <f>IF(Table3[[#This Row],[winner]]=Table3[[#Headers],[KXIP]],1,0)</f>
        <v>0</v>
      </c>
      <c r="N3" s="24" t="s">
        <v>397</v>
      </c>
      <c r="O3" s="25">
        <f>E179</f>
        <v>0.6</v>
      </c>
      <c r="P3" s="20"/>
      <c r="Q3" s="24" t="s">
        <v>376</v>
      </c>
      <c r="R3" s="17">
        <f>1-O5</f>
        <v>0.65384615384615385</v>
      </c>
      <c r="S3">
        <f t="shared" ref="S3:S9" si="0">1-R3</f>
        <v>0.34615384615384615</v>
      </c>
      <c r="T3">
        <f t="shared" ref="T3:U9" si="1">R3^2</f>
        <v>0.4275147928994083</v>
      </c>
      <c r="U3">
        <f t="shared" si="1"/>
        <v>0.11982248520710058</v>
      </c>
      <c r="V3">
        <f t="shared" ref="V3:V9" si="2">R3*S3*2</f>
        <v>0.4526627218934911</v>
      </c>
    </row>
    <row r="4" spans="1:22" x14ac:dyDescent="0.3">
      <c r="A4" s="8">
        <v>2008</v>
      </c>
      <c r="B4" s="8" t="s">
        <v>373</v>
      </c>
      <c r="C4" s="8" t="s">
        <v>374</v>
      </c>
      <c r="D4" s="8" t="s">
        <v>374</v>
      </c>
      <c r="E4" s="9">
        <f>IF(Table3[[#This Row],[winner]]=Table3[[#Headers],[CSK]],1,0)</f>
        <v>0</v>
      </c>
      <c r="F4" s="14">
        <f>IF(Table3[[#This Row],[winner]]=Table3[[#Headers],[MI]],1,0)</f>
        <v>0</v>
      </c>
      <c r="G4" s="14">
        <f>IF(Table3[[#This Row],[winner]]=Table3[[#Headers],[RCB]],1,0)</f>
        <v>0</v>
      </c>
      <c r="H4" s="14">
        <f>IF(Table3[[#This Row],[winner]]=Table3[[#Headers],[SRH]],1,0)</f>
        <v>0</v>
      </c>
      <c r="I4" s="14">
        <f>IF(Table3[[#This Row],[winner]]=Table3[[#Headers],[DC]],1,0)</f>
        <v>1</v>
      </c>
      <c r="J4" s="14">
        <f>IF(Table3[[#This Row],[winner]]=Table3[[#Headers],[RR]],1,0)</f>
        <v>0</v>
      </c>
      <c r="K4" s="14">
        <f>IF(Table3[[#This Row],[winner]]=Table3[[#Headers],[KKR]],1,0)</f>
        <v>0</v>
      </c>
      <c r="L4" s="14">
        <f>IF(Table3[[#This Row],[winner]]=Table3[[#Headers],[KXIP]],1,0)</f>
        <v>0</v>
      </c>
      <c r="N4" s="24" t="s">
        <v>409</v>
      </c>
      <c r="O4" s="25">
        <f>F179</f>
        <v>0.6</v>
      </c>
      <c r="P4" s="20"/>
      <c r="Q4" s="24" t="s">
        <v>378</v>
      </c>
      <c r="R4" s="17">
        <f>1-O6</f>
        <v>0.66666666666666674</v>
      </c>
      <c r="S4">
        <f t="shared" si="0"/>
        <v>0.33333333333333326</v>
      </c>
      <c r="T4">
        <f t="shared" si="1"/>
        <v>0.44444444444444453</v>
      </c>
      <c r="U4">
        <f t="shared" si="1"/>
        <v>0.11111111111111106</v>
      </c>
      <c r="V4">
        <f t="shared" si="2"/>
        <v>0.44444444444444442</v>
      </c>
    </row>
    <row r="5" spans="1:22" x14ac:dyDescent="0.3">
      <c r="A5" s="8">
        <v>2008</v>
      </c>
      <c r="B5" s="8" t="s">
        <v>373</v>
      </c>
      <c r="C5" s="8" t="s">
        <v>378</v>
      </c>
      <c r="D5" s="8" t="s">
        <v>378</v>
      </c>
      <c r="E5" s="9">
        <f>IF(Table3[[#This Row],[winner]]=Table3[[#Headers],[CSK]],1,0)</f>
        <v>0</v>
      </c>
      <c r="F5" s="14">
        <f>IF(Table3[[#This Row],[winner]]=Table3[[#Headers],[MI]],1,0)</f>
        <v>0</v>
      </c>
      <c r="G5" s="14">
        <f>IF(Table3[[#This Row],[winner]]=Table3[[#Headers],[RCB]],1,0)</f>
        <v>0</v>
      </c>
      <c r="H5" s="14">
        <f>IF(Table3[[#This Row],[winner]]=Table3[[#Headers],[SRH]],1,0)</f>
        <v>1</v>
      </c>
      <c r="I5" s="14">
        <f>IF(Table3[[#This Row],[winner]]=Table3[[#Headers],[DC]],1,0)</f>
        <v>0</v>
      </c>
      <c r="J5" s="14">
        <f>IF(Table3[[#This Row],[winner]]=Table3[[#Headers],[RR]],1,0)</f>
        <v>0</v>
      </c>
      <c r="K5" s="14">
        <f>IF(Table3[[#This Row],[winner]]=Table3[[#Headers],[KKR]],1,0)</f>
        <v>0</v>
      </c>
      <c r="L5" s="14">
        <f>IF(Table3[[#This Row],[winner]]=Table3[[#Headers],[KXIP]],1,0)</f>
        <v>0</v>
      </c>
      <c r="N5" s="24" t="s">
        <v>410</v>
      </c>
      <c r="O5" s="25">
        <f>G179</f>
        <v>0.34615384615384615</v>
      </c>
      <c r="P5" s="20"/>
      <c r="Q5" s="24" t="s">
        <v>374</v>
      </c>
      <c r="R5" s="17">
        <f>1-O7</f>
        <v>0.625</v>
      </c>
      <c r="S5">
        <f t="shared" si="0"/>
        <v>0.375</v>
      </c>
      <c r="T5">
        <f t="shared" si="1"/>
        <v>0.390625</v>
      </c>
      <c r="U5">
        <f t="shared" si="1"/>
        <v>0.140625</v>
      </c>
      <c r="V5">
        <f t="shared" si="2"/>
        <v>0.46875</v>
      </c>
    </row>
    <row r="6" spans="1:22" x14ac:dyDescent="0.3">
      <c r="A6" s="8">
        <v>2008</v>
      </c>
      <c r="B6" s="8" t="s">
        <v>373</v>
      </c>
      <c r="C6" s="8" t="s">
        <v>377</v>
      </c>
      <c r="D6" s="8" t="s">
        <v>373</v>
      </c>
      <c r="E6" s="9">
        <f>IF(Table3[[#This Row],[winner]]=Table3[[#Headers],[CSK]],1,0)</f>
        <v>1</v>
      </c>
      <c r="F6" s="14">
        <f>IF(Table3[[#This Row],[winner]]=Table3[[#Headers],[MI]],1,0)</f>
        <v>0</v>
      </c>
      <c r="G6" s="14">
        <f>IF(Table3[[#This Row],[winner]]=Table3[[#Headers],[RCB]],1,0)</f>
        <v>0</v>
      </c>
      <c r="H6" s="14">
        <f>IF(Table3[[#This Row],[winner]]=Table3[[#Headers],[SRH]],1,0)</f>
        <v>0</v>
      </c>
      <c r="I6" s="14">
        <f>IF(Table3[[#This Row],[winner]]=Table3[[#Headers],[DC]],1,0)</f>
        <v>0</v>
      </c>
      <c r="J6" s="14">
        <f>IF(Table3[[#This Row],[winner]]=Table3[[#Headers],[RR]],1,0)</f>
        <v>0</v>
      </c>
      <c r="K6" s="14">
        <f>IF(Table3[[#This Row],[winner]]=Table3[[#Headers],[KKR]],1,0)</f>
        <v>0</v>
      </c>
      <c r="L6" s="14">
        <f>IF(Table3[[#This Row],[winner]]=Table3[[#Headers],[KXIP]],1,0)</f>
        <v>0</v>
      </c>
      <c r="N6" s="24" t="s">
        <v>411</v>
      </c>
      <c r="O6" s="25">
        <f>H179</f>
        <v>0.33333333333333331</v>
      </c>
      <c r="P6" s="20"/>
      <c r="Q6" s="24" t="s">
        <v>375</v>
      </c>
      <c r="R6" s="21">
        <f>1-O8</f>
        <v>0.625</v>
      </c>
      <c r="S6">
        <f t="shared" si="0"/>
        <v>0.375</v>
      </c>
      <c r="T6">
        <f t="shared" si="1"/>
        <v>0.390625</v>
      </c>
      <c r="U6">
        <f t="shared" si="1"/>
        <v>0.140625</v>
      </c>
      <c r="V6">
        <f t="shared" si="2"/>
        <v>0.46875</v>
      </c>
    </row>
    <row r="7" spans="1:22" x14ac:dyDescent="0.3">
      <c r="A7" s="8">
        <v>2008</v>
      </c>
      <c r="B7" s="8" t="s">
        <v>373</v>
      </c>
      <c r="C7" s="8" t="s">
        <v>376</v>
      </c>
      <c r="D7" s="8" t="s">
        <v>376</v>
      </c>
      <c r="E7" s="9">
        <f>IF(Table3[[#This Row],[winner]]=Table3[[#Headers],[CSK]],1,0)</f>
        <v>0</v>
      </c>
      <c r="F7" s="14">
        <f>IF(Table3[[#This Row],[winner]]=Table3[[#Headers],[MI]],1,0)</f>
        <v>0</v>
      </c>
      <c r="G7" s="14">
        <f>IF(Table3[[#This Row],[winner]]=Table3[[#Headers],[RCB]],1,0)</f>
        <v>1</v>
      </c>
      <c r="H7" s="14">
        <f>IF(Table3[[#This Row],[winner]]=Table3[[#Headers],[SRH]],1,0)</f>
        <v>0</v>
      </c>
      <c r="I7" s="14">
        <f>IF(Table3[[#This Row],[winner]]=Table3[[#Headers],[DC]],1,0)</f>
        <v>0</v>
      </c>
      <c r="J7" s="14">
        <f>IF(Table3[[#This Row],[winner]]=Table3[[#Headers],[RR]],1,0)</f>
        <v>0</v>
      </c>
      <c r="K7" s="14">
        <f>IF(Table3[[#This Row],[winner]]=Table3[[#Headers],[KKR]],1,0)</f>
        <v>0</v>
      </c>
      <c r="L7" s="14">
        <f>IF(Table3[[#This Row],[winner]]=Table3[[#Headers],[KXIP]],1,0)</f>
        <v>0</v>
      </c>
      <c r="N7" s="24" t="s">
        <v>412</v>
      </c>
      <c r="O7" s="25">
        <f>I179</f>
        <v>0.375</v>
      </c>
      <c r="P7" s="20"/>
      <c r="Q7" s="24" t="s">
        <v>371</v>
      </c>
      <c r="R7" s="21">
        <f>1-O3</f>
        <v>0.4</v>
      </c>
      <c r="S7">
        <f t="shared" si="0"/>
        <v>0.6</v>
      </c>
      <c r="T7">
        <f t="shared" si="1"/>
        <v>0.16000000000000003</v>
      </c>
      <c r="U7">
        <f t="shared" si="1"/>
        <v>0.36</v>
      </c>
      <c r="V7">
        <f t="shared" si="2"/>
        <v>0.48</v>
      </c>
    </row>
    <row r="8" spans="1:22" x14ac:dyDescent="0.3">
      <c r="A8" s="8">
        <v>2008</v>
      </c>
      <c r="B8" s="8" t="s">
        <v>373</v>
      </c>
      <c r="C8" s="8" t="s">
        <v>375</v>
      </c>
      <c r="D8" s="8" t="s">
        <v>375</v>
      </c>
      <c r="E8" s="9">
        <f>IF(Table3[[#This Row],[winner]]=Table3[[#Headers],[CSK]],1,0)</f>
        <v>0</v>
      </c>
      <c r="F8" s="14">
        <f>IF(Table3[[#This Row],[winner]]=Table3[[#Headers],[MI]],1,0)</f>
        <v>0</v>
      </c>
      <c r="G8" s="14">
        <f>IF(Table3[[#This Row],[winner]]=Table3[[#Headers],[RCB]],1,0)</f>
        <v>0</v>
      </c>
      <c r="H8" s="14">
        <f>IF(Table3[[#This Row],[winner]]=Table3[[#Headers],[SRH]],1,0)</f>
        <v>0</v>
      </c>
      <c r="I8" s="14">
        <f>IF(Table3[[#This Row],[winner]]=Table3[[#Headers],[DC]],1,0)</f>
        <v>0</v>
      </c>
      <c r="J8" s="14">
        <f>IF(Table3[[#This Row],[winner]]=Table3[[#Headers],[RR]],1,0)</f>
        <v>1</v>
      </c>
      <c r="K8" s="14">
        <f>IF(Table3[[#This Row],[winner]]=Table3[[#Headers],[KKR]],1,0)</f>
        <v>0</v>
      </c>
      <c r="L8" s="14">
        <f>IF(Table3[[#This Row],[winner]]=Table3[[#Headers],[KXIP]],1,0)</f>
        <v>0</v>
      </c>
      <c r="N8" s="24" t="s">
        <v>413</v>
      </c>
      <c r="O8" s="25">
        <f>J179</f>
        <v>0.375</v>
      </c>
      <c r="P8" s="20"/>
      <c r="Q8" s="24" t="s">
        <v>372</v>
      </c>
      <c r="R8" s="17">
        <f>1-O9</f>
        <v>0.65217391304347827</v>
      </c>
      <c r="S8">
        <f t="shared" si="0"/>
        <v>0.34782608695652173</v>
      </c>
      <c r="T8">
        <f t="shared" si="1"/>
        <v>0.42533081285444235</v>
      </c>
      <c r="U8">
        <f t="shared" si="1"/>
        <v>0.12098298676748581</v>
      </c>
      <c r="V8">
        <f t="shared" si="2"/>
        <v>0.45368620037807184</v>
      </c>
    </row>
    <row r="9" spans="1:22" x14ac:dyDescent="0.3">
      <c r="A9" s="8">
        <v>2008</v>
      </c>
      <c r="B9" s="8" t="s">
        <v>373</v>
      </c>
      <c r="C9" s="8" t="s">
        <v>377</v>
      </c>
      <c r="D9" s="8" t="s">
        <v>373</v>
      </c>
      <c r="E9" s="9">
        <f>IF(Table3[[#This Row],[winner]]=Table3[[#Headers],[CSK]],1,0)</f>
        <v>1</v>
      </c>
      <c r="F9" s="14">
        <f>IF(Table3[[#This Row],[winner]]=Table3[[#Headers],[MI]],1,0)</f>
        <v>0</v>
      </c>
      <c r="G9" s="14">
        <f>IF(Table3[[#This Row],[winner]]=Table3[[#Headers],[RCB]],1,0)</f>
        <v>0</v>
      </c>
      <c r="H9" s="14">
        <f>IF(Table3[[#This Row],[winner]]=Table3[[#Headers],[SRH]],1,0)</f>
        <v>0</v>
      </c>
      <c r="I9" s="14">
        <f>IF(Table3[[#This Row],[winner]]=Table3[[#Headers],[DC]],1,0)</f>
        <v>0</v>
      </c>
      <c r="J9" s="14">
        <f>IF(Table3[[#This Row],[winner]]=Table3[[#Headers],[RR]],1,0)</f>
        <v>0</v>
      </c>
      <c r="K9" s="14">
        <f>IF(Table3[[#This Row],[winner]]=Table3[[#Headers],[KKR]],1,0)</f>
        <v>0</v>
      </c>
      <c r="L9" s="14">
        <f>IF(Table3[[#This Row],[winner]]=Table3[[#Headers],[KXIP]],1,0)</f>
        <v>0</v>
      </c>
      <c r="N9" s="24" t="s">
        <v>414</v>
      </c>
      <c r="O9" s="25">
        <f>K179</f>
        <v>0.34782608695652173</v>
      </c>
      <c r="Q9" s="24" t="s">
        <v>377</v>
      </c>
      <c r="R9" s="17">
        <f>1-O10</f>
        <v>0.625</v>
      </c>
      <c r="S9">
        <f t="shared" si="0"/>
        <v>0.375</v>
      </c>
      <c r="T9">
        <f t="shared" si="1"/>
        <v>0.390625</v>
      </c>
      <c r="U9">
        <f t="shared" si="1"/>
        <v>0.140625</v>
      </c>
      <c r="V9">
        <f t="shared" si="2"/>
        <v>0.46875</v>
      </c>
    </row>
    <row r="10" spans="1:22" x14ac:dyDescent="0.3">
      <c r="A10" s="8">
        <v>2008</v>
      </c>
      <c r="B10" s="8" t="s">
        <v>373</v>
      </c>
      <c r="C10" s="8" t="s">
        <v>375</v>
      </c>
      <c r="D10" s="8" t="s">
        <v>375</v>
      </c>
      <c r="E10" s="9">
        <f>IF(Table3[[#This Row],[winner]]=Table3[[#Headers],[CSK]],1,0)</f>
        <v>0</v>
      </c>
      <c r="F10" s="14">
        <f>IF(Table3[[#This Row],[winner]]=Table3[[#Headers],[MI]],1,0)</f>
        <v>0</v>
      </c>
      <c r="G10" s="14">
        <f>IF(Table3[[#This Row],[winner]]=Table3[[#Headers],[RCB]],1,0)</f>
        <v>0</v>
      </c>
      <c r="H10" s="14">
        <f>IF(Table3[[#This Row],[winner]]=Table3[[#Headers],[SRH]],1,0)</f>
        <v>0</v>
      </c>
      <c r="I10" s="14">
        <f>IF(Table3[[#This Row],[winner]]=Table3[[#Headers],[DC]],1,0)</f>
        <v>0</v>
      </c>
      <c r="J10" s="14">
        <f>IF(Table3[[#This Row],[winner]]=Table3[[#Headers],[RR]],1,0)</f>
        <v>1</v>
      </c>
      <c r="K10" s="14">
        <f>IF(Table3[[#This Row],[winner]]=Table3[[#Headers],[KKR]],1,0)</f>
        <v>0</v>
      </c>
      <c r="L10" s="14">
        <f>IF(Table3[[#This Row],[winner]]=Table3[[#Headers],[KXIP]],1,0)</f>
        <v>0</v>
      </c>
      <c r="N10" s="24" t="s">
        <v>415</v>
      </c>
      <c r="O10" s="25">
        <f>L179</f>
        <v>0.375</v>
      </c>
    </row>
    <row r="11" spans="1:22" x14ac:dyDescent="0.3">
      <c r="A11" s="8">
        <v>2008</v>
      </c>
      <c r="B11" s="8" t="s">
        <v>373</v>
      </c>
      <c r="C11" s="8" t="s">
        <v>377</v>
      </c>
      <c r="D11" s="8" t="s">
        <v>373</v>
      </c>
      <c r="E11" s="9">
        <f>IF(Table3[[#This Row],[winner]]=Table3[[#Headers],[CSK]],1,0)</f>
        <v>1</v>
      </c>
      <c r="F11" s="14">
        <f>IF(Table3[[#This Row],[winner]]=Table3[[#Headers],[MI]],1,0)</f>
        <v>0</v>
      </c>
      <c r="G11" s="14">
        <f>IF(Table3[[#This Row],[winner]]=Table3[[#Headers],[RCB]],1,0)</f>
        <v>0</v>
      </c>
      <c r="H11" s="14">
        <f>IF(Table3[[#This Row],[winner]]=Table3[[#Headers],[SRH]],1,0)</f>
        <v>0</v>
      </c>
      <c r="I11" s="14">
        <f>IF(Table3[[#This Row],[winner]]=Table3[[#Headers],[DC]],1,0)</f>
        <v>0</v>
      </c>
      <c r="J11" s="14">
        <f>IF(Table3[[#This Row],[winner]]=Table3[[#Headers],[RR]],1,0)</f>
        <v>0</v>
      </c>
      <c r="K11" s="14">
        <f>IF(Table3[[#This Row],[winner]]=Table3[[#Headers],[KKR]],1,0)</f>
        <v>0</v>
      </c>
      <c r="L11" s="14">
        <f>IF(Table3[[#This Row],[winner]]=Table3[[#Headers],[KXIP]],1,0)</f>
        <v>0</v>
      </c>
    </row>
    <row r="12" spans="1:22" x14ac:dyDescent="0.3">
      <c r="A12" s="8">
        <v>2008</v>
      </c>
      <c r="B12" s="8" t="s">
        <v>373</v>
      </c>
      <c r="C12" s="8" t="s">
        <v>376</v>
      </c>
      <c r="D12" s="8" t="s">
        <v>373</v>
      </c>
      <c r="E12" s="9">
        <f>IF(Table3[[#This Row],[winner]]=Table3[[#Headers],[CSK]],1,0)</f>
        <v>1</v>
      </c>
      <c r="F12" s="14">
        <f>IF(Table3[[#This Row],[winner]]=Table3[[#Headers],[MI]],1,0)</f>
        <v>0</v>
      </c>
      <c r="G12" s="14">
        <f>IF(Table3[[#This Row],[winner]]=Table3[[#Headers],[RCB]],1,0)</f>
        <v>0</v>
      </c>
      <c r="H12" s="14">
        <f>IF(Table3[[#This Row],[winner]]=Table3[[#Headers],[SRH]],1,0)</f>
        <v>0</v>
      </c>
      <c r="I12" s="14">
        <f>IF(Table3[[#This Row],[winner]]=Table3[[#Headers],[DC]],1,0)</f>
        <v>0</v>
      </c>
      <c r="J12" s="14">
        <f>IF(Table3[[#This Row],[winner]]=Table3[[#Headers],[RR]],1,0)</f>
        <v>0</v>
      </c>
      <c r="K12" s="14">
        <f>IF(Table3[[#This Row],[winner]]=Table3[[#Headers],[KKR]],1,0)</f>
        <v>0</v>
      </c>
      <c r="L12" s="14">
        <f>IF(Table3[[#This Row],[winner]]=Table3[[#Headers],[KXIP]],1,0)</f>
        <v>0</v>
      </c>
    </row>
    <row r="13" spans="1:22" x14ac:dyDescent="0.3">
      <c r="A13" s="8">
        <v>2008</v>
      </c>
      <c r="B13" s="8" t="s">
        <v>373</v>
      </c>
      <c r="C13" s="8" t="s">
        <v>375</v>
      </c>
      <c r="D13" s="8" t="s">
        <v>375</v>
      </c>
      <c r="E13" s="9">
        <f>IF(Table3[[#This Row],[winner]]=Table3[[#Headers],[CSK]],1,0)</f>
        <v>0</v>
      </c>
      <c r="F13" s="14">
        <f>IF(Table3[[#This Row],[winner]]=Table3[[#Headers],[MI]],1,0)</f>
        <v>0</v>
      </c>
      <c r="G13" s="14">
        <f>IF(Table3[[#This Row],[winner]]=Table3[[#Headers],[RCB]],1,0)</f>
        <v>0</v>
      </c>
      <c r="H13" s="14">
        <f>IF(Table3[[#This Row],[winner]]=Table3[[#Headers],[SRH]],1,0)</f>
        <v>0</v>
      </c>
      <c r="I13" s="14">
        <f>IF(Table3[[#This Row],[winner]]=Table3[[#Headers],[DC]],1,0)</f>
        <v>0</v>
      </c>
      <c r="J13" s="14">
        <f>IF(Table3[[#This Row],[winner]]=Table3[[#Headers],[RR]],1,0)</f>
        <v>1</v>
      </c>
      <c r="K13" s="14">
        <f>IF(Table3[[#This Row],[winner]]=Table3[[#Headers],[KKR]],1,0)</f>
        <v>0</v>
      </c>
      <c r="L13" s="14">
        <f>IF(Table3[[#This Row],[winner]]=Table3[[#Headers],[KXIP]],1,0)</f>
        <v>0</v>
      </c>
    </row>
    <row r="14" spans="1:22" x14ac:dyDescent="0.3">
      <c r="A14" s="8">
        <v>2008</v>
      </c>
      <c r="B14" s="8" t="s">
        <v>373</v>
      </c>
      <c r="C14" s="8" t="s">
        <v>374</v>
      </c>
      <c r="D14" s="8" t="s">
        <v>373</v>
      </c>
      <c r="E14" s="9">
        <f>IF(Table3[[#This Row],[winner]]=Table3[[#Headers],[CSK]],1,0)</f>
        <v>1</v>
      </c>
      <c r="F14" s="14">
        <f>IF(Table3[[#This Row],[winner]]=Table3[[#Headers],[MI]],1,0)</f>
        <v>0</v>
      </c>
      <c r="G14" s="14">
        <f>IF(Table3[[#This Row],[winner]]=Table3[[#Headers],[RCB]],1,0)</f>
        <v>0</v>
      </c>
      <c r="H14" s="14">
        <f>IF(Table3[[#This Row],[winner]]=Table3[[#Headers],[SRH]],1,0)</f>
        <v>0</v>
      </c>
      <c r="I14" s="14">
        <f>IF(Table3[[#This Row],[winner]]=Table3[[#Headers],[DC]],1,0)</f>
        <v>0</v>
      </c>
      <c r="J14" s="14">
        <f>IF(Table3[[#This Row],[winner]]=Table3[[#Headers],[RR]],1,0)</f>
        <v>0</v>
      </c>
      <c r="K14" s="14">
        <f>IF(Table3[[#This Row],[winner]]=Table3[[#Headers],[KKR]],1,0)</f>
        <v>0</v>
      </c>
      <c r="L14" s="14">
        <f>IF(Table3[[#This Row],[winner]]=Table3[[#Headers],[KXIP]],1,0)</f>
        <v>0</v>
      </c>
    </row>
    <row r="15" spans="1:22" x14ac:dyDescent="0.3">
      <c r="A15" s="8">
        <v>2008</v>
      </c>
      <c r="B15" s="8" t="s">
        <v>373</v>
      </c>
      <c r="C15" s="8" t="s">
        <v>371</v>
      </c>
      <c r="D15" s="8" t="s">
        <v>371</v>
      </c>
      <c r="E15" s="9">
        <f>IF(Table3[[#This Row],[winner]]=Table3[[#Headers],[CSK]],1,0)</f>
        <v>0</v>
      </c>
      <c r="F15" s="14">
        <f>IF(Table3[[#This Row],[winner]]=Table3[[#Headers],[MI]],1,0)</f>
        <v>1</v>
      </c>
      <c r="G15" s="14">
        <f>IF(Table3[[#This Row],[winner]]=Table3[[#Headers],[RCB]],1,0)</f>
        <v>0</v>
      </c>
      <c r="H15" s="14">
        <f>IF(Table3[[#This Row],[winner]]=Table3[[#Headers],[SRH]],1,0)</f>
        <v>0</v>
      </c>
      <c r="I15" s="14">
        <f>IF(Table3[[#This Row],[winner]]=Table3[[#Headers],[DC]],1,0)</f>
        <v>0</v>
      </c>
      <c r="J15" s="14">
        <f>IF(Table3[[#This Row],[winner]]=Table3[[#Headers],[RR]],1,0)</f>
        <v>0</v>
      </c>
      <c r="K15" s="14">
        <f>IF(Table3[[#This Row],[winner]]=Table3[[#Headers],[KKR]],1,0)</f>
        <v>0</v>
      </c>
      <c r="L15" s="14">
        <f>IF(Table3[[#This Row],[winner]]=Table3[[#Headers],[KXIP]],1,0)</f>
        <v>0</v>
      </c>
    </row>
    <row r="16" spans="1:22" x14ac:dyDescent="0.3">
      <c r="A16" s="8">
        <v>2008</v>
      </c>
      <c r="B16" s="8" t="s">
        <v>373</v>
      </c>
      <c r="C16" s="8" t="s">
        <v>372</v>
      </c>
      <c r="D16" s="8" t="s">
        <v>373</v>
      </c>
      <c r="E16" s="9">
        <f>IF(Table3[[#This Row],[winner]]=Table3[[#Headers],[CSK]],1,0)</f>
        <v>1</v>
      </c>
      <c r="F16" s="14">
        <f>IF(Table3[[#This Row],[winner]]=Table3[[#Headers],[MI]],1,0)</f>
        <v>0</v>
      </c>
      <c r="G16" s="14">
        <f>IF(Table3[[#This Row],[winner]]=Table3[[#Headers],[RCB]],1,0)</f>
        <v>0</v>
      </c>
      <c r="H16" s="14">
        <f>IF(Table3[[#This Row],[winner]]=Table3[[#Headers],[SRH]],1,0)</f>
        <v>0</v>
      </c>
      <c r="I16" s="14">
        <f>IF(Table3[[#This Row],[winner]]=Table3[[#Headers],[DC]],1,0)</f>
        <v>0</v>
      </c>
      <c r="J16" s="14">
        <f>IF(Table3[[#This Row],[winner]]=Table3[[#Headers],[RR]],1,0)</f>
        <v>0</v>
      </c>
      <c r="K16" s="14">
        <f>IF(Table3[[#This Row],[winner]]=Table3[[#Headers],[KKR]],1,0)</f>
        <v>0</v>
      </c>
      <c r="L16" s="14">
        <f>IF(Table3[[#This Row],[winner]]=Table3[[#Headers],[KXIP]],1,0)</f>
        <v>0</v>
      </c>
      <c r="O16" s="24"/>
      <c r="P16" s="24"/>
    </row>
    <row r="17" spans="1:16" x14ac:dyDescent="0.3">
      <c r="A17" s="8">
        <v>2008</v>
      </c>
      <c r="B17" s="8" t="s">
        <v>373</v>
      </c>
      <c r="C17" s="8" t="s">
        <v>378</v>
      </c>
      <c r="D17" s="8" t="s">
        <v>373</v>
      </c>
      <c r="E17" s="9">
        <f>IF(Table3[[#This Row],[winner]]=Table3[[#Headers],[CSK]],1,0)</f>
        <v>1</v>
      </c>
      <c r="F17" s="14">
        <f>IF(Table3[[#This Row],[winner]]=Table3[[#Headers],[MI]],1,0)</f>
        <v>0</v>
      </c>
      <c r="G17" s="14">
        <f>IF(Table3[[#This Row],[winner]]=Table3[[#Headers],[RCB]],1,0)</f>
        <v>0</v>
      </c>
      <c r="H17" s="14">
        <f>IF(Table3[[#This Row],[winner]]=Table3[[#Headers],[SRH]],1,0)</f>
        <v>0</v>
      </c>
      <c r="I17" s="14">
        <f>IF(Table3[[#This Row],[winner]]=Table3[[#Headers],[DC]],1,0)</f>
        <v>0</v>
      </c>
      <c r="J17" s="14">
        <f>IF(Table3[[#This Row],[winner]]=Table3[[#Headers],[RR]],1,0)</f>
        <v>0</v>
      </c>
      <c r="K17" s="14">
        <f>IF(Table3[[#This Row],[winner]]=Table3[[#Headers],[KKR]],1,0)</f>
        <v>0</v>
      </c>
      <c r="L17" s="14">
        <f>IF(Table3[[#This Row],[winner]]=Table3[[#Headers],[KXIP]],1,0)</f>
        <v>0</v>
      </c>
      <c r="O17" s="24"/>
      <c r="P17" s="24"/>
    </row>
    <row r="18" spans="1:16" x14ac:dyDescent="0.3">
      <c r="A18" s="8">
        <v>2009</v>
      </c>
      <c r="B18" s="8" t="s">
        <v>373</v>
      </c>
      <c r="C18" s="8" t="s">
        <v>371</v>
      </c>
      <c r="D18" s="8" t="s">
        <v>371</v>
      </c>
      <c r="E18" s="9">
        <f>IF(Table3[[#This Row],[winner]]=Table3[[#Headers],[CSK]],1,0)</f>
        <v>0</v>
      </c>
      <c r="F18" s="14">
        <f>IF(Table3[[#This Row],[winner]]=Table3[[#Headers],[MI]],1,0)</f>
        <v>1</v>
      </c>
      <c r="G18" s="14">
        <f>IF(Table3[[#This Row],[winner]]=Table3[[#Headers],[RCB]],1,0)</f>
        <v>0</v>
      </c>
      <c r="H18" s="14">
        <f>IF(Table3[[#This Row],[winner]]=Table3[[#Headers],[SRH]],1,0)</f>
        <v>0</v>
      </c>
      <c r="I18" s="14">
        <f>IF(Table3[[#This Row],[winner]]=Table3[[#Headers],[DC]],1,0)</f>
        <v>0</v>
      </c>
      <c r="J18" s="14">
        <f>IF(Table3[[#This Row],[winner]]=Table3[[#Headers],[RR]],1,0)</f>
        <v>0</v>
      </c>
      <c r="K18" s="14">
        <f>IF(Table3[[#This Row],[winner]]=Table3[[#Headers],[KKR]],1,0)</f>
        <v>0</v>
      </c>
      <c r="L18" s="14">
        <f>IF(Table3[[#This Row],[winner]]=Table3[[#Headers],[KXIP]],1,0)</f>
        <v>0</v>
      </c>
      <c r="O18" s="24"/>
      <c r="P18" s="24"/>
    </row>
    <row r="19" spans="1:16" x14ac:dyDescent="0.3">
      <c r="A19" s="8">
        <v>2009</v>
      </c>
      <c r="B19" s="8" t="s">
        <v>373</v>
      </c>
      <c r="C19" s="8" t="s">
        <v>374</v>
      </c>
      <c r="D19" s="8" t="s">
        <v>374</v>
      </c>
      <c r="E19" s="9">
        <f>IF(Table3[[#This Row],[winner]]=Table3[[#Headers],[CSK]],1,0)</f>
        <v>0</v>
      </c>
      <c r="F19" s="14">
        <f>IF(Table3[[#This Row],[winner]]=Table3[[#Headers],[MI]],1,0)</f>
        <v>0</v>
      </c>
      <c r="G19" s="14">
        <f>IF(Table3[[#This Row],[winner]]=Table3[[#Headers],[RCB]],1,0)</f>
        <v>0</v>
      </c>
      <c r="H19" s="14">
        <f>IF(Table3[[#This Row],[winner]]=Table3[[#Headers],[SRH]],1,0)</f>
        <v>0</v>
      </c>
      <c r="I19" s="14">
        <f>IF(Table3[[#This Row],[winner]]=Table3[[#Headers],[DC]],1,0)</f>
        <v>1</v>
      </c>
      <c r="J19" s="14">
        <f>IF(Table3[[#This Row],[winner]]=Table3[[#Headers],[RR]],1,0)</f>
        <v>0</v>
      </c>
      <c r="K19" s="14">
        <f>IF(Table3[[#This Row],[winner]]=Table3[[#Headers],[KKR]],1,0)</f>
        <v>0</v>
      </c>
      <c r="L19" s="14">
        <f>IF(Table3[[#This Row],[winner]]=Table3[[#Headers],[KXIP]],1,0)</f>
        <v>0</v>
      </c>
      <c r="O19" s="24"/>
      <c r="P19" s="24"/>
    </row>
    <row r="20" spans="1:16" x14ac:dyDescent="0.3">
      <c r="A20" s="8">
        <v>2009</v>
      </c>
      <c r="B20" s="8" t="s">
        <v>373</v>
      </c>
      <c r="C20" s="8" t="s">
        <v>378</v>
      </c>
      <c r="D20" s="8" t="s">
        <v>378</v>
      </c>
      <c r="E20" s="9">
        <f>IF(Table3[[#This Row],[winner]]=Table3[[#Headers],[CSK]],1,0)</f>
        <v>0</v>
      </c>
      <c r="F20" s="14">
        <f>IF(Table3[[#This Row],[winner]]=Table3[[#Headers],[MI]],1,0)</f>
        <v>0</v>
      </c>
      <c r="G20" s="14">
        <f>IF(Table3[[#This Row],[winner]]=Table3[[#Headers],[RCB]],1,0)</f>
        <v>0</v>
      </c>
      <c r="H20" s="14">
        <f>IF(Table3[[#This Row],[winner]]=Table3[[#Headers],[SRH]],1,0)</f>
        <v>1</v>
      </c>
      <c r="I20" s="14">
        <f>IF(Table3[[#This Row],[winner]]=Table3[[#Headers],[DC]],1,0)</f>
        <v>0</v>
      </c>
      <c r="J20" s="14">
        <f>IF(Table3[[#This Row],[winner]]=Table3[[#Headers],[RR]],1,0)</f>
        <v>0</v>
      </c>
      <c r="K20" s="14">
        <f>IF(Table3[[#This Row],[winner]]=Table3[[#Headers],[KKR]],1,0)</f>
        <v>0</v>
      </c>
      <c r="L20" s="14">
        <f>IF(Table3[[#This Row],[winner]]=Table3[[#Headers],[KXIP]],1,0)</f>
        <v>0</v>
      </c>
      <c r="O20" s="24"/>
      <c r="P20" s="24"/>
    </row>
    <row r="21" spans="1:16" x14ac:dyDescent="0.3">
      <c r="A21" s="8">
        <v>2009</v>
      </c>
      <c r="B21" s="8" t="s">
        <v>373</v>
      </c>
      <c r="C21" s="8" t="s">
        <v>375</v>
      </c>
      <c r="D21" s="8" t="s">
        <v>373</v>
      </c>
      <c r="E21" s="9">
        <f>IF(Table3[[#This Row],[winner]]=Table3[[#Headers],[CSK]],1,0)</f>
        <v>1</v>
      </c>
      <c r="F21" s="14">
        <f>IF(Table3[[#This Row],[winner]]=Table3[[#Headers],[MI]],1,0)</f>
        <v>0</v>
      </c>
      <c r="G21" s="14">
        <f>IF(Table3[[#This Row],[winner]]=Table3[[#Headers],[RCB]],1,0)</f>
        <v>0</v>
      </c>
      <c r="H21" s="14">
        <f>IF(Table3[[#This Row],[winner]]=Table3[[#Headers],[SRH]],1,0)</f>
        <v>0</v>
      </c>
      <c r="I21" s="14">
        <f>IF(Table3[[#This Row],[winner]]=Table3[[#Headers],[DC]],1,0)</f>
        <v>0</v>
      </c>
      <c r="J21" s="14">
        <f>IF(Table3[[#This Row],[winner]]=Table3[[#Headers],[RR]],1,0)</f>
        <v>0</v>
      </c>
      <c r="K21" s="14">
        <f>IF(Table3[[#This Row],[winner]]=Table3[[#Headers],[KKR]],1,0)</f>
        <v>0</v>
      </c>
      <c r="L21" s="14">
        <f>IF(Table3[[#This Row],[winner]]=Table3[[#Headers],[KXIP]],1,0)</f>
        <v>0</v>
      </c>
      <c r="O21" s="24"/>
    </row>
    <row r="22" spans="1:16" x14ac:dyDescent="0.3">
      <c r="A22" s="8">
        <v>2009</v>
      </c>
      <c r="B22" s="8" t="s">
        <v>373</v>
      </c>
      <c r="C22" s="8" t="s">
        <v>374</v>
      </c>
      <c r="D22" s="8" t="s">
        <v>373</v>
      </c>
      <c r="E22" s="9">
        <f>IF(Table3[[#This Row],[winner]]=Table3[[#Headers],[CSK]],1,0)</f>
        <v>1</v>
      </c>
      <c r="F22" s="14">
        <f>IF(Table3[[#This Row],[winner]]=Table3[[#Headers],[MI]],1,0)</f>
        <v>0</v>
      </c>
      <c r="G22" s="14">
        <f>IF(Table3[[#This Row],[winner]]=Table3[[#Headers],[RCB]],1,0)</f>
        <v>0</v>
      </c>
      <c r="H22" s="14">
        <f>IF(Table3[[#This Row],[winner]]=Table3[[#Headers],[SRH]],1,0)</f>
        <v>0</v>
      </c>
      <c r="I22" s="14">
        <f>IF(Table3[[#This Row],[winner]]=Table3[[#Headers],[DC]],1,0)</f>
        <v>0</v>
      </c>
      <c r="J22" s="14">
        <f>IF(Table3[[#This Row],[winner]]=Table3[[#Headers],[RR]],1,0)</f>
        <v>0</v>
      </c>
      <c r="K22" s="14">
        <f>IF(Table3[[#This Row],[winner]]=Table3[[#Headers],[KKR]],1,0)</f>
        <v>0</v>
      </c>
      <c r="L22" s="14">
        <f>IF(Table3[[#This Row],[winner]]=Table3[[#Headers],[KXIP]],1,0)</f>
        <v>0</v>
      </c>
      <c r="O22" s="24"/>
    </row>
    <row r="23" spans="1:16" x14ac:dyDescent="0.3">
      <c r="A23" s="8">
        <v>2009</v>
      </c>
      <c r="B23" s="8" t="s">
        <v>373</v>
      </c>
      <c r="C23" s="8" t="s">
        <v>378</v>
      </c>
      <c r="D23" s="8" t="s">
        <v>373</v>
      </c>
      <c r="E23" s="9">
        <f>IF(Table3[[#This Row],[winner]]=Table3[[#Headers],[CSK]],1,0)</f>
        <v>1</v>
      </c>
      <c r="F23" s="14">
        <f>IF(Table3[[#This Row],[winner]]=Table3[[#Headers],[MI]],1,0)</f>
        <v>0</v>
      </c>
      <c r="G23" s="14">
        <f>IF(Table3[[#This Row],[winner]]=Table3[[#Headers],[RCB]],1,0)</f>
        <v>0</v>
      </c>
      <c r="H23" s="14">
        <f>IF(Table3[[#This Row],[winner]]=Table3[[#Headers],[SRH]],1,0)</f>
        <v>0</v>
      </c>
      <c r="I23" s="14">
        <f>IF(Table3[[#This Row],[winner]]=Table3[[#Headers],[DC]],1,0)</f>
        <v>0</v>
      </c>
      <c r="J23" s="14">
        <f>IF(Table3[[#This Row],[winner]]=Table3[[#Headers],[RR]],1,0)</f>
        <v>0</v>
      </c>
      <c r="K23" s="14">
        <f>IF(Table3[[#This Row],[winner]]=Table3[[#Headers],[KKR]],1,0)</f>
        <v>0</v>
      </c>
      <c r="L23" s="14">
        <f>IF(Table3[[#This Row],[winner]]=Table3[[#Headers],[KXIP]],1,0)</f>
        <v>0</v>
      </c>
      <c r="O23" s="24"/>
    </row>
    <row r="24" spans="1:16" x14ac:dyDescent="0.3">
      <c r="A24" s="8">
        <v>2009</v>
      </c>
      <c r="B24" s="8" t="s">
        <v>373</v>
      </c>
      <c r="C24" s="8" t="s">
        <v>377</v>
      </c>
      <c r="D24" s="8" t="s">
        <v>373</v>
      </c>
      <c r="E24" s="9">
        <f>IF(Table3[[#This Row],[winner]]=Table3[[#Headers],[CSK]],1,0)</f>
        <v>1</v>
      </c>
      <c r="F24" s="14">
        <f>IF(Table3[[#This Row],[winner]]=Table3[[#Headers],[MI]],1,0)</f>
        <v>0</v>
      </c>
      <c r="G24" s="14">
        <f>IF(Table3[[#This Row],[winner]]=Table3[[#Headers],[RCB]],1,0)</f>
        <v>0</v>
      </c>
      <c r="H24" s="14">
        <f>IF(Table3[[#This Row],[winner]]=Table3[[#Headers],[SRH]],1,0)</f>
        <v>0</v>
      </c>
      <c r="I24" s="14">
        <f>IF(Table3[[#This Row],[winner]]=Table3[[#Headers],[DC]],1,0)</f>
        <v>0</v>
      </c>
      <c r="J24" s="14">
        <f>IF(Table3[[#This Row],[winner]]=Table3[[#Headers],[RR]],1,0)</f>
        <v>0</v>
      </c>
      <c r="K24" s="14">
        <f>IF(Table3[[#This Row],[winner]]=Table3[[#Headers],[KKR]],1,0)</f>
        <v>0</v>
      </c>
      <c r="L24" s="14">
        <f>IF(Table3[[#This Row],[winner]]=Table3[[#Headers],[KXIP]],1,0)</f>
        <v>0</v>
      </c>
    </row>
    <row r="25" spans="1:16" x14ac:dyDescent="0.3">
      <c r="A25" s="8">
        <v>2009</v>
      </c>
      <c r="B25" s="8" t="s">
        <v>373</v>
      </c>
      <c r="C25" s="8" t="s">
        <v>375</v>
      </c>
      <c r="D25" s="8" t="s">
        <v>373</v>
      </c>
      <c r="E25" s="9">
        <f>IF(Table3[[#This Row],[winner]]=Table3[[#Headers],[CSK]],1,0)</f>
        <v>1</v>
      </c>
      <c r="F25" s="14">
        <f>IF(Table3[[#This Row],[winner]]=Table3[[#Headers],[MI]],1,0)</f>
        <v>0</v>
      </c>
      <c r="G25" s="14">
        <f>IF(Table3[[#This Row],[winner]]=Table3[[#Headers],[RCB]],1,0)</f>
        <v>0</v>
      </c>
      <c r="H25" s="14">
        <f>IF(Table3[[#This Row],[winner]]=Table3[[#Headers],[SRH]],1,0)</f>
        <v>0</v>
      </c>
      <c r="I25" s="14">
        <f>IF(Table3[[#This Row],[winner]]=Table3[[#Headers],[DC]],1,0)</f>
        <v>0</v>
      </c>
      <c r="J25" s="14">
        <f>IF(Table3[[#This Row],[winner]]=Table3[[#Headers],[RR]],1,0)</f>
        <v>0</v>
      </c>
      <c r="K25" s="14">
        <f>IF(Table3[[#This Row],[winner]]=Table3[[#Headers],[KKR]],1,0)</f>
        <v>0</v>
      </c>
      <c r="L25" s="14">
        <f>IF(Table3[[#This Row],[winner]]=Table3[[#Headers],[KXIP]],1,0)</f>
        <v>0</v>
      </c>
    </row>
    <row r="26" spans="1:16" x14ac:dyDescent="0.3">
      <c r="A26" s="8">
        <v>2009</v>
      </c>
      <c r="B26" s="8" t="s">
        <v>373</v>
      </c>
      <c r="C26" s="8" t="s">
        <v>371</v>
      </c>
      <c r="D26" s="8" t="s">
        <v>373</v>
      </c>
      <c r="E26" s="9">
        <f>IF(Table3[[#This Row],[winner]]=Table3[[#Headers],[CSK]],1,0)</f>
        <v>1</v>
      </c>
      <c r="F26" s="14">
        <f>IF(Table3[[#This Row],[winner]]=Table3[[#Headers],[MI]],1,0)</f>
        <v>0</v>
      </c>
      <c r="G26" s="14">
        <f>IF(Table3[[#This Row],[winner]]=Table3[[#Headers],[RCB]],1,0)</f>
        <v>0</v>
      </c>
      <c r="H26" s="14">
        <f>IF(Table3[[#This Row],[winner]]=Table3[[#Headers],[SRH]],1,0)</f>
        <v>0</v>
      </c>
      <c r="I26" s="14">
        <f>IF(Table3[[#This Row],[winner]]=Table3[[#Headers],[DC]],1,0)</f>
        <v>0</v>
      </c>
      <c r="J26" s="14">
        <f>IF(Table3[[#This Row],[winner]]=Table3[[#Headers],[RR]],1,0)</f>
        <v>0</v>
      </c>
      <c r="K26" s="14">
        <f>IF(Table3[[#This Row],[winner]]=Table3[[#Headers],[KKR]],1,0)</f>
        <v>0</v>
      </c>
      <c r="L26" s="14">
        <f>IF(Table3[[#This Row],[winner]]=Table3[[#Headers],[KXIP]],1,0)</f>
        <v>0</v>
      </c>
    </row>
    <row r="27" spans="1:16" x14ac:dyDescent="0.3">
      <c r="A27" s="8">
        <v>2009</v>
      </c>
      <c r="B27" s="8" t="s">
        <v>373</v>
      </c>
      <c r="C27" s="8" t="s">
        <v>372</v>
      </c>
      <c r="D27" s="8" t="s">
        <v>372</v>
      </c>
      <c r="E27" s="9">
        <f>IF(Table3[[#This Row],[winner]]=Table3[[#Headers],[CSK]],1,0)</f>
        <v>0</v>
      </c>
      <c r="F27" s="14">
        <f>IF(Table3[[#This Row],[winner]]=Table3[[#Headers],[MI]],1,0)</f>
        <v>0</v>
      </c>
      <c r="G27" s="14">
        <f>IF(Table3[[#This Row],[winner]]=Table3[[#Headers],[RCB]],1,0)</f>
        <v>0</v>
      </c>
      <c r="H27" s="14">
        <f>IF(Table3[[#This Row],[winner]]=Table3[[#Headers],[SRH]],1,0)</f>
        <v>0</v>
      </c>
      <c r="I27" s="14">
        <f>IF(Table3[[#This Row],[winner]]=Table3[[#Headers],[DC]],1,0)</f>
        <v>0</v>
      </c>
      <c r="J27" s="14">
        <f>IF(Table3[[#This Row],[winner]]=Table3[[#Headers],[RR]],1,0)</f>
        <v>0</v>
      </c>
      <c r="K27" s="14">
        <f>IF(Table3[[#This Row],[winner]]=Table3[[#Headers],[KKR]],1,0)</f>
        <v>1</v>
      </c>
      <c r="L27" s="14">
        <f>IF(Table3[[#This Row],[winner]]=Table3[[#Headers],[KXIP]],1,0)</f>
        <v>0</v>
      </c>
    </row>
    <row r="28" spans="1:16" x14ac:dyDescent="0.3">
      <c r="A28" s="8">
        <v>2009</v>
      </c>
      <c r="B28" s="8" t="s">
        <v>373</v>
      </c>
      <c r="C28" s="8" t="s">
        <v>377</v>
      </c>
      <c r="D28" s="8" t="s">
        <v>373</v>
      </c>
      <c r="E28" s="9">
        <f>IF(Table3[[#This Row],[winner]]=Table3[[#Headers],[CSK]],1,0)</f>
        <v>1</v>
      </c>
      <c r="F28" s="14">
        <f>IF(Table3[[#This Row],[winner]]=Table3[[#Headers],[MI]],1,0)</f>
        <v>0</v>
      </c>
      <c r="G28" s="14">
        <f>IF(Table3[[#This Row],[winner]]=Table3[[#Headers],[RCB]],1,0)</f>
        <v>0</v>
      </c>
      <c r="H28" s="14">
        <f>IF(Table3[[#This Row],[winner]]=Table3[[#Headers],[SRH]],1,0)</f>
        <v>0</v>
      </c>
      <c r="I28" s="14">
        <f>IF(Table3[[#This Row],[winner]]=Table3[[#Headers],[DC]],1,0)</f>
        <v>0</v>
      </c>
      <c r="J28" s="14">
        <f>IF(Table3[[#This Row],[winner]]=Table3[[#Headers],[RR]],1,0)</f>
        <v>0</v>
      </c>
      <c r="K28" s="14">
        <f>IF(Table3[[#This Row],[winner]]=Table3[[#Headers],[KKR]],1,0)</f>
        <v>0</v>
      </c>
      <c r="L28" s="14">
        <f>IF(Table3[[#This Row],[winner]]=Table3[[#Headers],[KXIP]],1,0)</f>
        <v>0</v>
      </c>
    </row>
    <row r="29" spans="1:16" x14ac:dyDescent="0.3">
      <c r="A29" s="8">
        <v>2009</v>
      </c>
      <c r="B29" s="8" t="s">
        <v>373</v>
      </c>
      <c r="C29" s="8" t="s">
        <v>376</v>
      </c>
      <c r="D29" s="8" t="s">
        <v>373</v>
      </c>
      <c r="E29" s="9">
        <f>IF(Table3[[#This Row],[winner]]=Table3[[#Headers],[CSK]],1,0)</f>
        <v>1</v>
      </c>
      <c r="F29" s="14">
        <f>IF(Table3[[#This Row],[winner]]=Table3[[#Headers],[MI]],1,0)</f>
        <v>0</v>
      </c>
      <c r="G29" s="14">
        <f>IF(Table3[[#This Row],[winner]]=Table3[[#Headers],[RCB]],1,0)</f>
        <v>0</v>
      </c>
      <c r="H29" s="14">
        <f>IF(Table3[[#This Row],[winner]]=Table3[[#Headers],[SRH]],1,0)</f>
        <v>0</v>
      </c>
      <c r="I29" s="14">
        <f>IF(Table3[[#This Row],[winner]]=Table3[[#Headers],[DC]],1,0)</f>
        <v>0</v>
      </c>
      <c r="J29" s="14">
        <f>IF(Table3[[#This Row],[winner]]=Table3[[#Headers],[RR]],1,0)</f>
        <v>0</v>
      </c>
      <c r="K29" s="14">
        <f>IF(Table3[[#This Row],[winner]]=Table3[[#Headers],[KKR]],1,0)</f>
        <v>0</v>
      </c>
      <c r="L29" s="14">
        <f>IF(Table3[[#This Row],[winner]]=Table3[[#Headers],[KXIP]],1,0)</f>
        <v>0</v>
      </c>
    </row>
    <row r="30" spans="1:16" x14ac:dyDescent="0.3">
      <c r="A30" s="8">
        <v>2009</v>
      </c>
      <c r="B30" s="8" t="s">
        <v>373</v>
      </c>
      <c r="C30" s="8" t="s">
        <v>376</v>
      </c>
      <c r="D30" s="8" t="s">
        <v>376</v>
      </c>
      <c r="E30" s="9">
        <f>IF(Table3[[#This Row],[winner]]=Table3[[#Headers],[CSK]],1,0)</f>
        <v>0</v>
      </c>
      <c r="F30" s="14">
        <f>IF(Table3[[#This Row],[winner]]=Table3[[#Headers],[MI]],1,0)</f>
        <v>0</v>
      </c>
      <c r="G30" s="14">
        <f>IF(Table3[[#This Row],[winner]]=Table3[[#Headers],[RCB]],1,0)</f>
        <v>1</v>
      </c>
      <c r="H30" s="14">
        <f>IF(Table3[[#This Row],[winner]]=Table3[[#Headers],[SRH]],1,0)</f>
        <v>0</v>
      </c>
      <c r="I30" s="14">
        <f>IF(Table3[[#This Row],[winner]]=Table3[[#Headers],[DC]],1,0)</f>
        <v>0</v>
      </c>
      <c r="J30" s="14">
        <f>IF(Table3[[#This Row],[winner]]=Table3[[#Headers],[RR]],1,0)</f>
        <v>0</v>
      </c>
      <c r="K30" s="14">
        <f>IF(Table3[[#This Row],[winner]]=Table3[[#Headers],[KKR]],1,0)</f>
        <v>0</v>
      </c>
      <c r="L30" s="14">
        <f>IF(Table3[[#This Row],[winner]]=Table3[[#Headers],[KXIP]],1,0)</f>
        <v>0</v>
      </c>
    </row>
    <row r="31" spans="1:16" x14ac:dyDescent="0.3">
      <c r="A31" s="8">
        <v>2009</v>
      </c>
      <c r="B31" s="8" t="s">
        <v>373</v>
      </c>
      <c r="C31" s="8" t="s">
        <v>376</v>
      </c>
      <c r="D31" s="8" t="s">
        <v>376</v>
      </c>
      <c r="E31" s="9">
        <f>IF(Table3[[#This Row],[winner]]=Table3[[#Headers],[CSK]],1,0)</f>
        <v>0</v>
      </c>
      <c r="F31" s="14">
        <f>IF(Table3[[#This Row],[winner]]=Table3[[#Headers],[MI]],1,0)</f>
        <v>0</v>
      </c>
      <c r="G31" s="14">
        <f>IF(Table3[[#This Row],[winner]]=Table3[[#Headers],[RCB]],1,0)</f>
        <v>1</v>
      </c>
      <c r="H31" s="14">
        <f>IF(Table3[[#This Row],[winner]]=Table3[[#Headers],[SRH]],1,0)</f>
        <v>0</v>
      </c>
      <c r="I31" s="14">
        <f>IF(Table3[[#This Row],[winner]]=Table3[[#Headers],[DC]],1,0)</f>
        <v>0</v>
      </c>
      <c r="J31" s="14">
        <f>IF(Table3[[#This Row],[winner]]=Table3[[#Headers],[RR]],1,0)</f>
        <v>0</v>
      </c>
      <c r="K31" s="14">
        <f>IF(Table3[[#This Row],[winner]]=Table3[[#Headers],[KKR]],1,0)</f>
        <v>0</v>
      </c>
      <c r="L31" s="14">
        <f>IF(Table3[[#This Row],[winner]]=Table3[[#Headers],[KXIP]],1,0)</f>
        <v>0</v>
      </c>
    </row>
    <row r="32" spans="1:16" x14ac:dyDescent="0.3">
      <c r="A32" s="8">
        <v>2010</v>
      </c>
      <c r="B32" s="8" t="s">
        <v>373</v>
      </c>
      <c r="C32" s="8" t="s">
        <v>378</v>
      </c>
      <c r="D32" s="8" t="s">
        <v>378</v>
      </c>
      <c r="E32" s="9">
        <f>IF(Table3[[#This Row],[winner]]=Table3[[#Headers],[CSK]],1,0)</f>
        <v>0</v>
      </c>
      <c r="F32" s="14">
        <f>IF(Table3[[#This Row],[winner]]=Table3[[#Headers],[MI]],1,0)</f>
        <v>0</v>
      </c>
      <c r="G32" s="14">
        <f>IF(Table3[[#This Row],[winner]]=Table3[[#Headers],[RCB]],1,0)</f>
        <v>0</v>
      </c>
      <c r="H32" s="14">
        <f>IF(Table3[[#This Row],[winner]]=Table3[[#Headers],[SRH]],1,0)</f>
        <v>1</v>
      </c>
      <c r="I32" s="14">
        <f>IF(Table3[[#This Row],[winner]]=Table3[[#Headers],[DC]],1,0)</f>
        <v>0</v>
      </c>
      <c r="J32" s="14">
        <f>IF(Table3[[#This Row],[winner]]=Table3[[#Headers],[RR]],1,0)</f>
        <v>0</v>
      </c>
      <c r="K32" s="14">
        <f>IF(Table3[[#This Row],[winner]]=Table3[[#Headers],[KKR]],1,0)</f>
        <v>0</v>
      </c>
      <c r="L32" s="14">
        <f>IF(Table3[[#This Row],[winner]]=Table3[[#Headers],[KXIP]],1,0)</f>
        <v>0</v>
      </c>
    </row>
    <row r="33" spans="1:12" x14ac:dyDescent="0.3">
      <c r="A33" s="8">
        <v>2010</v>
      </c>
      <c r="B33" s="8" t="s">
        <v>373</v>
      </c>
      <c r="C33" s="8" t="s">
        <v>377</v>
      </c>
      <c r="D33" s="8" t="s">
        <v>377</v>
      </c>
      <c r="E33" s="9">
        <f>IF(Table3[[#This Row],[winner]]=Table3[[#Headers],[CSK]],1,0)</f>
        <v>0</v>
      </c>
      <c r="F33" s="14">
        <f>IF(Table3[[#This Row],[winner]]=Table3[[#Headers],[MI]],1,0)</f>
        <v>0</v>
      </c>
      <c r="G33" s="14">
        <f>IF(Table3[[#This Row],[winner]]=Table3[[#Headers],[RCB]],1,0)</f>
        <v>0</v>
      </c>
      <c r="H33" s="14">
        <f>IF(Table3[[#This Row],[winner]]=Table3[[#Headers],[SRH]],1,0)</f>
        <v>0</v>
      </c>
      <c r="I33" s="14">
        <f>IF(Table3[[#This Row],[winner]]=Table3[[#Headers],[DC]],1,0)</f>
        <v>0</v>
      </c>
      <c r="J33" s="14">
        <f>IF(Table3[[#This Row],[winner]]=Table3[[#Headers],[RR]],1,0)</f>
        <v>0</v>
      </c>
      <c r="K33" s="14">
        <f>IF(Table3[[#This Row],[winner]]=Table3[[#Headers],[KKR]],1,0)</f>
        <v>0</v>
      </c>
      <c r="L33" s="14">
        <f>IF(Table3[[#This Row],[winner]]=Table3[[#Headers],[KXIP]],1,0)</f>
        <v>1</v>
      </c>
    </row>
    <row r="34" spans="1:12" x14ac:dyDescent="0.3">
      <c r="A34" s="8">
        <v>2010</v>
      </c>
      <c r="B34" s="8" t="s">
        <v>373</v>
      </c>
      <c r="C34" s="8" t="s">
        <v>376</v>
      </c>
      <c r="D34" s="8" t="s">
        <v>373</v>
      </c>
      <c r="E34" s="9">
        <f>IF(Table3[[#This Row],[winner]]=Table3[[#Headers],[CSK]],1,0)</f>
        <v>1</v>
      </c>
      <c r="F34" s="14">
        <f>IF(Table3[[#This Row],[winner]]=Table3[[#Headers],[MI]],1,0)</f>
        <v>0</v>
      </c>
      <c r="G34" s="14">
        <f>IF(Table3[[#This Row],[winner]]=Table3[[#Headers],[RCB]],1,0)</f>
        <v>0</v>
      </c>
      <c r="H34" s="14">
        <f>IF(Table3[[#This Row],[winner]]=Table3[[#Headers],[SRH]],1,0)</f>
        <v>0</v>
      </c>
      <c r="I34" s="14">
        <f>IF(Table3[[#This Row],[winner]]=Table3[[#Headers],[DC]],1,0)</f>
        <v>0</v>
      </c>
      <c r="J34" s="14">
        <f>IF(Table3[[#This Row],[winner]]=Table3[[#Headers],[RR]],1,0)</f>
        <v>0</v>
      </c>
      <c r="K34" s="14">
        <f>IF(Table3[[#This Row],[winner]]=Table3[[#Headers],[KKR]],1,0)</f>
        <v>0</v>
      </c>
      <c r="L34" s="14">
        <f>IF(Table3[[#This Row],[winner]]=Table3[[#Headers],[KXIP]],1,0)</f>
        <v>0</v>
      </c>
    </row>
    <row r="35" spans="1:12" x14ac:dyDescent="0.3">
      <c r="A35" s="8">
        <v>2010</v>
      </c>
      <c r="B35" s="8" t="s">
        <v>373</v>
      </c>
      <c r="C35" s="8" t="s">
        <v>375</v>
      </c>
      <c r="D35" s="8" t="s">
        <v>373</v>
      </c>
      <c r="E35" s="9">
        <f>IF(Table3[[#This Row],[winner]]=Table3[[#Headers],[CSK]],1,0)</f>
        <v>1</v>
      </c>
      <c r="F35" s="14">
        <f>IF(Table3[[#This Row],[winner]]=Table3[[#Headers],[MI]],1,0)</f>
        <v>0</v>
      </c>
      <c r="G35" s="14">
        <f>IF(Table3[[#This Row],[winner]]=Table3[[#Headers],[RCB]],1,0)</f>
        <v>0</v>
      </c>
      <c r="H35" s="14">
        <f>IF(Table3[[#This Row],[winner]]=Table3[[#Headers],[SRH]],1,0)</f>
        <v>0</v>
      </c>
      <c r="I35" s="14">
        <f>IF(Table3[[#This Row],[winner]]=Table3[[#Headers],[DC]],1,0)</f>
        <v>0</v>
      </c>
      <c r="J35" s="14">
        <f>IF(Table3[[#This Row],[winner]]=Table3[[#Headers],[RR]],1,0)</f>
        <v>0</v>
      </c>
      <c r="K35" s="14">
        <f>IF(Table3[[#This Row],[winner]]=Table3[[#Headers],[KKR]],1,0)</f>
        <v>0</v>
      </c>
      <c r="L35" s="14">
        <f>IF(Table3[[#This Row],[winner]]=Table3[[#Headers],[KXIP]],1,0)</f>
        <v>0</v>
      </c>
    </row>
    <row r="36" spans="1:12" x14ac:dyDescent="0.3">
      <c r="A36" s="8">
        <v>2010</v>
      </c>
      <c r="B36" s="8" t="s">
        <v>373</v>
      </c>
      <c r="C36" s="8" t="s">
        <v>371</v>
      </c>
      <c r="D36" s="8" t="s">
        <v>373</v>
      </c>
      <c r="E36" s="9">
        <f>IF(Table3[[#This Row],[winner]]=Table3[[#Headers],[CSK]],1,0)</f>
        <v>1</v>
      </c>
      <c r="F36" s="14">
        <f>IF(Table3[[#This Row],[winner]]=Table3[[#Headers],[MI]],1,0)</f>
        <v>0</v>
      </c>
      <c r="G36" s="14">
        <f>IF(Table3[[#This Row],[winner]]=Table3[[#Headers],[RCB]],1,0)</f>
        <v>0</v>
      </c>
      <c r="H36" s="14">
        <f>IF(Table3[[#This Row],[winner]]=Table3[[#Headers],[SRH]],1,0)</f>
        <v>0</v>
      </c>
      <c r="I36" s="14">
        <f>IF(Table3[[#This Row],[winner]]=Table3[[#Headers],[DC]],1,0)</f>
        <v>0</v>
      </c>
      <c r="J36" s="14">
        <f>IF(Table3[[#This Row],[winner]]=Table3[[#Headers],[RR]],1,0)</f>
        <v>0</v>
      </c>
      <c r="K36" s="14">
        <f>IF(Table3[[#This Row],[winner]]=Table3[[#Headers],[KKR]],1,0)</f>
        <v>0</v>
      </c>
      <c r="L36" s="14">
        <f>IF(Table3[[#This Row],[winner]]=Table3[[#Headers],[KXIP]],1,0)</f>
        <v>0</v>
      </c>
    </row>
    <row r="37" spans="1:12" x14ac:dyDescent="0.3">
      <c r="A37" s="8">
        <v>2010</v>
      </c>
      <c r="B37" s="8" t="s">
        <v>373</v>
      </c>
      <c r="C37" s="8" t="s">
        <v>372</v>
      </c>
      <c r="D37" s="8" t="s">
        <v>373</v>
      </c>
      <c r="E37" s="9">
        <f>IF(Table3[[#This Row],[winner]]=Table3[[#Headers],[CSK]],1,0)</f>
        <v>1</v>
      </c>
      <c r="F37" s="14">
        <f>IF(Table3[[#This Row],[winner]]=Table3[[#Headers],[MI]],1,0)</f>
        <v>0</v>
      </c>
      <c r="G37" s="14">
        <f>IF(Table3[[#This Row],[winner]]=Table3[[#Headers],[RCB]],1,0)</f>
        <v>0</v>
      </c>
      <c r="H37" s="14">
        <f>IF(Table3[[#This Row],[winner]]=Table3[[#Headers],[SRH]],1,0)</f>
        <v>0</v>
      </c>
      <c r="I37" s="14">
        <f>IF(Table3[[#This Row],[winner]]=Table3[[#Headers],[DC]],1,0)</f>
        <v>0</v>
      </c>
      <c r="J37" s="14">
        <f>IF(Table3[[#This Row],[winner]]=Table3[[#Headers],[RR]],1,0)</f>
        <v>0</v>
      </c>
      <c r="K37" s="14">
        <f>IF(Table3[[#This Row],[winner]]=Table3[[#Headers],[KKR]],1,0)</f>
        <v>0</v>
      </c>
      <c r="L37" s="14">
        <f>IF(Table3[[#This Row],[winner]]=Table3[[#Headers],[KXIP]],1,0)</f>
        <v>0</v>
      </c>
    </row>
    <row r="38" spans="1:12" x14ac:dyDescent="0.3">
      <c r="A38" s="8">
        <v>2010</v>
      </c>
      <c r="B38" s="8" t="s">
        <v>373</v>
      </c>
      <c r="C38" s="8" t="s">
        <v>374</v>
      </c>
      <c r="D38" s="8" t="s">
        <v>374</v>
      </c>
      <c r="E38" s="9">
        <f>IF(Table3[[#This Row],[winner]]=Table3[[#Headers],[CSK]],1,0)</f>
        <v>0</v>
      </c>
      <c r="F38" s="14">
        <f>IF(Table3[[#This Row],[winner]]=Table3[[#Headers],[MI]],1,0)</f>
        <v>0</v>
      </c>
      <c r="G38" s="14">
        <f>IF(Table3[[#This Row],[winner]]=Table3[[#Headers],[RCB]],1,0)</f>
        <v>0</v>
      </c>
      <c r="H38" s="14">
        <f>IF(Table3[[#This Row],[winner]]=Table3[[#Headers],[SRH]],1,0)</f>
        <v>0</v>
      </c>
      <c r="I38" s="14">
        <f>IF(Table3[[#This Row],[winner]]=Table3[[#Headers],[DC]],1,0)</f>
        <v>1</v>
      </c>
      <c r="J38" s="14">
        <f>IF(Table3[[#This Row],[winner]]=Table3[[#Headers],[RR]],1,0)</f>
        <v>0</v>
      </c>
      <c r="K38" s="14">
        <f>IF(Table3[[#This Row],[winner]]=Table3[[#Headers],[KKR]],1,0)</f>
        <v>0</v>
      </c>
      <c r="L38" s="14">
        <f>IF(Table3[[#This Row],[winner]]=Table3[[#Headers],[KXIP]],1,0)</f>
        <v>0</v>
      </c>
    </row>
    <row r="39" spans="1:12" x14ac:dyDescent="0.3">
      <c r="A39" s="8">
        <v>2010</v>
      </c>
      <c r="B39" s="8" t="s">
        <v>373</v>
      </c>
      <c r="C39" s="8" t="s">
        <v>378</v>
      </c>
      <c r="D39" s="8" t="s">
        <v>373</v>
      </c>
      <c r="E39" s="9">
        <f>IF(Table3[[#This Row],[winner]]=Table3[[#Headers],[CSK]],1,0)</f>
        <v>1</v>
      </c>
      <c r="F39" s="14">
        <f>IF(Table3[[#This Row],[winner]]=Table3[[#Headers],[MI]],1,0)</f>
        <v>0</v>
      </c>
      <c r="G39" s="14">
        <f>IF(Table3[[#This Row],[winner]]=Table3[[#Headers],[RCB]],1,0)</f>
        <v>0</v>
      </c>
      <c r="H39" s="14">
        <f>IF(Table3[[#This Row],[winner]]=Table3[[#Headers],[SRH]],1,0)</f>
        <v>0</v>
      </c>
      <c r="I39" s="14">
        <f>IF(Table3[[#This Row],[winner]]=Table3[[#Headers],[DC]],1,0)</f>
        <v>0</v>
      </c>
      <c r="J39" s="14">
        <f>IF(Table3[[#This Row],[winner]]=Table3[[#Headers],[RR]],1,0)</f>
        <v>0</v>
      </c>
      <c r="K39" s="14">
        <f>IF(Table3[[#This Row],[winner]]=Table3[[#Headers],[KKR]],1,0)</f>
        <v>0</v>
      </c>
      <c r="L39" s="14">
        <f>IF(Table3[[#This Row],[winner]]=Table3[[#Headers],[KXIP]],1,0)</f>
        <v>0</v>
      </c>
    </row>
    <row r="40" spans="1:12" x14ac:dyDescent="0.3">
      <c r="A40" s="8">
        <v>2010</v>
      </c>
      <c r="B40" s="8" t="s">
        <v>373</v>
      </c>
      <c r="C40" s="8" t="s">
        <v>371</v>
      </c>
      <c r="D40" s="8" t="s">
        <v>373</v>
      </c>
      <c r="E40" s="9">
        <f>IF(Table3[[#This Row],[winner]]=Table3[[#Headers],[CSK]],1,0)</f>
        <v>1</v>
      </c>
      <c r="F40" s="14">
        <f>IF(Table3[[#This Row],[winner]]=Table3[[#Headers],[MI]],1,0)</f>
        <v>0</v>
      </c>
      <c r="G40" s="14">
        <f>IF(Table3[[#This Row],[winner]]=Table3[[#Headers],[RCB]],1,0)</f>
        <v>0</v>
      </c>
      <c r="H40" s="14">
        <f>IF(Table3[[#This Row],[winner]]=Table3[[#Headers],[SRH]],1,0)</f>
        <v>0</v>
      </c>
      <c r="I40" s="14">
        <f>IF(Table3[[#This Row],[winner]]=Table3[[#Headers],[DC]],1,0)</f>
        <v>0</v>
      </c>
      <c r="J40" s="14">
        <f>IF(Table3[[#This Row],[winner]]=Table3[[#Headers],[RR]],1,0)</f>
        <v>0</v>
      </c>
      <c r="K40" s="14">
        <f>IF(Table3[[#This Row],[winner]]=Table3[[#Headers],[KKR]],1,0)</f>
        <v>0</v>
      </c>
      <c r="L40" s="14">
        <f>IF(Table3[[#This Row],[winner]]=Table3[[#Headers],[KXIP]],1,0)</f>
        <v>0</v>
      </c>
    </row>
    <row r="41" spans="1:12" x14ac:dyDescent="0.3">
      <c r="A41" s="8">
        <v>2010</v>
      </c>
      <c r="B41" s="8" t="s">
        <v>373</v>
      </c>
      <c r="C41" s="8" t="s">
        <v>372</v>
      </c>
      <c r="D41" s="8" t="s">
        <v>373</v>
      </c>
      <c r="E41" s="9">
        <f>IF(Table3[[#This Row],[winner]]=Table3[[#Headers],[CSK]],1,0)</f>
        <v>1</v>
      </c>
      <c r="F41" s="14">
        <f>IF(Table3[[#This Row],[winner]]=Table3[[#Headers],[MI]],1,0)</f>
        <v>0</v>
      </c>
      <c r="G41" s="14">
        <f>IF(Table3[[#This Row],[winner]]=Table3[[#Headers],[RCB]],1,0)</f>
        <v>0</v>
      </c>
      <c r="H41" s="14">
        <f>IF(Table3[[#This Row],[winner]]=Table3[[#Headers],[SRH]],1,0)</f>
        <v>0</v>
      </c>
      <c r="I41" s="14">
        <f>IF(Table3[[#This Row],[winner]]=Table3[[#Headers],[DC]],1,0)</f>
        <v>0</v>
      </c>
      <c r="J41" s="14">
        <f>IF(Table3[[#This Row],[winner]]=Table3[[#Headers],[RR]],1,0)</f>
        <v>0</v>
      </c>
      <c r="K41" s="14">
        <f>IF(Table3[[#This Row],[winner]]=Table3[[#Headers],[KKR]],1,0)</f>
        <v>0</v>
      </c>
      <c r="L41" s="14">
        <f>IF(Table3[[#This Row],[winner]]=Table3[[#Headers],[KXIP]],1,0)</f>
        <v>0</v>
      </c>
    </row>
    <row r="42" spans="1:12" x14ac:dyDescent="0.3">
      <c r="A42" s="8">
        <v>2010</v>
      </c>
      <c r="B42" s="8" t="s">
        <v>373</v>
      </c>
      <c r="C42" s="8" t="s">
        <v>374</v>
      </c>
      <c r="D42" s="8" t="s">
        <v>373</v>
      </c>
      <c r="E42" s="9">
        <f>IF(Table3[[#This Row],[winner]]=Table3[[#Headers],[CSK]],1,0)</f>
        <v>1</v>
      </c>
      <c r="F42" s="14">
        <f>IF(Table3[[#This Row],[winner]]=Table3[[#Headers],[MI]],1,0)</f>
        <v>0</v>
      </c>
      <c r="G42" s="14">
        <f>IF(Table3[[#This Row],[winner]]=Table3[[#Headers],[RCB]],1,0)</f>
        <v>0</v>
      </c>
      <c r="H42" s="14">
        <f>IF(Table3[[#This Row],[winner]]=Table3[[#Headers],[SRH]],1,0)</f>
        <v>0</v>
      </c>
      <c r="I42" s="14">
        <f>IF(Table3[[#This Row],[winner]]=Table3[[#Headers],[DC]],1,0)</f>
        <v>0</v>
      </c>
      <c r="J42" s="14">
        <f>IF(Table3[[#This Row],[winner]]=Table3[[#Headers],[RR]],1,0)</f>
        <v>0</v>
      </c>
      <c r="K42" s="14">
        <f>IF(Table3[[#This Row],[winner]]=Table3[[#Headers],[KKR]],1,0)</f>
        <v>0</v>
      </c>
      <c r="L42" s="14">
        <f>IF(Table3[[#This Row],[winner]]=Table3[[#Headers],[KXIP]],1,0)</f>
        <v>0</v>
      </c>
    </row>
    <row r="43" spans="1:12" x14ac:dyDescent="0.3">
      <c r="A43" s="8">
        <v>2010</v>
      </c>
      <c r="B43" s="8" t="s">
        <v>373</v>
      </c>
      <c r="C43" s="8" t="s">
        <v>376</v>
      </c>
      <c r="D43" s="8" t="s">
        <v>376</v>
      </c>
      <c r="E43" s="9">
        <f>IF(Table3[[#This Row],[winner]]=Table3[[#Headers],[CSK]],1,0)</f>
        <v>0</v>
      </c>
      <c r="F43" s="14">
        <f>IF(Table3[[#This Row],[winner]]=Table3[[#Headers],[MI]],1,0)</f>
        <v>0</v>
      </c>
      <c r="G43" s="14">
        <f>IF(Table3[[#This Row],[winner]]=Table3[[#Headers],[RCB]],1,0)</f>
        <v>1</v>
      </c>
      <c r="H43" s="14">
        <f>IF(Table3[[#This Row],[winner]]=Table3[[#Headers],[SRH]],1,0)</f>
        <v>0</v>
      </c>
      <c r="I43" s="14">
        <f>IF(Table3[[#This Row],[winner]]=Table3[[#Headers],[DC]],1,0)</f>
        <v>0</v>
      </c>
      <c r="J43" s="14">
        <f>IF(Table3[[#This Row],[winner]]=Table3[[#Headers],[RR]],1,0)</f>
        <v>0</v>
      </c>
      <c r="K43" s="14">
        <f>IF(Table3[[#This Row],[winner]]=Table3[[#Headers],[KKR]],1,0)</f>
        <v>0</v>
      </c>
      <c r="L43" s="14">
        <f>IF(Table3[[#This Row],[winner]]=Table3[[#Headers],[KXIP]],1,0)</f>
        <v>0</v>
      </c>
    </row>
    <row r="44" spans="1:12" x14ac:dyDescent="0.3">
      <c r="A44" s="8">
        <v>2010</v>
      </c>
      <c r="B44" s="8" t="s">
        <v>373</v>
      </c>
      <c r="C44" s="8" t="s">
        <v>371</v>
      </c>
      <c r="D44" s="8" t="s">
        <v>371</v>
      </c>
      <c r="E44" s="9">
        <f>IF(Table3[[#This Row],[winner]]=Table3[[#Headers],[CSK]],1,0)</f>
        <v>0</v>
      </c>
      <c r="F44" s="14">
        <f>IF(Table3[[#This Row],[winner]]=Table3[[#Headers],[MI]],1,0)</f>
        <v>1</v>
      </c>
      <c r="G44" s="14">
        <f>IF(Table3[[#This Row],[winner]]=Table3[[#Headers],[RCB]],1,0)</f>
        <v>0</v>
      </c>
      <c r="H44" s="14">
        <f>IF(Table3[[#This Row],[winner]]=Table3[[#Headers],[SRH]],1,0)</f>
        <v>0</v>
      </c>
      <c r="I44" s="14">
        <f>IF(Table3[[#This Row],[winner]]=Table3[[#Headers],[DC]],1,0)</f>
        <v>0</v>
      </c>
      <c r="J44" s="14">
        <f>IF(Table3[[#This Row],[winner]]=Table3[[#Headers],[RR]],1,0)</f>
        <v>0</v>
      </c>
      <c r="K44" s="14">
        <f>IF(Table3[[#This Row],[winner]]=Table3[[#Headers],[KKR]],1,0)</f>
        <v>0</v>
      </c>
      <c r="L44" s="14">
        <f>IF(Table3[[#This Row],[winner]]=Table3[[#Headers],[KXIP]],1,0)</f>
        <v>0</v>
      </c>
    </row>
    <row r="45" spans="1:12" x14ac:dyDescent="0.3">
      <c r="A45" s="8">
        <v>2010</v>
      </c>
      <c r="B45" s="8" t="s">
        <v>373</v>
      </c>
      <c r="C45" s="8" t="s">
        <v>375</v>
      </c>
      <c r="D45" s="8" t="s">
        <v>375</v>
      </c>
      <c r="E45" s="9">
        <f>IF(Table3[[#This Row],[winner]]=Table3[[#Headers],[CSK]],1,0)</f>
        <v>0</v>
      </c>
      <c r="F45" s="14">
        <f>IF(Table3[[#This Row],[winner]]=Table3[[#Headers],[MI]],1,0)</f>
        <v>0</v>
      </c>
      <c r="G45" s="14">
        <f>IF(Table3[[#This Row],[winner]]=Table3[[#Headers],[RCB]],1,0)</f>
        <v>0</v>
      </c>
      <c r="H45" s="14">
        <f>IF(Table3[[#This Row],[winner]]=Table3[[#Headers],[SRH]],1,0)</f>
        <v>0</v>
      </c>
      <c r="I45" s="14">
        <f>IF(Table3[[#This Row],[winner]]=Table3[[#Headers],[DC]],1,0)</f>
        <v>0</v>
      </c>
      <c r="J45" s="14">
        <f>IF(Table3[[#This Row],[winner]]=Table3[[#Headers],[RR]],1,0)</f>
        <v>1</v>
      </c>
      <c r="K45" s="14">
        <f>IF(Table3[[#This Row],[winner]]=Table3[[#Headers],[KKR]],1,0)</f>
        <v>0</v>
      </c>
      <c r="L45" s="14">
        <f>IF(Table3[[#This Row],[winner]]=Table3[[#Headers],[KXIP]],1,0)</f>
        <v>0</v>
      </c>
    </row>
    <row r="46" spans="1:12" x14ac:dyDescent="0.3">
      <c r="A46" s="8">
        <v>2010</v>
      </c>
      <c r="B46" s="8" t="s">
        <v>373</v>
      </c>
      <c r="C46" s="8" t="s">
        <v>378</v>
      </c>
      <c r="D46" s="8" t="s">
        <v>378</v>
      </c>
      <c r="E46" s="9">
        <f>IF(Table3[[#This Row],[winner]]=Table3[[#Headers],[CSK]],1,0)</f>
        <v>0</v>
      </c>
      <c r="F46" s="14">
        <f>IF(Table3[[#This Row],[winner]]=Table3[[#Headers],[MI]],1,0)</f>
        <v>0</v>
      </c>
      <c r="G46" s="14">
        <f>IF(Table3[[#This Row],[winner]]=Table3[[#Headers],[RCB]],1,0)</f>
        <v>0</v>
      </c>
      <c r="H46" s="14">
        <f>IF(Table3[[#This Row],[winner]]=Table3[[#Headers],[SRH]],1,0)</f>
        <v>1</v>
      </c>
      <c r="I46" s="14">
        <f>IF(Table3[[#This Row],[winner]]=Table3[[#Headers],[DC]],1,0)</f>
        <v>0</v>
      </c>
      <c r="J46" s="14">
        <f>IF(Table3[[#This Row],[winner]]=Table3[[#Headers],[RR]],1,0)</f>
        <v>0</v>
      </c>
      <c r="K46" s="14">
        <f>IF(Table3[[#This Row],[winner]]=Table3[[#Headers],[KKR]],1,0)</f>
        <v>0</v>
      </c>
      <c r="L46" s="14">
        <f>IF(Table3[[#This Row],[winner]]=Table3[[#Headers],[KXIP]],1,0)</f>
        <v>0</v>
      </c>
    </row>
    <row r="47" spans="1:12" x14ac:dyDescent="0.3">
      <c r="A47" s="8">
        <v>2010</v>
      </c>
      <c r="B47" s="8" t="s">
        <v>373</v>
      </c>
      <c r="C47" s="8" t="s">
        <v>377</v>
      </c>
      <c r="D47" s="8" t="s">
        <v>373</v>
      </c>
      <c r="E47" s="9">
        <f>IF(Table3[[#This Row],[winner]]=Table3[[#Headers],[CSK]],1,0)</f>
        <v>1</v>
      </c>
      <c r="F47" s="14">
        <f>IF(Table3[[#This Row],[winner]]=Table3[[#Headers],[MI]],1,0)</f>
        <v>0</v>
      </c>
      <c r="G47" s="14">
        <f>IF(Table3[[#This Row],[winner]]=Table3[[#Headers],[RCB]],1,0)</f>
        <v>0</v>
      </c>
      <c r="H47" s="14">
        <f>IF(Table3[[#This Row],[winner]]=Table3[[#Headers],[SRH]],1,0)</f>
        <v>0</v>
      </c>
      <c r="I47" s="14">
        <f>IF(Table3[[#This Row],[winner]]=Table3[[#Headers],[DC]],1,0)</f>
        <v>0</v>
      </c>
      <c r="J47" s="14">
        <f>IF(Table3[[#This Row],[winner]]=Table3[[#Headers],[RR]],1,0)</f>
        <v>0</v>
      </c>
      <c r="K47" s="14">
        <f>IF(Table3[[#This Row],[winner]]=Table3[[#Headers],[KKR]],1,0)</f>
        <v>0</v>
      </c>
      <c r="L47" s="14">
        <f>IF(Table3[[#This Row],[winner]]=Table3[[#Headers],[KXIP]],1,0)</f>
        <v>0</v>
      </c>
    </row>
    <row r="48" spans="1:12" x14ac:dyDescent="0.3">
      <c r="A48" s="8">
        <v>2011</v>
      </c>
      <c r="B48" s="8" t="s">
        <v>373</v>
      </c>
      <c r="C48" s="8" t="s">
        <v>372</v>
      </c>
      <c r="D48" s="8" t="s">
        <v>373</v>
      </c>
      <c r="E48" s="9">
        <f>IF(Table3[[#This Row],[winner]]=Table3[[#Headers],[CSK]],1,0)</f>
        <v>1</v>
      </c>
      <c r="F48" s="14">
        <f>IF(Table3[[#This Row],[winner]]=Table3[[#Headers],[MI]],1,0)</f>
        <v>0</v>
      </c>
      <c r="G48" s="14">
        <f>IF(Table3[[#This Row],[winner]]=Table3[[#Headers],[RCB]],1,0)</f>
        <v>0</v>
      </c>
      <c r="H48" s="14">
        <f>IF(Table3[[#This Row],[winner]]=Table3[[#Headers],[SRH]],1,0)</f>
        <v>0</v>
      </c>
      <c r="I48" s="14">
        <f>IF(Table3[[#This Row],[winner]]=Table3[[#Headers],[DC]],1,0)</f>
        <v>0</v>
      </c>
      <c r="J48" s="14">
        <f>IF(Table3[[#This Row],[winner]]=Table3[[#Headers],[RR]],1,0)</f>
        <v>0</v>
      </c>
      <c r="K48" s="14">
        <f>IF(Table3[[#This Row],[winner]]=Table3[[#Headers],[KKR]],1,0)</f>
        <v>0</v>
      </c>
      <c r="L48" s="14">
        <f>IF(Table3[[#This Row],[winner]]=Table3[[#Headers],[KXIP]],1,0)</f>
        <v>0</v>
      </c>
    </row>
    <row r="49" spans="1:12" x14ac:dyDescent="0.3">
      <c r="A49" s="8">
        <v>2011</v>
      </c>
      <c r="B49" s="8" t="s">
        <v>373</v>
      </c>
      <c r="C49" s="8" t="s">
        <v>376</v>
      </c>
      <c r="D49" s="8" t="s">
        <v>373</v>
      </c>
      <c r="E49" s="9">
        <f>IF(Table3[[#This Row],[winner]]=Table3[[#Headers],[CSK]],1,0)</f>
        <v>1</v>
      </c>
      <c r="F49" s="14">
        <f>IF(Table3[[#This Row],[winner]]=Table3[[#Headers],[MI]],1,0)</f>
        <v>0</v>
      </c>
      <c r="G49" s="14">
        <f>IF(Table3[[#This Row],[winner]]=Table3[[#Headers],[RCB]],1,0)</f>
        <v>0</v>
      </c>
      <c r="H49" s="14">
        <f>IF(Table3[[#This Row],[winner]]=Table3[[#Headers],[SRH]],1,0)</f>
        <v>0</v>
      </c>
      <c r="I49" s="14">
        <f>IF(Table3[[#This Row],[winner]]=Table3[[#Headers],[DC]],1,0)</f>
        <v>0</v>
      </c>
      <c r="J49" s="14">
        <f>IF(Table3[[#This Row],[winner]]=Table3[[#Headers],[RR]],1,0)</f>
        <v>0</v>
      </c>
      <c r="K49" s="14">
        <f>IF(Table3[[#This Row],[winner]]=Table3[[#Headers],[KKR]],1,0)</f>
        <v>0</v>
      </c>
      <c r="L49" s="14">
        <f>IF(Table3[[#This Row],[winner]]=Table3[[#Headers],[KXIP]],1,0)</f>
        <v>0</v>
      </c>
    </row>
    <row r="50" spans="1:12" x14ac:dyDescent="0.3">
      <c r="A50" s="8">
        <v>2011</v>
      </c>
      <c r="B50" s="8" t="s">
        <v>373</v>
      </c>
      <c r="C50" s="8" t="s">
        <v>378</v>
      </c>
      <c r="D50" s="8" t="s">
        <v>373</v>
      </c>
      <c r="E50" s="9">
        <f>IF(Table3[[#This Row],[winner]]=Table3[[#Headers],[CSK]],1,0)</f>
        <v>1</v>
      </c>
      <c r="F50" s="14">
        <f>IF(Table3[[#This Row],[winner]]=Table3[[#Headers],[MI]],1,0)</f>
        <v>0</v>
      </c>
      <c r="G50" s="14">
        <f>IF(Table3[[#This Row],[winner]]=Table3[[#Headers],[RCB]],1,0)</f>
        <v>0</v>
      </c>
      <c r="H50" s="14">
        <f>IF(Table3[[#This Row],[winner]]=Table3[[#Headers],[SRH]],1,0)</f>
        <v>0</v>
      </c>
      <c r="I50" s="14">
        <f>IF(Table3[[#This Row],[winner]]=Table3[[#Headers],[DC]],1,0)</f>
        <v>0</v>
      </c>
      <c r="J50" s="14">
        <f>IF(Table3[[#This Row],[winner]]=Table3[[#Headers],[RR]],1,0)</f>
        <v>0</v>
      </c>
      <c r="K50" s="14">
        <f>IF(Table3[[#This Row],[winner]]=Table3[[#Headers],[KKR]],1,0)</f>
        <v>0</v>
      </c>
      <c r="L50" s="14">
        <f>IF(Table3[[#This Row],[winner]]=Table3[[#Headers],[KXIP]],1,0)</f>
        <v>0</v>
      </c>
    </row>
    <row r="51" spans="1:12" x14ac:dyDescent="0.3">
      <c r="A51" s="8">
        <v>2011</v>
      </c>
      <c r="B51" s="8" t="s">
        <v>373</v>
      </c>
      <c r="C51" s="8" t="s">
        <v>375</v>
      </c>
      <c r="D51" s="8" t="s">
        <v>373</v>
      </c>
      <c r="E51" s="9">
        <f>IF(Table3[[#This Row],[winner]]=Table3[[#Headers],[CSK]],1,0)</f>
        <v>1</v>
      </c>
      <c r="F51" s="14">
        <f>IF(Table3[[#This Row],[winner]]=Table3[[#Headers],[MI]],1,0)</f>
        <v>0</v>
      </c>
      <c r="G51" s="14">
        <f>IF(Table3[[#This Row],[winner]]=Table3[[#Headers],[RCB]],1,0)</f>
        <v>0</v>
      </c>
      <c r="H51" s="14">
        <f>IF(Table3[[#This Row],[winner]]=Table3[[#Headers],[SRH]],1,0)</f>
        <v>0</v>
      </c>
      <c r="I51" s="14">
        <f>IF(Table3[[#This Row],[winner]]=Table3[[#Headers],[DC]],1,0)</f>
        <v>0</v>
      </c>
      <c r="J51" s="14">
        <f>IF(Table3[[#This Row],[winner]]=Table3[[#Headers],[RR]],1,0)</f>
        <v>0</v>
      </c>
      <c r="K51" s="14">
        <f>IF(Table3[[#This Row],[winner]]=Table3[[#Headers],[KKR]],1,0)</f>
        <v>0</v>
      </c>
      <c r="L51" s="14">
        <f>IF(Table3[[#This Row],[winner]]=Table3[[#Headers],[KXIP]],1,0)</f>
        <v>0</v>
      </c>
    </row>
    <row r="52" spans="1:12" x14ac:dyDescent="0.3">
      <c r="A52" s="8">
        <v>2011</v>
      </c>
      <c r="B52" s="8" t="s">
        <v>373</v>
      </c>
      <c r="C52" s="8" t="s">
        <v>374</v>
      </c>
      <c r="D52" s="8" t="s">
        <v>373</v>
      </c>
      <c r="E52" s="9">
        <f>IF(Table3[[#This Row],[winner]]=Table3[[#Headers],[CSK]],1,0)</f>
        <v>1</v>
      </c>
      <c r="F52" s="14">
        <f>IF(Table3[[#This Row],[winner]]=Table3[[#Headers],[MI]],1,0)</f>
        <v>0</v>
      </c>
      <c r="G52" s="14">
        <f>IF(Table3[[#This Row],[winner]]=Table3[[#Headers],[RCB]],1,0)</f>
        <v>0</v>
      </c>
      <c r="H52" s="14">
        <f>IF(Table3[[#This Row],[winner]]=Table3[[#Headers],[SRH]],1,0)</f>
        <v>0</v>
      </c>
      <c r="I52" s="14">
        <f>IF(Table3[[#This Row],[winner]]=Table3[[#Headers],[DC]],1,0)</f>
        <v>0</v>
      </c>
      <c r="J52" s="14">
        <f>IF(Table3[[#This Row],[winner]]=Table3[[#Headers],[RR]],1,0)</f>
        <v>0</v>
      </c>
      <c r="K52" s="14">
        <f>IF(Table3[[#This Row],[winner]]=Table3[[#Headers],[KKR]],1,0)</f>
        <v>0</v>
      </c>
      <c r="L52" s="14">
        <f>IF(Table3[[#This Row],[winner]]=Table3[[#Headers],[KXIP]],1,0)</f>
        <v>0</v>
      </c>
    </row>
    <row r="53" spans="1:12" x14ac:dyDescent="0.3">
      <c r="A53" s="8">
        <v>2011</v>
      </c>
      <c r="B53" s="8" t="s">
        <v>373</v>
      </c>
      <c r="C53" s="8" t="s">
        <v>376</v>
      </c>
      <c r="D53" s="8" t="s">
        <v>373</v>
      </c>
      <c r="E53" s="9">
        <f>IF(Table3[[#This Row],[winner]]=Table3[[#Headers],[CSK]],1,0)</f>
        <v>1</v>
      </c>
      <c r="F53" s="14">
        <f>IF(Table3[[#This Row],[winner]]=Table3[[#Headers],[MI]],1,0)</f>
        <v>0</v>
      </c>
      <c r="G53" s="14">
        <f>IF(Table3[[#This Row],[winner]]=Table3[[#Headers],[RCB]],1,0)</f>
        <v>0</v>
      </c>
      <c r="H53" s="14">
        <f>IF(Table3[[#This Row],[winner]]=Table3[[#Headers],[SRH]],1,0)</f>
        <v>0</v>
      </c>
      <c r="I53" s="14">
        <f>IF(Table3[[#This Row],[winner]]=Table3[[#Headers],[DC]],1,0)</f>
        <v>0</v>
      </c>
      <c r="J53" s="14">
        <f>IF(Table3[[#This Row],[winner]]=Table3[[#Headers],[RR]],1,0)</f>
        <v>0</v>
      </c>
      <c r="K53" s="14">
        <f>IF(Table3[[#This Row],[winner]]=Table3[[#Headers],[KKR]],1,0)</f>
        <v>0</v>
      </c>
      <c r="L53" s="14">
        <f>IF(Table3[[#This Row],[winner]]=Table3[[#Headers],[KXIP]],1,0)</f>
        <v>0</v>
      </c>
    </row>
    <row r="54" spans="1:12" x14ac:dyDescent="0.3">
      <c r="A54" s="8">
        <v>2011</v>
      </c>
      <c r="B54" s="8" t="s">
        <v>373</v>
      </c>
      <c r="C54" s="8" t="s">
        <v>377</v>
      </c>
      <c r="D54" s="8" t="s">
        <v>377</v>
      </c>
      <c r="E54" s="9">
        <f>IF(Table3[[#This Row],[winner]]=Table3[[#Headers],[CSK]],1,0)</f>
        <v>0</v>
      </c>
      <c r="F54" s="14">
        <f>IF(Table3[[#This Row],[winner]]=Table3[[#Headers],[MI]],1,0)</f>
        <v>0</v>
      </c>
      <c r="G54" s="14">
        <f>IF(Table3[[#This Row],[winner]]=Table3[[#Headers],[RCB]],1,0)</f>
        <v>0</v>
      </c>
      <c r="H54" s="14">
        <f>IF(Table3[[#This Row],[winner]]=Table3[[#Headers],[SRH]],1,0)</f>
        <v>0</v>
      </c>
      <c r="I54" s="14">
        <f>IF(Table3[[#This Row],[winner]]=Table3[[#Headers],[DC]],1,0)</f>
        <v>0</v>
      </c>
      <c r="J54" s="14">
        <f>IF(Table3[[#This Row],[winner]]=Table3[[#Headers],[RR]],1,0)</f>
        <v>0</v>
      </c>
      <c r="K54" s="14">
        <f>IF(Table3[[#This Row],[winner]]=Table3[[#Headers],[KKR]],1,0)</f>
        <v>0</v>
      </c>
      <c r="L54" s="14">
        <f>IF(Table3[[#This Row],[winner]]=Table3[[#Headers],[KXIP]],1,0)</f>
        <v>1</v>
      </c>
    </row>
    <row r="55" spans="1:12" x14ac:dyDescent="0.3">
      <c r="A55" s="8">
        <v>2011</v>
      </c>
      <c r="B55" s="8" t="s">
        <v>373</v>
      </c>
      <c r="C55" s="8" t="s">
        <v>371</v>
      </c>
      <c r="D55" s="8" t="s">
        <v>371</v>
      </c>
      <c r="E55" s="9">
        <f>IF(Table3[[#This Row],[winner]]=Table3[[#Headers],[CSK]],1,0)</f>
        <v>0</v>
      </c>
      <c r="F55" s="14">
        <f>IF(Table3[[#This Row],[winner]]=Table3[[#Headers],[MI]],1,0)</f>
        <v>1</v>
      </c>
      <c r="G55" s="14">
        <f>IF(Table3[[#This Row],[winner]]=Table3[[#Headers],[RCB]],1,0)</f>
        <v>0</v>
      </c>
      <c r="H55" s="14">
        <f>IF(Table3[[#This Row],[winner]]=Table3[[#Headers],[SRH]],1,0)</f>
        <v>0</v>
      </c>
      <c r="I55" s="14">
        <f>IF(Table3[[#This Row],[winner]]=Table3[[#Headers],[DC]],1,0)</f>
        <v>0</v>
      </c>
      <c r="J55" s="14">
        <f>IF(Table3[[#This Row],[winner]]=Table3[[#Headers],[RR]],1,0)</f>
        <v>0</v>
      </c>
      <c r="K55" s="14">
        <f>IF(Table3[[#This Row],[winner]]=Table3[[#Headers],[KKR]],1,0)</f>
        <v>0</v>
      </c>
      <c r="L55" s="14">
        <f>IF(Table3[[#This Row],[winner]]=Table3[[#Headers],[KXIP]],1,0)</f>
        <v>0</v>
      </c>
    </row>
    <row r="56" spans="1:12" x14ac:dyDescent="0.3">
      <c r="A56" s="8">
        <v>2011</v>
      </c>
      <c r="B56" s="8" t="s">
        <v>373</v>
      </c>
      <c r="C56" s="8" t="s">
        <v>372</v>
      </c>
      <c r="D56" s="8" t="s">
        <v>372</v>
      </c>
      <c r="E56" s="9">
        <f>IF(Table3[[#This Row],[winner]]=Table3[[#Headers],[CSK]],1,0)</f>
        <v>0</v>
      </c>
      <c r="F56" s="14">
        <f>IF(Table3[[#This Row],[winner]]=Table3[[#Headers],[MI]],1,0)</f>
        <v>0</v>
      </c>
      <c r="G56" s="14">
        <f>IF(Table3[[#This Row],[winner]]=Table3[[#Headers],[RCB]],1,0)</f>
        <v>0</v>
      </c>
      <c r="H56" s="14">
        <f>IF(Table3[[#This Row],[winner]]=Table3[[#Headers],[SRH]],1,0)</f>
        <v>0</v>
      </c>
      <c r="I56" s="14">
        <f>IF(Table3[[#This Row],[winner]]=Table3[[#Headers],[DC]],1,0)</f>
        <v>0</v>
      </c>
      <c r="J56" s="14">
        <f>IF(Table3[[#This Row],[winner]]=Table3[[#Headers],[RR]],1,0)</f>
        <v>0</v>
      </c>
      <c r="K56" s="14">
        <f>IF(Table3[[#This Row],[winner]]=Table3[[#Headers],[KKR]],1,0)</f>
        <v>1</v>
      </c>
      <c r="L56" s="14">
        <f>IF(Table3[[#This Row],[winner]]=Table3[[#Headers],[KXIP]],1,0)</f>
        <v>0</v>
      </c>
    </row>
    <row r="57" spans="1:12" x14ac:dyDescent="0.3">
      <c r="A57" s="8">
        <v>2011</v>
      </c>
      <c r="B57" s="8" t="s">
        <v>373</v>
      </c>
      <c r="C57" s="8" t="s">
        <v>375</v>
      </c>
      <c r="D57" s="8" t="s">
        <v>373</v>
      </c>
      <c r="E57" s="9">
        <f>IF(Table3[[#This Row],[winner]]=Table3[[#Headers],[CSK]],1,0)</f>
        <v>1</v>
      </c>
      <c r="F57" s="14">
        <f>IF(Table3[[#This Row],[winner]]=Table3[[#Headers],[MI]],1,0)</f>
        <v>0</v>
      </c>
      <c r="G57" s="14">
        <f>IF(Table3[[#This Row],[winner]]=Table3[[#Headers],[RCB]],1,0)</f>
        <v>0</v>
      </c>
      <c r="H57" s="14">
        <f>IF(Table3[[#This Row],[winner]]=Table3[[#Headers],[SRH]],1,0)</f>
        <v>0</v>
      </c>
      <c r="I57" s="14">
        <f>IF(Table3[[#This Row],[winner]]=Table3[[#Headers],[DC]],1,0)</f>
        <v>0</v>
      </c>
      <c r="J57" s="14">
        <f>IF(Table3[[#This Row],[winner]]=Table3[[#Headers],[RR]],1,0)</f>
        <v>0</v>
      </c>
      <c r="K57" s="14">
        <f>IF(Table3[[#This Row],[winner]]=Table3[[#Headers],[KKR]],1,0)</f>
        <v>0</v>
      </c>
      <c r="L57" s="14">
        <f>IF(Table3[[#This Row],[winner]]=Table3[[#Headers],[KXIP]],1,0)</f>
        <v>0</v>
      </c>
    </row>
    <row r="58" spans="1:12" x14ac:dyDescent="0.3">
      <c r="A58" s="8">
        <v>2011</v>
      </c>
      <c r="B58" s="8" t="s">
        <v>373</v>
      </c>
      <c r="C58" s="8" t="s">
        <v>376</v>
      </c>
      <c r="D58" s="8" t="s">
        <v>376</v>
      </c>
      <c r="E58" s="9">
        <f>IF(Table3[[#This Row],[winner]]=Table3[[#Headers],[CSK]],1,0)</f>
        <v>0</v>
      </c>
      <c r="F58" s="14">
        <f>IF(Table3[[#This Row],[winner]]=Table3[[#Headers],[MI]],1,0)</f>
        <v>0</v>
      </c>
      <c r="G58" s="14">
        <f>IF(Table3[[#This Row],[winner]]=Table3[[#Headers],[RCB]],1,0)</f>
        <v>1</v>
      </c>
      <c r="H58" s="14">
        <f>IF(Table3[[#This Row],[winner]]=Table3[[#Headers],[SRH]],1,0)</f>
        <v>0</v>
      </c>
      <c r="I58" s="14">
        <f>IF(Table3[[#This Row],[winner]]=Table3[[#Headers],[DC]],1,0)</f>
        <v>0</v>
      </c>
      <c r="J58" s="14">
        <f>IF(Table3[[#This Row],[winner]]=Table3[[#Headers],[RR]],1,0)</f>
        <v>0</v>
      </c>
      <c r="K58" s="14">
        <f>IF(Table3[[#This Row],[winner]]=Table3[[#Headers],[KKR]],1,0)</f>
        <v>0</v>
      </c>
      <c r="L58" s="14">
        <f>IF(Table3[[#This Row],[winner]]=Table3[[#Headers],[KXIP]],1,0)</f>
        <v>0</v>
      </c>
    </row>
    <row r="59" spans="1:12" x14ac:dyDescent="0.3">
      <c r="A59" s="8">
        <v>2011</v>
      </c>
      <c r="B59" s="8" t="s">
        <v>373</v>
      </c>
      <c r="C59" s="8" t="s">
        <v>376</v>
      </c>
      <c r="D59" s="8" t="s">
        <v>373</v>
      </c>
      <c r="E59" s="9">
        <f>IF(Table3[[#This Row],[winner]]=Table3[[#Headers],[CSK]],1,0)</f>
        <v>1</v>
      </c>
      <c r="F59" s="14">
        <f>IF(Table3[[#This Row],[winner]]=Table3[[#Headers],[MI]],1,0)</f>
        <v>0</v>
      </c>
      <c r="G59" s="14">
        <f>IF(Table3[[#This Row],[winner]]=Table3[[#Headers],[RCB]],1,0)</f>
        <v>0</v>
      </c>
      <c r="H59" s="14">
        <f>IF(Table3[[#This Row],[winner]]=Table3[[#Headers],[SRH]],1,0)</f>
        <v>0</v>
      </c>
      <c r="I59" s="14">
        <f>IF(Table3[[#This Row],[winner]]=Table3[[#Headers],[DC]],1,0)</f>
        <v>0</v>
      </c>
      <c r="J59" s="14">
        <f>IF(Table3[[#This Row],[winner]]=Table3[[#Headers],[RR]],1,0)</f>
        <v>0</v>
      </c>
      <c r="K59" s="14">
        <f>IF(Table3[[#This Row],[winner]]=Table3[[#Headers],[KKR]],1,0)</f>
        <v>0</v>
      </c>
      <c r="L59" s="14">
        <f>IF(Table3[[#This Row],[winner]]=Table3[[#Headers],[KXIP]],1,0)</f>
        <v>0</v>
      </c>
    </row>
    <row r="60" spans="1:12" x14ac:dyDescent="0.3">
      <c r="A60" s="8">
        <v>2012</v>
      </c>
      <c r="B60" s="8" t="s">
        <v>373</v>
      </c>
      <c r="C60" s="8" t="s">
        <v>371</v>
      </c>
      <c r="D60" s="8" t="s">
        <v>371</v>
      </c>
      <c r="E60" s="9">
        <f>IF(Table3[[#This Row],[winner]]=Table3[[#Headers],[CSK]],1,0)</f>
        <v>0</v>
      </c>
      <c r="F60" s="14">
        <f>IF(Table3[[#This Row],[winner]]=Table3[[#Headers],[MI]],1,0)</f>
        <v>1</v>
      </c>
      <c r="G60" s="14">
        <f>IF(Table3[[#This Row],[winner]]=Table3[[#Headers],[RCB]],1,0)</f>
        <v>0</v>
      </c>
      <c r="H60" s="14">
        <f>IF(Table3[[#This Row],[winner]]=Table3[[#Headers],[SRH]],1,0)</f>
        <v>0</v>
      </c>
      <c r="I60" s="14">
        <f>IF(Table3[[#This Row],[winner]]=Table3[[#Headers],[DC]],1,0)</f>
        <v>0</v>
      </c>
      <c r="J60" s="14">
        <f>IF(Table3[[#This Row],[winner]]=Table3[[#Headers],[RR]],1,0)</f>
        <v>0</v>
      </c>
      <c r="K60" s="14">
        <f>IF(Table3[[#This Row],[winner]]=Table3[[#Headers],[KKR]],1,0)</f>
        <v>0</v>
      </c>
      <c r="L60" s="14">
        <f>IF(Table3[[#This Row],[winner]]=Table3[[#Headers],[KXIP]],1,0)</f>
        <v>0</v>
      </c>
    </row>
    <row r="61" spans="1:12" x14ac:dyDescent="0.3">
      <c r="A61" s="8">
        <v>2012</v>
      </c>
      <c r="B61" s="8" t="s">
        <v>373</v>
      </c>
      <c r="C61" s="8" t="s">
        <v>376</v>
      </c>
      <c r="D61" s="8" t="s">
        <v>373</v>
      </c>
      <c r="E61" s="9">
        <f>IF(Table3[[#This Row],[winner]]=Table3[[#Headers],[CSK]],1,0)</f>
        <v>1</v>
      </c>
      <c r="F61" s="14">
        <f>IF(Table3[[#This Row],[winner]]=Table3[[#Headers],[MI]],1,0)</f>
        <v>0</v>
      </c>
      <c r="G61" s="14">
        <f>IF(Table3[[#This Row],[winner]]=Table3[[#Headers],[RCB]],1,0)</f>
        <v>0</v>
      </c>
      <c r="H61" s="14">
        <f>IF(Table3[[#This Row],[winner]]=Table3[[#Headers],[SRH]],1,0)</f>
        <v>0</v>
      </c>
      <c r="I61" s="14">
        <f>IF(Table3[[#This Row],[winner]]=Table3[[#Headers],[DC]],1,0)</f>
        <v>0</v>
      </c>
      <c r="J61" s="14">
        <f>IF(Table3[[#This Row],[winner]]=Table3[[#Headers],[RR]],1,0)</f>
        <v>0</v>
      </c>
      <c r="K61" s="14">
        <f>IF(Table3[[#This Row],[winner]]=Table3[[#Headers],[KKR]],1,0)</f>
        <v>0</v>
      </c>
      <c r="L61" s="14">
        <f>IF(Table3[[#This Row],[winner]]=Table3[[#Headers],[KXIP]],1,0)</f>
        <v>0</v>
      </c>
    </row>
    <row r="62" spans="1:12" x14ac:dyDescent="0.3">
      <c r="A62" s="8">
        <v>2012</v>
      </c>
      <c r="B62" s="8" t="s">
        <v>373</v>
      </c>
      <c r="C62" s="8" t="s">
        <v>375</v>
      </c>
      <c r="D62" s="8" t="s">
        <v>373</v>
      </c>
      <c r="E62" s="9">
        <f>IF(Table3[[#This Row],[winner]]=Table3[[#Headers],[CSK]],1,0)</f>
        <v>1</v>
      </c>
      <c r="F62" s="14">
        <f>IF(Table3[[#This Row],[winner]]=Table3[[#Headers],[MI]],1,0)</f>
        <v>0</v>
      </c>
      <c r="G62" s="14">
        <f>IF(Table3[[#This Row],[winner]]=Table3[[#Headers],[RCB]],1,0)</f>
        <v>0</v>
      </c>
      <c r="H62" s="14">
        <f>IF(Table3[[#This Row],[winner]]=Table3[[#Headers],[SRH]],1,0)</f>
        <v>0</v>
      </c>
      <c r="I62" s="14">
        <f>IF(Table3[[#This Row],[winner]]=Table3[[#Headers],[DC]],1,0)</f>
        <v>0</v>
      </c>
      <c r="J62" s="14">
        <f>IF(Table3[[#This Row],[winner]]=Table3[[#Headers],[RR]],1,0)</f>
        <v>0</v>
      </c>
      <c r="K62" s="14">
        <f>IF(Table3[[#This Row],[winner]]=Table3[[#Headers],[KKR]],1,0)</f>
        <v>0</v>
      </c>
      <c r="L62" s="14">
        <f>IF(Table3[[#This Row],[winner]]=Table3[[#Headers],[KXIP]],1,0)</f>
        <v>0</v>
      </c>
    </row>
    <row r="63" spans="1:12" x14ac:dyDescent="0.3">
      <c r="A63" s="8">
        <v>2012</v>
      </c>
      <c r="B63" s="8" t="s">
        <v>373</v>
      </c>
      <c r="C63" s="8" t="s">
        <v>377</v>
      </c>
      <c r="D63" s="8" t="s">
        <v>377</v>
      </c>
      <c r="E63" s="9">
        <f>IF(Table3[[#This Row],[winner]]=Table3[[#Headers],[CSK]],1,0)</f>
        <v>0</v>
      </c>
      <c r="F63" s="14">
        <f>IF(Table3[[#This Row],[winner]]=Table3[[#Headers],[MI]],1,0)</f>
        <v>0</v>
      </c>
      <c r="G63" s="14">
        <f>IF(Table3[[#This Row],[winner]]=Table3[[#Headers],[RCB]],1,0)</f>
        <v>0</v>
      </c>
      <c r="H63" s="14">
        <f>IF(Table3[[#This Row],[winner]]=Table3[[#Headers],[SRH]],1,0)</f>
        <v>0</v>
      </c>
      <c r="I63" s="14">
        <f>IF(Table3[[#This Row],[winner]]=Table3[[#Headers],[DC]],1,0)</f>
        <v>0</v>
      </c>
      <c r="J63" s="14">
        <f>IF(Table3[[#This Row],[winner]]=Table3[[#Headers],[RR]],1,0)</f>
        <v>0</v>
      </c>
      <c r="K63" s="14">
        <f>IF(Table3[[#This Row],[winner]]=Table3[[#Headers],[KKR]],1,0)</f>
        <v>0</v>
      </c>
      <c r="L63" s="14">
        <f>IF(Table3[[#This Row],[winner]]=Table3[[#Headers],[KXIP]],1,0)</f>
        <v>1</v>
      </c>
    </row>
    <row r="64" spans="1:12" x14ac:dyDescent="0.3">
      <c r="A64" s="8">
        <v>2012</v>
      </c>
      <c r="B64" s="8" t="s">
        <v>373</v>
      </c>
      <c r="C64" s="8" t="s">
        <v>372</v>
      </c>
      <c r="D64" s="8" t="s">
        <v>372</v>
      </c>
      <c r="E64" s="9">
        <f>IF(Table3[[#This Row],[winner]]=Table3[[#Headers],[CSK]],1,0)</f>
        <v>0</v>
      </c>
      <c r="F64" s="14">
        <f>IF(Table3[[#This Row],[winner]]=Table3[[#Headers],[MI]],1,0)</f>
        <v>0</v>
      </c>
      <c r="G64" s="14">
        <f>IF(Table3[[#This Row],[winner]]=Table3[[#Headers],[RCB]],1,0)</f>
        <v>0</v>
      </c>
      <c r="H64" s="14">
        <f>IF(Table3[[#This Row],[winner]]=Table3[[#Headers],[SRH]],1,0)</f>
        <v>0</v>
      </c>
      <c r="I64" s="14">
        <f>IF(Table3[[#This Row],[winner]]=Table3[[#Headers],[DC]],1,0)</f>
        <v>0</v>
      </c>
      <c r="J64" s="14">
        <f>IF(Table3[[#This Row],[winner]]=Table3[[#Headers],[RR]],1,0)</f>
        <v>0</v>
      </c>
      <c r="K64" s="14">
        <f>IF(Table3[[#This Row],[winner]]=Table3[[#Headers],[KKR]],1,0)</f>
        <v>1</v>
      </c>
      <c r="L64" s="14">
        <f>IF(Table3[[#This Row],[winner]]=Table3[[#Headers],[KXIP]],1,0)</f>
        <v>0</v>
      </c>
    </row>
    <row r="65" spans="1:12" x14ac:dyDescent="0.3">
      <c r="A65" s="8">
        <v>2012</v>
      </c>
      <c r="B65" s="8" t="s">
        <v>373</v>
      </c>
      <c r="C65" s="8" t="s">
        <v>378</v>
      </c>
      <c r="D65" s="8" t="s">
        <v>373</v>
      </c>
      <c r="E65" s="9">
        <f>IF(Table3[[#This Row],[winner]]=Table3[[#Headers],[CSK]],1,0)</f>
        <v>1</v>
      </c>
      <c r="F65" s="14">
        <f>IF(Table3[[#This Row],[winner]]=Table3[[#Headers],[MI]],1,0)</f>
        <v>0</v>
      </c>
      <c r="G65" s="14">
        <f>IF(Table3[[#This Row],[winner]]=Table3[[#Headers],[RCB]],1,0)</f>
        <v>0</v>
      </c>
      <c r="H65" s="14">
        <f>IF(Table3[[#This Row],[winner]]=Table3[[#Headers],[SRH]],1,0)</f>
        <v>0</v>
      </c>
      <c r="I65" s="14">
        <f>IF(Table3[[#This Row],[winner]]=Table3[[#Headers],[DC]],1,0)</f>
        <v>0</v>
      </c>
      <c r="J65" s="14">
        <f>IF(Table3[[#This Row],[winner]]=Table3[[#Headers],[RR]],1,0)</f>
        <v>0</v>
      </c>
      <c r="K65" s="14">
        <f>IF(Table3[[#This Row],[winner]]=Table3[[#Headers],[KKR]],1,0)</f>
        <v>0</v>
      </c>
      <c r="L65" s="14">
        <f>IF(Table3[[#This Row],[winner]]=Table3[[#Headers],[KXIP]],1,0)</f>
        <v>0</v>
      </c>
    </row>
    <row r="66" spans="1:12" x14ac:dyDescent="0.3">
      <c r="A66" s="8">
        <v>2012</v>
      </c>
      <c r="B66" s="8" t="s">
        <v>373</v>
      </c>
      <c r="C66" s="8" t="s">
        <v>374</v>
      </c>
      <c r="D66" s="8" t="s">
        <v>373</v>
      </c>
      <c r="E66" s="9">
        <f>IF(Table3[[#This Row],[winner]]=Table3[[#Headers],[CSK]],1,0)</f>
        <v>1</v>
      </c>
      <c r="F66" s="14">
        <f>IF(Table3[[#This Row],[winner]]=Table3[[#Headers],[MI]],1,0)</f>
        <v>0</v>
      </c>
      <c r="G66" s="14">
        <f>IF(Table3[[#This Row],[winner]]=Table3[[#Headers],[RCB]],1,0)</f>
        <v>0</v>
      </c>
      <c r="H66" s="14">
        <f>IF(Table3[[#This Row],[winner]]=Table3[[#Headers],[SRH]],1,0)</f>
        <v>0</v>
      </c>
      <c r="I66" s="14">
        <f>IF(Table3[[#This Row],[winner]]=Table3[[#Headers],[DC]],1,0)</f>
        <v>0</v>
      </c>
      <c r="J66" s="14">
        <f>IF(Table3[[#This Row],[winner]]=Table3[[#Headers],[RR]],1,0)</f>
        <v>0</v>
      </c>
      <c r="K66" s="14">
        <f>IF(Table3[[#This Row],[winner]]=Table3[[#Headers],[KKR]],1,0)</f>
        <v>0</v>
      </c>
      <c r="L66" s="14">
        <f>IF(Table3[[#This Row],[winner]]=Table3[[#Headers],[KXIP]],1,0)</f>
        <v>0</v>
      </c>
    </row>
    <row r="67" spans="1:12" x14ac:dyDescent="0.3">
      <c r="A67" s="8">
        <v>2012</v>
      </c>
      <c r="B67" s="8" t="s">
        <v>373</v>
      </c>
      <c r="C67" s="8" t="s">
        <v>371</v>
      </c>
      <c r="D67" s="8" t="s">
        <v>373</v>
      </c>
      <c r="E67" s="9">
        <f>IF(Table3[[#This Row],[winner]]=Table3[[#Headers],[CSK]],1,0)</f>
        <v>1</v>
      </c>
      <c r="F67" s="14">
        <f>IF(Table3[[#This Row],[winner]]=Table3[[#Headers],[MI]],1,0)</f>
        <v>0</v>
      </c>
      <c r="G67" s="14">
        <f>IF(Table3[[#This Row],[winner]]=Table3[[#Headers],[RCB]],1,0)</f>
        <v>0</v>
      </c>
      <c r="H67" s="14">
        <f>IF(Table3[[#This Row],[winner]]=Table3[[#Headers],[SRH]],1,0)</f>
        <v>0</v>
      </c>
      <c r="I67" s="14">
        <f>IF(Table3[[#This Row],[winner]]=Table3[[#Headers],[DC]],1,0)</f>
        <v>0</v>
      </c>
      <c r="J67" s="14">
        <f>IF(Table3[[#This Row],[winner]]=Table3[[#Headers],[RR]],1,0)</f>
        <v>0</v>
      </c>
      <c r="K67" s="14">
        <f>IF(Table3[[#This Row],[winner]]=Table3[[#Headers],[KKR]],1,0)</f>
        <v>0</v>
      </c>
      <c r="L67" s="14">
        <f>IF(Table3[[#This Row],[winner]]=Table3[[#Headers],[KXIP]],1,0)</f>
        <v>0</v>
      </c>
    </row>
    <row r="68" spans="1:12" x14ac:dyDescent="0.3">
      <c r="A68" s="8">
        <v>2012</v>
      </c>
      <c r="B68" s="8" t="s">
        <v>373</v>
      </c>
      <c r="C68" s="8" t="s">
        <v>378</v>
      </c>
      <c r="D68" s="8" t="s">
        <v>373</v>
      </c>
      <c r="E68" s="9">
        <f>IF(Table3[[#This Row],[winner]]=Table3[[#Headers],[CSK]],1,0)</f>
        <v>1</v>
      </c>
      <c r="F68" s="14">
        <f>IF(Table3[[#This Row],[winner]]=Table3[[#Headers],[MI]],1,0)</f>
        <v>0</v>
      </c>
      <c r="G68" s="14">
        <f>IF(Table3[[#This Row],[winner]]=Table3[[#Headers],[RCB]],1,0)</f>
        <v>0</v>
      </c>
      <c r="H68" s="14">
        <f>IF(Table3[[#This Row],[winner]]=Table3[[#Headers],[SRH]],1,0)</f>
        <v>0</v>
      </c>
      <c r="I68" s="14">
        <f>IF(Table3[[#This Row],[winner]]=Table3[[#Headers],[DC]],1,0)</f>
        <v>0</v>
      </c>
      <c r="J68" s="14">
        <f>IF(Table3[[#This Row],[winner]]=Table3[[#Headers],[RR]],1,0)</f>
        <v>0</v>
      </c>
      <c r="K68" s="14">
        <f>IF(Table3[[#This Row],[winner]]=Table3[[#Headers],[KKR]],1,0)</f>
        <v>0</v>
      </c>
      <c r="L68" s="14">
        <f>IF(Table3[[#This Row],[winner]]=Table3[[#Headers],[KXIP]],1,0)</f>
        <v>0</v>
      </c>
    </row>
    <row r="69" spans="1:12" x14ac:dyDescent="0.3">
      <c r="A69" s="8">
        <v>2012</v>
      </c>
      <c r="B69" s="8" t="s">
        <v>373</v>
      </c>
      <c r="C69" s="8" t="s">
        <v>374</v>
      </c>
      <c r="D69" s="8" t="s">
        <v>374</v>
      </c>
      <c r="E69" s="9">
        <f>IF(Table3[[#This Row],[winner]]=Table3[[#Headers],[CSK]],1,0)</f>
        <v>0</v>
      </c>
      <c r="F69" s="14">
        <f>IF(Table3[[#This Row],[winner]]=Table3[[#Headers],[MI]],1,0)</f>
        <v>0</v>
      </c>
      <c r="G69" s="14">
        <f>IF(Table3[[#This Row],[winner]]=Table3[[#Headers],[RCB]],1,0)</f>
        <v>0</v>
      </c>
      <c r="H69" s="14">
        <f>IF(Table3[[#This Row],[winner]]=Table3[[#Headers],[SRH]],1,0)</f>
        <v>0</v>
      </c>
      <c r="I69" s="14">
        <f>IF(Table3[[#This Row],[winner]]=Table3[[#Headers],[DC]],1,0)</f>
        <v>1</v>
      </c>
      <c r="J69" s="14">
        <f>IF(Table3[[#This Row],[winner]]=Table3[[#Headers],[RR]],1,0)</f>
        <v>0</v>
      </c>
      <c r="K69" s="14">
        <f>IF(Table3[[#This Row],[winner]]=Table3[[#Headers],[KKR]],1,0)</f>
        <v>0</v>
      </c>
      <c r="L69" s="14">
        <f>IF(Table3[[#This Row],[winner]]=Table3[[#Headers],[KXIP]],1,0)</f>
        <v>0</v>
      </c>
    </row>
    <row r="70" spans="1:12" x14ac:dyDescent="0.3">
      <c r="A70" s="8">
        <v>2012</v>
      </c>
      <c r="B70" s="8" t="s">
        <v>373</v>
      </c>
      <c r="C70" s="8" t="s">
        <v>371</v>
      </c>
      <c r="D70" s="8" t="s">
        <v>371</v>
      </c>
      <c r="E70" s="9">
        <f>IF(Table3[[#This Row],[winner]]=Table3[[#Headers],[CSK]],1,0)</f>
        <v>0</v>
      </c>
      <c r="F70" s="14">
        <f>IF(Table3[[#This Row],[winner]]=Table3[[#Headers],[MI]],1,0)</f>
        <v>1</v>
      </c>
      <c r="G70" s="14">
        <f>IF(Table3[[#This Row],[winner]]=Table3[[#Headers],[RCB]],1,0)</f>
        <v>0</v>
      </c>
      <c r="H70" s="14">
        <f>IF(Table3[[#This Row],[winner]]=Table3[[#Headers],[SRH]],1,0)</f>
        <v>0</v>
      </c>
      <c r="I70" s="14">
        <f>IF(Table3[[#This Row],[winner]]=Table3[[#Headers],[DC]],1,0)</f>
        <v>0</v>
      </c>
      <c r="J70" s="14">
        <f>IF(Table3[[#This Row],[winner]]=Table3[[#Headers],[RR]],1,0)</f>
        <v>0</v>
      </c>
      <c r="K70" s="14">
        <f>IF(Table3[[#This Row],[winner]]=Table3[[#Headers],[KKR]],1,0)</f>
        <v>0</v>
      </c>
      <c r="L70" s="14">
        <f>IF(Table3[[#This Row],[winner]]=Table3[[#Headers],[KXIP]],1,0)</f>
        <v>0</v>
      </c>
    </row>
    <row r="71" spans="1:12" x14ac:dyDescent="0.3">
      <c r="A71" s="8">
        <v>2012</v>
      </c>
      <c r="B71" s="8" t="s">
        <v>373</v>
      </c>
      <c r="C71" s="8" t="s">
        <v>375</v>
      </c>
      <c r="D71" s="8" t="s">
        <v>373</v>
      </c>
      <c r="E71" s="9">
        <f>IF(Table3[[#This Row],[winner]]=Table3[[#Headers],[CSK]],1,0)</f>
        <v>1</v>
      </c>
      <c r="F71" s="14">
        <f>IF(Table3[[#This Row],[winner]]=Table3[[#Headers],[MI]],1,0)</f>
        <v>0</v>
      </c>
      <c r="G71" s="14">
        <f>IF(Table3[[#This Row],[winner]]=Table3[[#Headers],[RCB]],1,0)</f>
        <v>0</v>
      </c>
      <c r="H71" s="14">
        <f>IF(Table3[[#This Row],[winner]]=Table3[[#Headers],[SRH]],1,0)</f>
        <v>0</v>
      </c>
      <c r="I71" s="14">
        <f>IF(Table3[[#This Row],[winner]]=Table3[[#Headers],[DC]],1,0)</f>
        <v>0</v>
      </c>
      <c r="J71" s="14">
        <f>IF(Table3[[#This Row],[winner]]=Table3[[#Headers],[RR]],1,0)</f>
        <v>0</v>
      </c>
      <c r="K71" s="14">
        <f>IF(Table3[[#This Row],[winner]]=Table3[[#Headers],[KKR]],1,0)</f>
        <v>0</v>
      </c>
      <c r="L71" s="14">
        <f>IF(Table3[[#This Row],[winner]]=Table3[[#Headers],[KXIP]],1,0)</f>
        <v>0</v>
      </c>
    </row>
    <row r="72" spans="1:12" x14ac:dyDescent="0.3">
      <c r="A72" s="8">
        <v>2012</v>
      </c>
      <c r="B72" s="8" t="s">
        <v>373</v>
      </c>
      <c r="C72" s="8" t="s">
        <v>372</v>
      </c>
      <c r="D72" s="8" t="s">
        <v>373</v>
      </c>
      <c r="E72" s="9">
        <f>IF(Table3[[#This Row],[winner]]=Table3[[#Headers],[CSK]],1,0)</f>
        <v>1</v>
      </c>
      <c r="F72" s="14">
        <f>IF(Table3[[#This Row],[winner]]=Table3[[#Headers],[MI]],1,0)</f>
        <v>0</v>
      </c>
      <c r="G72" s="14">
        <f>IF(Table3[[#This Row],[winner]]=Table3[[#Headers],[RCB]],1,0)</f>
        <v>0</v>
      </c>
      <c r="H72" s="14">
        <f>IF(Table3[[#This Row],[winner]]=Table3[[#Headers],[SRH]],1,0)</f>
        <v>0</v>
      </c>
      <c r="I72" s="14">
        <f>IF(Table3[[#This Row],[winner]]=Table3[[#Headers],[DC]],1,0)</f>
        <v>0</v>
      </c>
      <c r="J72" s="14">
        <f>IF(Table3[[#This Row],[winner]]=Table3[[#Headers],[RR]],1,0)</f>
        <v>0</v>
      </c>
      <c r="K72" s="14">
        <f>IF(Table3[[#This Row],[winner]]=Table3[[#Headers],[KKR]],1,0)</f>
        <v>0</v>
      </c>
      <c r="L72" s="14">
        <f>IF(Table3[[#This Row],[winner]]=Table3[[#Headers],[KXIP]],1,0)</f>
        <v>0</v>
      </c>
    </row>
    <row r="73" spans="1:12" x14ac:dyDescent="0.3">
      <c r="A73" s="8">
        <v>2012</v>
      </c>
      <c r="B73" s="8" t="s">
        <v>373</v>
      </c>
      <c r="C73" s="8" t="s">
        <v>377</v>
      </c>
      <c r="D73" s="8" t="s">
        <v>377</v>
      </c>
      <c r="E73" s="9">
        <f>IF(Table3[[#This Row],[winner]]=Table3[[#Headers],[CSK]],1,0)</f>
        <v>0</v>
      </c>
      <c r="F73" s="14">
        <f>IF(Table3[[#This Row],[winner]]=Table3[[#Headers],[MI]],1,0)</f>
        <v>0</v>
      </c>
      <c r="G73" s="14">
        <f>IF(Table3[[#This Row],[winner]]=Table3[[#Headers],[RCB]],1,0)</f>
        <v>0</v>
      </c>
      <c r="H73" s="14">
        <f>IF(Table3[[#This Row],[winner]]=Table3[[#Headers],[SRH]],1,0)</f>
        <v>0</v>
      </c>
      <c r="I73" s="14">
        <f>IF(Table3[[#This Row],[winner]]=Table3[[#Headers],[DC]],1,0)</f>
        <v>0</v>
      </c>
      <c r="J73" s="14">
        <f>IF(Table3[[#This Row],[winner]]=Table3[[#Headers],[RR]],1,0)</f>
        <v>0</v>
      </c>
      <c r="K73" s="14">
        <f>IF(Table3[[#This Row],[winner]]=Table3[[#Headers],[KKR]],1,0)</f>
        <v>0</v>
      </c>
      <c r="L73" s="14">
        <f>IF(Table3[[#This Row],[winner]]=Table3[[#Headers],[KXIP]],1,0)</f>
        <v>1</v>
      </c>
    </row>
    <row r="74" spans="1:12" x14ac:dyDescent="0.3">
      <c r="A74" s="8">
        <v>2012</v>
      </c>
      <c r="B74" s="8" t="s">
        <v>373</v>
      </c>
      <c r="C74" s="8" t="s">
        <v>374</v>
      </c>
      <c r="D74" s="8" t="s">
        <v>373</v>
      </c>
      <c r="E74" s="9">
        <f>IF(Table3[[#This Row],[winner]]=Table3[[#Headers],[CSK]],1,0)</f>
        <v>1</v>
      </c>
      <c r="F74" s="14">
        <f>IF(Table3[[#This Row],[winner]]=Table3[[#Headers],[MI]],1,0)</f>
        <v>0</v>
      </c>
      <c r="G74" s="14">
        <f>IF(Table3[[#This Row],[winner]]=Table3[[#Headers],[RCB]],1,0)</f>
        <v>0</v>
      </c>
      <c r="H74" s="14">
        <f>IF(Table3[[#This Row],[winner]]=Table3[[#Headers],[SRH]],1,0)</f>
        <v>0</v>
      </c>
      <c r="I74" s="14">
        <f>IF(Table3[[#This Row],[winner]]=Table3[[#Headers],[DC]],1,0)</f>
        <v>0</v>
      </c>
      <c r="J74" s="14">
        <f>IF(Table3[[#This Row],[winner]]=Table3[[#Headers],[RR]],1,0)</f>
        <v>0</v>
      </c>
      <c r="K74" s="14">
        <f>IF(Table3[[#This Row],[winner]]=Table3[[#Headers],[KKR]],1,0)</f>
        <v>0</v>
      </c>
      <c r="L74" s="14">
        <f>IF(Table3[[#This Row],[winner]]=Table3[[#Headers],[KXIP]],1,0)</f>
        <v>0</v>
      </c>
    </row>
    <row r="75" spans="1:12" x14ac:dyDescent="0.3">
      <c r="A75" s="8">
        <v>2012</v>
      </c>
      <c r="B75" s="8" t="s">
        <v>373</v>
      </c>
      <c r="C75" s="8" t="s">
        <v>372</v>
      </c>
      <c r="D75" s="8" t="s">
        <v>372</v>
      </c>
      <c r="E75" s="9">
        <f>IF(Table3[[#This Row],[winner]]=Table3[[#Headers],[CSK]],1,0)</f>
        <v>0</v>
      </c>
      <c r="F75" s="14">
        <f>IF(Table3[[#This Row],[winner]]=Table3[[#Headers],[MI]],1,0)</f>
        <v>0</v>
      </c>
      <c r="G75" s="14">
        <f>IF(Table3[[#This Row],[winner]]=Table3[[#Headers],[RCB]],1,0)</f>
        <v>0</v>
      </c>
      <c r="H75" s="14">
        <f>IF(Table3[[#This Row],[winner]]=Table3[[#Headers],[SRH]],1,0)</f>
        <v>0</v>
      </c>
      <c r="I75" s="14">
        <f>IF(Table3[[#This Row],[winner]]=Table3[[#Headers],[DC]],1,0)</f>
        <v>0</v>
      </c>
      <c r="J75" s="14">
        <f>IF(Table3[[#This Row],[winner]]=Table3[[#Headers],[RR]],1,0)</f>
        <v>0</v>
      </c>
      <c r="K75" s="14">
        <f>IF(Table3[[#This Row],[winner]]=Table3[[#Headers],[KKR]],1,0)</f>
        <v>1</v>
      </c>
      <c r="L75" s="14">
        <f>IF(Table3[[#This Row],[winner]]=Table3[[#Headers],[KXIP]],1,0)</f>
        <v>0</v>
      </c>
    </row>
    <row r="76" spans="1:12" x14ac:dyDescent="0.3">
      <c r="A76" s="8">
        <v>2013</v>
      </c>
      <c r="B76" s="8" t="s">
        <v>373</v>
      </c>
      <c r="C76" s="8" t="s">
        <v>371</v>
      </c>
      <c r="D76" s="8" t="s">
        <v>371</v>
      </c>
      <c r="E76" s="9">
        <f>IF(Table3[[#This Row],[winner]]=Table3[[#Headers],[CSK]],1,0)</f>
        <v>0</v>
      </c>
      <c r="F76" s="14">
        <f>IF(Table3[[#This Row],[winner]]=Table3[[#Headers],[MI]],1,0)</f>
        <v>1</v>
      </c>
      <c r="G76" s="14">
        <f>IF(Table3[[#This Row],[winner]]=Table3[[#Headers],[RCB]],1,0)</f>
        <v>0</v>
      </c>
      <c r="H76" s="14">
        <f>IF(Table3[[#This Row],[winner]]=Table3[[#Headers],[SRH]],1,0)</f>
        <v>0</v>
      </c>
      <c r="I76" s="14">
        <f>IF(Table3[[#This Row],[winner]]=Table3[[#Headers],[DC]],1,0)</f>
        <v>0</v>
      </c>
      <c r="J76" s="14">
        <f>IF(Table3[[#This Row],[winner]]=Table3[[#Headers],[RR]],1,0)</f>
        <v>0</v>
      </c>
      <c r="K76" s="14">
        <f>IF(Table3[[#This Row],[winner]]=Table3[[#Headers],[KKR]],1,0)</f>
        <v>0</v>
      </c>
      <c r="L76" s="14">
        <f>IF(Table3[[#This Row],[winner]]=Table3[[#Headers],[KXIP]],1,0)</f>
        <v>0</v>
      </c>
    </row>
    <row r="77" spans="1:12" x14ac:dyDescent="0.3">
      <c r="A77" s="8">
        <v>2013</v>
      </c>
      <c r="B77" s="8" t="s">
        <v>373</v>
      </c>
      <c r="C77" s="8" t="s">
        <v>376</v>
      </c>
      <c r="D77" s="8" t="s">
        <v>373</v>
      </c>
      <c r="E77" s="9">
        <f>IF(Table3[[#This Row],[winner]]=Table3[[#Headers],[CSK]],1,0)</f>
        <v>1</v>
      </c>
      <c r="F77" s="14">
        <f>IF(Table3[[#This Row],[winner]]=Table3[[#Headers],[MI]],1,0)</f>
        <v>0</v>
      </c>
      <c r="G77" s="14">
        <f>IF(Table3[[#This Row],[winner]]=Table3[[#Headers],[RCB]],1,0)</f>
        <v>0</v>
      </c>
      <c r="H77" s="14">
        <f>IF(Table3[[#This Row],[winner]]=Table3[[#Headers],[SRH]],1,0)</f>
        <v>0</v>
      </c>
      <c r="I77" s="14">
        <f>IF(Table3[[#This Row],[winner]]=Table3[[#Headers],[DC]],1,0)</f>
        <v>0</v>
      </c>
      <c r="J77" s="14">
        <f>IF(Table3[[#This Row],[winner]]=Table3[[#Headers],[RR]],1,0)</f>
        <v>0</v>
      </c>
      <c r="K77" s="14">
        <f>IF(Table3[[#This Row],[winner]]=Table3[[#Headers],[KKR]],1,0)</f>
        <v>0</v>
      </c>
      <c r="L77" s="14">
        <f>IF(Table3[[#This Row],[winner]]=Table3[[#Headers],[KXIP]],1,0)</f>
        <v>0</v>
      </c>
    </row>
    <row r="78" spans="1:12" x14ac:dyDescent="0.3">
      <c r="A78" s="8">
        <v>2013</v>
      </c>
      <c r="B78" s="8" t="s">
        <v>373</v>
      </c>
      <c r="C78" s="8" t="s">
        <v>375</v>
      </c>
      <c r="D78" s="8" t="s">
        <v>373</v>
      </c>
      <c r="E78" s="9">
        <f>IF(Table3[[#This Row],[winner]]=Table3[[#Headers],[CSK]],1,0)</f>
        <v>1</v>
      </c>
      <c r="F78" s="14">
        <f>IF(Table3[[#This Row],[winner]]=Table3[[#Headers],[MI]],1,0)</f>
        <v>0</v>
      </c>
      <c r="G78" s="14">
        <f>IF(Table3[[#This Row],[winner]]=Table3[[#Headers],[RCB]],1,0)</f>
        <v>0</v>
      </c>
      <c r="H78" s="14">
        <f>IF(Table3[[#This Row],[winner]]=Table3[[#Headers],[SRH]],1,0)</f>
        <v>0</v>
      </c>
      <c r="I78" s="14">
        <f>IF(Table3[[#This Row],[winner]]=Table3[[#Headers],[DC]],1,0)</f>
        <v>0</v>
      </c>
      <c r="J78" s="14">
        <f>IF(Table3[[#This Row],[winner]]=Table3[[#Headers],[RR]],1,0)</f>
        <v>0</v>
      </c>
      <c r="K78" s="14">
        <f>IF(Table3[[#This Row],[winner]]=Table3[[#Headers],[KKR]],1,0)</f>
        <v>0</v>
      </c>
      <c r="L78" s="14">
        <f>IF(Table3[[#This Row],[winner]]=Table3[[#Headers],[KXIP]],1,0)</f>
        <v>0</v>
      </c>
    </row>
    <row r="79" spans="1:12" x14ac:dyDescent="0.3">
      <c r="A79" s="8">
        <v>2013</v>
      </c>
      <c r="B79" s="8" t="s">
        <v>373</v>
      </c>
      <c r="C79" s="8" t="s">
        <v>378</v>
      </c>
      <c r="D79" s="8" t="s">
        <v>373</v>
      </c>
      <c r="E79" s="9">
        <f>IF(Table3[[#This Row],[winner]]=Table3[[#Headers],[CSK]],1,0)</f>
        <v>1</v>
      </c>
      <c r="F79" s="14">
        <f>IF(Table3[[#This Row],[winner]]=Table3[[#Headers],[MI]],1,0)</f>
        <v>0</v>
      </c>
      <c r="G79" s="14">
        <f>IF(Table3[[#This Row],[winner]]=Table3[[#Headers],[RCB]],1,0)</f>
        <v>0</v>
      </c>
      <c r="H79" s="14">
        <f>IF(Table3[[#This Row],[winner]]=Table3[[#Headers],[SRH]],1,0)</f>
        <v>0</v>
      </c>
      <c r="I79" s="14">
        <f>IF(Table3[[#This Row],[winner]]=Table3[[#Headers],[DC]],1,0)</f>
        <v>0</v>
      </c>
      <c r="J79" s="14">
        <f>IF(Table3[[#This Row],[winner]]=Table3[[#Headers],[RR]],1,0)</f>
        <v>0</v>
      </c>
      <c r="K79" s="14">
        <f>IF(Table3[[#This Row],[winner]]=Table3[[#Headers],[KKR]],1,0)</f>
        <v>0</v>
      </c>
      <c r="L79" s="14">
        <f>IF(Table3[[#This Row],[winner]]=Table3[[#Headers],[KXIP]],1,0)</f>
        <v>0</v>
      </c>
    </row>
    <row r="80" spans="1:12" x14ac:dyDescent="0.3">
      <c r="A80" s="8">
        <v>2013</v>
      </c>
      <c r="B80" s="8" t="s">
        <v>373</v>
      </c>
      <c r="C80" s="8" t="s">
        <v>372</v>
      </c>
      <c r="D80" s="8" t="s">
        <v>373</v>
      </c>
      <c r="E80" s="9">
        <f>IF(Table3[[#This Row],[winner]]=Table3[[#Headers],[CSK]],1,0)</f>
        <v>1</v>
      </c>
      <c r="F80" s="14">
        <f>IF(Table3[[#This Row],[winner]]=Table3[[#Headers],[MI]],1,0)</f>
        <v>0</v>
      </c>
      <c r="G80" s="14">
        <f>IF(Table3[[#This Row],[winner]]=Table3[[#Headers],[RCB]],1,0)</f>
        <v>0</v>
      </c>
      <c r="H80" s="14">
        <f>IF(Table3[[#This Row],[winner]]=Table3[[#Headers],[SRH]],1,0)</f>
        <v>0</v>
      </c>
      <c r="I80" s="14">
        <f>IF(Table3[[#This Row],[winner]]=Table3[[#Headers],[DC]],1,0)</f>
        <v>0</v>
      </c>
      <c r="J80" s="14">
        <f>IF(Table3[[#This Row],[winner]]=Table3[[#Headers],[RR]],1,0)</f>
        <v>0</v>
      </c>
      <c r="K80" s="14">
        <f>IF(Table3[[#This Row],[winner]]=Table3[[#Headers],[KKR]],1,0)</f>
        <v>0</v>
      </c>
      <c r="L80" s="14">
        <f>IF(Table3[[#This Row],[winner]]=Table3[[#Headers],[KXIP]],1,0)</f>
        <v>0</v>
      </c>
    </row>
    <row r="81" spans="1:12" x14ac:dyDescent="0.3">
      <c r="A81" s="8">
        <v>2013</v>
      </c>
      <c r="B81" s="8" t="s">
        <v>373</v>
      </c>
      <c r="C81" s="8" t="s">
        <v>377</v>
      </c>
      <c r="D81" s="8" t="s">
        <v>373</v>
      </c>
      <c r="E81" s="9">
        <f>IF(Table3[[#This Row],[winner]]=Table3[[#Headers],[CSK]],1,0)</f>
        <v>1</v>
      </c>
      <c r="F81" s="14">
        <f>IF(Table3[[#This Row],[winner]]=Table3[[#Headers],[MI]],1,0)</f>
        <v>0</v>
      </c>
      <c r="G81" s="14">
        <f>IF(Table3[[#This Row],[winner]]=Table3[[#Headers],[RCB]],1,0)</f>
        <v>0</v>
      </c>
      <c r="H81" s="14">
        <f>IF(Table3[[#This Row],[winner]]=Table3[[#Headers],[SRH]],1,0)</f>
        <v>0</v>
      </c>
      <c r="I81" s="14">
        <f>IF(Table3[[#This Row],[winner]]=Table3[[#Headers],[DC]],1,0)</f>
        <v>0</v>
      </c>
      <c r="J81" s="14">
        <f>IF(Table3[[#This Row],[winner]]=Table3[[#Headers],[RR]],1,0)</f>
        <v>0</v>
      </c>
      <c r="K81" s="14">
        <f>IF(Table3[[#This Row],[winner]]=Table3[[#Headers],[KKR]],1,0)</f>
        <v>0</v>
      </c>
      <c r="L81" s="14">
        <f>IF(Table3[[#This Row],[winner]]=Table3[[#Headers],[KXIP]],1,0)</f>
        <v>0</v>
      </c>
    </row>
    <row r="82" spans="1:12" x14ac:dyDescent="0.3">
      <c r="A82" s="8">
        <v>2013</v>
      </c>
      <c r="B82" s="8" t="s">
        <v>373</v>
      </c>
      <c r="C82" s="8" t="s">
        <v>374</v>
      </c>
      <c r="D82" s="8" t="s">
        <v>373</v>
      </c>
      <c r="E82" s="9">
        <f>IF(Table3[[#This Row],[winner]]=Table3[[#Headers],[CSK]],1,0)</f>
        <v>1</v>
      </c>
      <c r="F82" s="14">
        <f>IF(Table3[[#This Row],[winner]]=Table3[[#Headers],[MI]],1,0)</f>
        <v>0</v>
      </c>
      <c r="G82" s="14">
        <f>IF(Table3[[#This Row],[winner]]=Table3[[#Headers],[RCB]],1,0)</f>
        <v>0</v>
      </c>
      <c r="H82" s="14">
        <f>IF(Table3[[#This Row],[winner]]=Table3[[#Headers],[SRH]],1,0)</f>
        <v>0</v>
      </c>
      <c r="I82" s="14">
        <f>IF(Table3[[#This Row],[winner]]=Table3[[#Headers],[DC]],1,0)</f>
        <v>0</v>
      </c>
      <c r="J82" s="14">
        <f>IF(Table3[[#This Row],[winner]]=Table3[[#Headers],[RR]],1,0)</f>
        <v>0</v>
      </c>
      <c r="K82" s="14">
        <f>IF(Table3[[#This Row],[winner]]=Table3[[#Headers],[KKR]],1,0)</f>
        <v>0</v>
      </c>
      <c r="L82" s="14">
        <f>IF(Table3[[#This Row],[winner]]=Table3[[#Headers],[KXIP]],1,0)</f>
        <v>0</v>
      </c>
    </row>
    <row r="83" spans="1:12" x14ac:dyDescent="0.3">
      <c r="A83" s="8">
        <v>2013</v>
      </c>
      <c r="B83" s="8" t="s">
        <v>373</v>
      </c>
      <c r="C83" s="8" t="s">
        <v>371</v>
      </c>
      <c r="D83" s="8" t="s">
        <v>373</v>
      </c>
      <c r="E83" s="9">
        <f>IF(Table3[[#This Row],[winner]]=Table3[[#Headers],[CSK]],1,0)</f>
        <v>1</v>
      </c>
      <c r="F83" s="14">
        <f>IF(Table3[[#This Row],[winner]]=Table3[[#Headers],[MI]],1,0)</f>
        <v>0</v>
      </c>
      <c r="G83" s="14">
        <f>IF(Table3[[#This Row],[winner]]=Table3[[#Headers],[RCB]],1,0)</f>
        <v>0</v>
      </c>
      <c r="H83" s="14">
        <f>IF(Table3[[#This Row],[winner]]=Table3[[#Headers],[SRH]],1,0)</f>
        <v>0</v>
      </c>
      <c r="I83" s="14">
        <f>IF(Table3[[#This Row],[winner]]=Table3[[#Headers],[DC]],1,0)</f>
        <v>0</v>
      </c>
      <c r="J83" s="14">
        <f>IF(Table3[[#This Row],[winner]]=Table3[[#Headers],[RR]],1,0)</f>
        <v>0</v>
      </c>
      <c r="K83" s="14">
        <f>IF(Table3[[#This Row],[winner]]=Table3[[#Headers],[KKR]],1,0)</f>
        <v>0</v>
      </c>
      <c r="L83" s="14">
        <f>IF(Table3[[#This Row],[winner]]=Table3[[#Headers],[KXIP]],1,0)</f>
        <v>0</v>
      </c>
    </row>
    <row r="84" spans="1:12" x14ac:dyDescent="0.3">
      <c r="A84" s="8">
        <v>2013</v>
      </c>
      <c r="B84" s="8" t="s">
        <v>373</v>
      </c>
      <c r="C84" s="8" t="s">
        <v>371</v>
      </c>
      <c r="D84" s="8" t="s">
        <v>371</v>
      </c>
      <c r="E84" s="9">
        <f>IF(Table3[[#This Row],[winner]]=Table3[[#Headers],[CSK]],1,0)</f>
        <v>0</v>
      </c>
      <c r="F84" s="14">
        <f>IF(Table3[[#This Row],[winner]]=Table3[[#Headers],[MI]],1,0)</f>
        <v>1</v>
      </c>
      <c r="G84" s="14">
        <f>IF(Table3[[#This Row],[winner]]=Table3[[#Headers],[RCB]],1,0)</f>
        <v>0</v>
      </c>
      <c r="H84" s="14">
        <f>IF(Table3[[#This Row],[winner]]=Table3[[#Headers],[SRH]],1,0)</f>
        <v>0</v>
      </c>
      <c r="I84" s="14">
        <f>IF(Table3[[#This Row],[winner]]=Table3[[#Headers],[DC]],1,0)</f>
        <v>0</v>
      </c>
      <c r="J84" s="14">
        <f>IF(Table3[[#This Row],[winner]]=Table3[[#Headers],[RR]],1,0)</f>
        <v>0</v>
      </c>
      <c r="K84" s="14">
        <f>IF(Table3[[#This Row],[winner]]=Table3[[#Headers],[KKR]],1,0)</f>
        <v>0</v>
      </c>
      <c r="L84" s="14">
        <f>IF(Table3[[#This Row],[winner]]=Table3[[#Headers],[KXIP]],1,0)</f>
        <v>0</v>
      </c>
    </row>
    <row r="85" spans="1:12" x14ac:dyDescent="0.3">
      <c r="A85" s="8">
        <v>2013</v>
      </c>
      <c r="B85" s="8" t="s">
        <v>373</v>
      </c>
      <c r="C85" s="8" t="s">
        <v>377</v>
      </c>
      <c r="D85" s="8" t="s">
        <v>373</v>
      </c>
      <c r="E85" s="9">
        <f>IF(Table3[[#This Row],[winner]]=Table3[[#Headers],[CSK]],1,0)</f>
        <v>1</v>
      </c>
      <c r="F85" s="14">
        <f>IF(Table3[[#This Row],[winner]]=Table3[[#Headers],[MI]],1,0)</f>
        <v>0</v>
      </c>
      <c r="G85" s="14">
        <f>IF(Table3[[#This Row],[winner]]=Table3[[#Headers],[RCB]],1,0)</f>
        <v>0</v>
      </c>
      <c r="H85" s="14">
        <f>IF(Table3[[#This Row],[winner]]=Table3[[#Headers],[SRH]],1,0)</f>
        <v>0</v>
      </c>
      <c r="I85" s="14">
        <f>IF(Table3[[#This Row],[winner]]=Table3[[#Headers],[DC]],1,0)</f>
        <v>0</v>
      </c>
      <c r="J85" s="14">
        <f>IF(Table3[[#This Row],[winner]]=Table3[[#Headers],[RR]],1,0)</f>
        <v>0</v>
      </c>
      <c r="K85" s="14">
        <f>IF(Table3[[#This Row],[winner]]=Table3[[#Headers],[KKR]],1,0)</f>
        <v>0</v>
      </c>
      <c r="L85" s="14">
        <f>IF(Table3[[#This Row],[winner]]=Table3[[#Headers],[KXIP]],1,0)</f>
        <v>0</v>
      </c>
    </row>
    <row r="86" spans="1:12" x14ac:dyDescent="0.3">
      <c r="A86" s="8">
        <v>2013</v>
      </c>
      <c r="B86" s="8" t="s">
        <v>373</v>
      </c>
      <c r="C86" s="8" t="s">
        <v>374</v>
      </c>
      <c r="D86" s="8" t="s">
        <v>373</v>
      </c>
      <c r="E86" s="9">
        <f>IF(Table3[[#This Row],[winner]]=Table3[[#Headers],[CSK]],1,0)</f>
        <v>1</v>
      </c>
      <c r="F86" s="14">
        <f>IF(Table3[[#This Row],[winner]]=Table3[[#Headers],[MI]],1,0)</f>
        <v>0</v>
      </c>
      <c r="G86" s="14">
        <f>IF(Table3[[#This Row],[winner]]=Table3[[#Headers],[RCB]],1,0)</f>
        <v>0</v>
      </c>
      <c r="H86" s="14">
        <f>IF(Table3[[#This Row],[winner]]=Table3[[#Headers],[SRH]],1,0)</f>
        <v>0</v>
      </c>
      <c r="I86" s="14">
        <f>IF(Table3[[#This Row],[winner]]=Table3[[#Headers],[DC]],1,0)</f>
        <v>0</v>
      </c>
      <c r="J86" s="14">
        <f>IF(Table3[[#This Row],[winner]]=Table3[[#Headers],[RR]],1,0)</f>
        <v>0</v>
      </c>
      <c r="K86" s="14">
        <f>IF(Table3[[#This Row],[winner]]=Table3[[#Headers],[KKR]],1,0)</f>
        <v>0</v>
      </c>
      <c r="L86" s="14">
        <f>IF(Table3[[#This Row],[winner]]=Table3[[#Headers],[KXIP]],1,0)</f>
        <v>0</v>
      </c>
    </row>
    <row r="87" spans="1:12" x14ac:dyDescent="0.3">
      <c r="A87" s="8">
        <v>2013</v>
      </c>
      <c r="B87" s="8" t="s">
        <v>373</v>
      </c>
      <c r="C87" s="8" t="s">
        <v>372</v>
      </c>
      <c r="D87" s="8" t="s">
        <v>373</v>
      </c>
      <c r="E87" s="9">
        <f>IF(Table3[[#This Row],[winner]]=Table3[[#Headers],[CSK]],1,0)</f>
        <v>1</v>
      </c>
      <c r="F87" s="14">
        <f>IF(Table3[[#This Row],[winner]]=Table3[[#Headers],[MI]],1,0)</f>
        <v>0</v>
      </c>
      <c r="G87" s="14">
        <f>IF(Table3[[#This Row],[winner]]=Table3[[#Headers],[RCB]],1,0)</f>
        <v>0</v>
      </c>
      <c r="H87" s="14">
        <f>IF(Table3[[#This Row],[winner]]=Table3[[#Headers],[SRH]],1,0)</f>
        <v>0</v>
      </c>
      <c r="I87" s="14">
        <f>IF(Table3[[#This Row],[winner]]=Table3[[#Headers],[DC]],1,0)</f>
        <v>0</v>
      </c>
      <c r="J87" s="14">
        <f>IF(Table3[[#This Row],[winner]]=Table3[[#Headers],[RR]],1,0)</f>
        <v>0</v>
      </c>
      <c r="K87" s="14">
        <f>IF(Table3[[#This Row],[winner]]=Table3[[#Headers],[KKR]],1,0)</f>
        <v>0</v>
      </c>
      <c r="L87" s="14">
        <f>IF(Table3[[#This Row],[winner]]=Table3[[#Headers],[KXIP]],1,0)</f>
        <v>0</v>
      </c>
    </row>
    <row r="88" spans="1:12" x14ac:dyDescent="0.3">
      <c r="A88" s="8">
        <v>2013</v>
      </c>
      <c r="B88" s="8" t="s">
        <v>373</v>
      </c>
      <c r="C88" s="8" t="s">
        <v>371</v>
      </c>
      <c r="D88" s="8" t="s">
        <v>371</v>
      </c>
      <c r="E88" s="9">
        <f>IF(Table3[[#This Row],[winner]]=Table3[[#Headers],[CSK]],1,0)</f>
        <v>0</v>
      </c>
      <c r="F88" s="14">
        <f>IF(Table3[[#This Row],[winner]]=Table3[[#Headers],[MI]],1,0)</f>
        <v>1</v>
      </c>
      <c r="G88" s="14">
        <f>IF(Table3[[#This Row],[winner]]=Table3[[#Headers],[RCB]],1,0)</f>
        <v>0</v>
      </c>
      <c r="H88" s="14">
        <f>IF(Table3[[#This Row],[winner]]=Table3[[#Headers],[SRH]],1,0)</f>
        <v>0</v>
      </c>
      <c r="I88" s="14">
        <f>IF(Table3[[#This Row],[winner]]=Table3[[#Headers],[DC]],1,0)</f>
        <v>0</v>
      </c>
      <c r="J88" s="14">
        <f>IF(Table3[[#This Row],[winner]]=Table3[[#Headers],[RR]],1,0)</f>
        <v>0</v>
      </c>
      <c r="K88" s="14">
        <f>IF(Table3[[#This Row],[winner]]=Table3[[#Headers],[KKR]],1,0)</f>
        <v>0</v>
      </c>
      <c r="L88" s="14">
        <f>IF(Table3[[#This Row],[winner]]=Table3[[#Headers],[KXIP]],1,0)</f>
        <v>0</v>
      </c>
    </row>
    <row r="89" spans="1:12" x14ac:dyDescent="0.3">
      <c r="A89" s="8">
        <v>2013</v>
      </c>
      <c r="B89" s="8" t="s">
        <v>373</v>
      </c>
      <c r="C89" s="8" t="s">
        <v>378</v>
      </c>
      <c r="D89" s="8" t="s">
        <v>373</v>
      </c>
      <c r="E89" s="9">
        <f>IF(Table3[[#This Row],[winner]]=Table3[[#Headers],[CSK]],1,0)</f>
        <v>1</v>
      </c>
      <c r="F89" s="14">
        <f>IF(Table3[[#This Row],[winner]]=Table3[[#Headers],[MI]],1,0)</f>
        <v>0</v>
      </c>
      <c r="G89" s="14">
        <f>IF(Table3[[#This Row],[winner]]=Table3[[#Headers],[RCB]],1,0)</f>
        <v>0</v>
      </c>
      <c r="H89" s="14">
        <f>IF(Table3[[#This Row],[winner]]=Table3[[#Headers],[SRH]],1,0)</f>
        <v>0</v>
      </c>
      <c r="I89" s="14">
        <f>IF(Table3[[#This Row],[winner]]=Table3[[#Headers],[DC]],1,0)</f>
        <v>0</v>
      </c>
      <c r="J89" s="14">
        <f>IF(Table3[[#This Row],[winner]]=Table3[[#Headers],[RR]],1,0)</f>
        <v>0</v>
      </c>
      <c r="K89" s="14">
        <f>IF(Table3[[#This Row],[winner]]=Table3[[#Headers],[KKR]],1,0)</f>
        <v>0</v>
      </c>
      <c r="L89" s="14">
        <f>IF(Table3[[#This Row],[winner]]=Table3[[#Headers],[KXIP]],1,0)</f>
        <v>0</v>
      </c>
    </row>
    <row r="90" spans="1:12" x14ac:dyDescent="0.3">
      <c r="A90" s="8">
        <v>2013</v>
      </c>
      <c r="B90" s="8" t="s">
        <v>373</v>
      </c>
      <c r="C90" s="8" t="s">
        <v>375</v>
      </c>
      <c r="D90" s="8" t="s">
        <v>375</v>
      </c>
      <c r="E90" s="9">
        <f>IF(Table3[[#This Row],[winner]]=Table3[[#Headers],[CSK]],1,0)</f>
        <v>0</v>
      </c>
      <c r="F90" s="14">
        <f>IF(Table3[[#This Row],[winner]]=Table3[[#Headers],[MI]],1,0)</f>
        <v>0</v>
      </c>
      <c r="G90" s="14">
        <f>IF(Table3[[#This Row],[winner]]=Table3[[#Headers],[RCB]],1,0)</f>
        <v>0</v>
      </c>
      <c r="H90" s="14">
        <f>IF(Table3[[#This Row],[winner]]=Table3[[#Headers],[SRH]],1,0)</f>
        <v>0</v>
      </c>
      <c r="I90" s="14">
        <f>IF(Table3[[#This Row],[winner]]=Table3[[#Headers],[DC]],1,0)</f>
        <v>0</v>
      </c>
      <c r="J90" s="14">
        <f>IF(Table3[[#This Row],[winner]]=Table3[[#Headers],[RR]],1,0)</f>
        <v>1</v>
      </c>
      <c r="K90" s="14">
        <f>IF(Table3[[#This Row],[winner]]=Table3[[#Headers],[KKR]],1,0)</f>
        <v>0</v>
      </c>
      <c r="L90" s="14">
        <f>IF(Table3[[#This Row],[winner]]=Table3[[#Headers],[KXIP]],1,0)</f>
        <v>0</v>
      </c>
    </row>
    <row r="91" spans="1:12" x14ac:dyDescent="0.3">
      <c r="A91" s="8">
        <v>2013</v>
      </c>
      <c r="B91" s="8" t="s">
        <v>373</v>
      </c>
      <c r="C91" s="8" t="s">
        <v>376</v>
      </c>
      <c r="D91" s="8" t="s">
        <v>376</v>
      </c>
      <c r="E91" s="9">
        <f>IF(Table3[[#This Row],[winner]]=Table3[[#Headers],[CSK]],1,0)</f>
        <v>0</v>
      </c>
      <c r="F91" s="14">
        <f>IF(Table3[[#This Row],[winner]]=Table3[[#Headers],[MI]],1,0)</f>
        <v>0</v>
      </c>
      <c r="G91" s="14">
        <f>IF(Table3[[#This Row],[winner]]=Table3[[#Headers],[RCB]],1,0)</f>
        <v>1</v>
      </c>
      <c r="H91" s="14">
        <f>IF(Table3[[#This Row],[winner]]=Table3[[#Headers],[SRH]],1,0)</f>
        <v>0</v>
      </c>
      <c r="I91" s="14">
        <f>IF(Table3[[#This Row],[winner]]=Table3[[#Headers],[DC]],1,0)</f>
        <v>0</v>
      </c>
      <c r="J91" s="14">
        <f>IF(Table3[[#This Row],[winner]]=Table3[[#Headers],[RR]],1,0)</f>
        <v>0</v>
      </c>
      <c r="K91" s="14">
        <f>IF(Table3[[#This Row],[winner]]=Table3[[#Headers],[KKR]],1,0)</f>
        <v>0</v>
      </c>
      <c r="L91" s="14">
        <f>IF(Table3[[#This Row],[winner]]=Table3[[#Headers],[KXIP]],1,0)</f>
        <v>0</v>
      </c>
    </row>
    <row r="92" spans="1:12" x14ac:dyDescent="0.3">
      <c r="A92" s="8">
        <v>2014</v>
      </c>
      <c r="B92" s="8" t="s">
        <v>373</v>
      </c>
      <c r="C92" s="8" t="s">
        <v>377</v>
      </c>
      <c r="D92" s="8" t="s">
        <v>377</v>
      </c>
      <c r="E92" s="9">
        <f>IF(Table3[[#This Row],[winner]]=Table3[[#Headers],[CSK]],1,0)</f>
        <v>0</v>
      </c>
      <c r="F92" s="14">
        <f>IF(Table3[[#This Row],[winner]]=Table3[[#Headers],[MI]],1,0)</f>
        <v>0</v>
      </c>
      <c r="G92" s="14">
        <f>IF(Table3[[#This Row],[winner]]=Table3[[#Headers],[RCB]],1,0)</f>
        <v>0</v>
      </c>
      <c r="H92" s="14">
        <f>IF(Table3[[#This Row],[winner]]=Table3[[#Headers],[SRH]],1,0)</f>
        <v>0</v>
      </c>
      <c r="I92" s="14">
        <f>IF(Table3[[#This Row],[winner]]=Table3[[#Headers],[DC]],1,0)</f>
        <v>0</v>
      </c>
      <c r="J92" s="14">
        <f>IF(Table3[[#This Row],[winner]]=Table3[[#Headers],[RR]],1,0)</f>
        <v>0</v>
      </c>
      <c r="K92" s="14">
        <f>IF(Table3[[#This Row],[winner]]=Table3[[#Headers],[KKR]],1,0)</f>
        <v>0</v>
      </c>
      <c r="L92" s="14">
        <f>IF(Table3[[#This Row],[winner]]=Table3[[#Headers],[KXIP]],1,0)</f>
        <v>1</v>
      </c>
    </row>
    <row r="93" spans="1:12" x14ac:dyDescent="0.3">
      <c r="A93" s="8">
        <v>2014</v>
      </c>
      <c r="B93" s="8" t="s">
        <v>373</v>
      </c>
      <c r="C93" s="8" t="s">
        <v>374</v>
      </c>
      <c r="D93" s="8" t="s">
        <v>373</v>
      </c>
      <c r="E93" s="9">
        <f>IF(Table3[[#This Row],[winner]]=Table3[[#Headers],[CSK]],1,0)</f>
        <v>1</v>
      </c>
      <c r="F93" s="14">
        <f>IF(Table3[[#This Row],[winner]]=Table3[[#Headers],[MI]],1,0)</f>
        <v>0</v>
      </c>
      <c r="G93" s="14">
        <f>IF(Table3[[#This Row],[winner]]=Table3[[#Headers],[RCB]],1,0)</f>
        <v>0</v>
      </c>
      <c r="H93" s="14">
        <f>IF(Table3[[#This Row],[winner]]=Table3[[#Headers],[SRH]],1,0)</f>
        <v>0</v>
      </c>
      <c r="I93" s="14">
        <f>IF(Table3[[#This Row],[winner]]=Table3[[#Headers],[DC]],1,0)</f>
        <v>0</v>
      </c>
      <c r="J93" s="14">
        <f>IF(Table3[[#This Row],[winner]]=Table3[[#Headers],[RR]],1,0)</f>
        <v>0</v>
      </c>
      <c r="K93" s="14">
        <f>IF(Table3[[#This Row],[winner]]=Table3[[#Headers],[KKR]],1,0)</f>
        <v>0</v>
      </c>
      <c r="L93" s="14">
        <f>IF(Table3[[#This Row],[winner]]=Table3[[#Headers],[KXIP]],1,0)</f>
        <v>0</v>
      </c>
    </row>
    <row r="94" spans="1:12" x14ac:dyDescent="0.3">
      <c r="A94" s="8">
        <v>2014</v>
      </c>
      <c r="B94" s="8" t="s">
        <v>373</v>
      </c>
      <c r="C94" s="8" t="s">
        <v>371</v>
      </c>
      <c r="D94" s="8" t="s">
        <v>373</v>
      </c>
      <c r="E94" s="9">
        <f>IF(Table3[[#This Row],[winner]]=Table3[[#Headers],[CSK]],1,0)</f>
        <v>1</v>
      </c>
      <c r="F94" s="14">
        <f>IF(Table3[[#This Row],[winner]]=Table3[[#Headers],[MI]],1,0)</f>
        <v>0</v>
      </c>
      <c r="G94" s="14">
        <f>IF(Table3[[#This Row],[winner]]=Table3[[#Headers],[RCB]],1,0)</f>
        <v>0</v>
      </c>
      <c r="H94" s="14">
        <f>IF(Table3[[#This Row],[winner]]=Table3[[#Headers],[SRH]],1,0)</f>
        <v>0</v>
      </c>
      <c r="I94" s="14">
        <f>IF(Table3[[#This Row],[winner]]=Table3[[#Headers],[DC]],1,0)</f>
        <v>0</v>
      </c>
      <c r="J94" s="14">
        <f>IF(Table3[[#This Row],[winner]]=Table3[[#Headers],[RR]],1,0)</f>
        <v>0</v>
      </c>
      <c r="K94" s="14">
        <f>IF(Table3[[#This Row],[winner]]=Table3[[#Headers],[KKR]],1,0)</f>
        <v>0</v>
      </c>
      <c r="L94" s="14">
        <f>IF(Table3[[#This Row],[winner]]=Table3[[#Headers],[KXIP]],1,0)</f>
        <v>0</v>
      </c>
    </row>
    <row r="95" spans="1:12" x14ac:dyDescent="0.3">
      <c r="A95" s="10">
        <v>2014</v>
      </c>
      <c r="B95" s="10" t="s">
        <v>373</v>
      </c>
      <c r="C95" s="10" t="s">
        <v>372</v>
      </c>
      <c r="D95" s="10" t="s">
        <v>373</v>
      </c>
      <c r="E95" s="9">
        <f>IF(Table3[[#This Row],[winner]]=Table3[[#Headers],[CSK]],1,0)</f>
        <v>1</v>
      </c>
      <c r="F95" s="14">
        <f>IF(Table3[[#This Row],[winner]]=Table3[[#Headers],[MI]],1,0)</f>
        <v>0</v>
      </c>
      <c r="G95" s="14">
        <f>IF(Table3[[#This Row],[winner]]=Table3[[#Headers],[RCB]],1,0)</f>
        <v>0</v>
      </c>
      <c r="H95" s="14">
        <f>IF(Table3[[#This Row],[winner]]=Table3[[#Headers],[SRH]],1,0)</f>
        <v>0</v>
      </c>
      <c r="I95" s="14">
        <f>IF(Table3[[#This Row],[winner]]=Table3[[#Headers],[DC]],1,0)</f>
        <v>0</v>
      </c>
      <c r="J95" s="14">
        <f>IF(Table3[[#This Row],[winner]]=Table3[[#Headers],[RR]],1,0)</f>
        <v>0</v>
      </c>
      <c r="K95" s="14">
        <f>IF(Table3[[#This Row],[winner]]=Table3[[#Headers],[KKR]],1,0)</f>
        <v>0</v>
      </c>
      <c r="L95" s="14">
        <f>IF(Table3[[#This Row],[winner]]=Table3[[#Headers],[KXIP]],1,0)</f>
        <v>0</v>
      </c>
    </row>
    <row r="96" spans="1:12" x14ac:dyDescent="0.3">
      <c r="A96" s="8">
        <v>2014</v>
      </c>
      <c r="B96" s="8" t="s">
        <v>373</v>
      </c>
      <c r="C96" s="8" t="s">
        <v>375</v>
      </c>
      <c r="D96" s="8" t="s">
        <v>373</v>
      </c>
      <c r="E96" s="9">
        <f>IF(Table3[[#This Row],[winner]]=Table3[[#Headers],[CSK]],1,0)</f>
        <v>1</v>
      </c>
      <c r="F96" s="14">
        <f>IF(Table3[[#This Row],[winner]]=Table3[[#Headers],[MI]],1,0)</f>
        <v>0</v>
      </c>
      <c r="G96" s="14">
        <f>IF(Table3[[#This Row],[winner]]=Table3[[#Headers],[RCB]],1,0)</f>
        <v>0</v>
      </c>
      <c r="H96" s="14">
        <f>IF(Table3[[#This Row],[winner]]=Table3[[#Headers],[SRH]],1,0)</f>
        <v>0</v>
      </c>
      <c r="I96" s="14">
        <f>IF(Table3[[#This Row],[winner]]=Table3[[#Headers],[DC]],1,0)</f>
        <v>0</v>
      </c>
      <c r="J96" s="14">
        <f>IF(Table3[[#This Row],[winner]]=Table3[[#Headers],[RR]],1,0)</f>
        <v>0</v>
      </c>
      <c r="K96" s="14">
        <f>IF(Table3[[#This Row],[winner]]=Table3[[#Headers],[KKR]],1,0)</f>
        <v>0</v>
      </c>
      <c r="L96" s="14">
        <f>IF(Table3[[#This Row],[winner]]=Table3[[#Headers],[KXIP]],1,0)</f>
        <v>0</v>
      </c>
    </row>
    <row r="97" spans="1:12" x14ac:dyDescent="0.3">
      <c r="A97" s="8">
        <v>2014</v>
      </c>
      <c r="B97" s="8" t="s">
        <v>373</v>
      </c>
      <c r="C97" s="8" t="s">
        <v>376</v>
      </c>
      <c r="D97" s="8" t="s">
        <v>376</v>
      </c>
      <c r="E97" s="9">
        <f>IF(Table3[[#This Row],[winner]]=Table3[[#Headers],[CSK]],1,0)</f>
        <v>0</v>
      </c>
      <c r="F97" s="14">
        <f>IF(Table3[[#This Row],[winner]]=Table3[[#Headers],[MI]],1,0)</f>
        <v>0</v>
      </c>
      <c r="G97" s="14">
        <f>IF(Table3[[#This Row],[winner]]=Table3[[#Headers],[RCB]],1,0)</f>
        <v>1</v>
      </c>
      <c r="H97" s="14">
        <f>IF(Table3[[#This Row],[winner]]=Table3[[#Headers],[SRH]],1,0)</f>
        <v>0</v>
      </c>
      <c r="I97" s="14">
        <f>IF(Table3[[#This Row],[winner]]=Table3[[#Headers],[DC]],1,0)</f>
        <v>0</v>
      </c>
      <c r="J97" s="14">
        <f>IF(Table3[[#This Row],[winner]]=Table3[[#Headers],[RR]],1,0)</f>
        <v>0</v>
      </c>
      <c r="K97" s="14">
        <f>IF(Table3[[#This Row],[winner]]=Table3[[#Headers],[KKR]],1,0)</f>
        <v>0</v>
      </c>
      <c r="L97" s="14">
        <f>IF(Table3[[#This Row],[winner]]=Table3[[#Headers],[KXIP]],1,0)</f>
        <v>0</v>
      </c>
    </row>
    <row r="98" spans="1:12" x14ac:dyDescent="0.3">
      <c r="A98" s="8">
        <v>2014</v>
      </c>
      <c r="B98" s="8" t="s">
        <v>373</v>
      </c>
      <c r="C98" s="8" t="s">
        <v>378</v>
      </c>
      <c r="D98" s="8" t="s">
        <v>378</v>
      </c>
      <c r="E98" s="9">
        <f>IF(Table3[[#This Row],[winner]]=Table3[[#Headers],[CSK]],1,0)</f>
        <v>0</v>
      </c>
      <c r="F98" s="14">
        <f>IF(Table3[[#This Row],[winner]]=Table3[[#Headers],[MI]],1,0)</f>
        <v>0</v>
      </c>
      <c r="G98" s="14">
        <f>IF(Table3[[#This Row],[winner]]=Table3[[#Headers],[RCB]],1,0)</f>
        <v>0</v>
      </c>
      <c r="H98" s="14">
        <f>IF(Table3[[#This Row],[winner]]=Table3[[#Headers],[SRH]],1,0)</f>
        <v>1</v>
      </c>
      <c r="I98" s="14">
        <f>IF(Table3[[#This Row],[winner]]=Table3[[#Headers],[DC]],1,0)</f>
        <v>0</v>
      </c>
      <c r="J98" s="14">
        <f>IF(Table3[[#This Row],[winner]]=Table3[[#Headers],[RR]],1,0)</f>
        <v>0</v>
      </c>
      <c r="K98" s="14">
        <f>IF(Table3[[#This Row],[winner]]=Table3[[#Headers],[KKR]],1,0)</f>
        <v>0</v>
      </c>
      <c r="L98" s="14">
        <f>IF(Table3[[#This Row],[winner]]=Table3[[#Headers],[KXIP]],1,0)</f>
        <v>0</v>
      </c>
    </row>
    <row r="99" spans="1:12" x14ac:dyDescent="0.3">
      <c r="A99" s="8">
        <v>2014</v>
      </c>
      <c r="B99" s="8" t="s">
        <v>373</v>
      </c>
      <c r="C99" s="8" t="s">
        <v>371</v>
      </c>
      <c r="D99" s="8" t="s">
        <v>373</v>
      </c>
      <c r="E99" s="9">
        <f>IF(Table3[[#This Row],[winner]]=Table3[[#Headers],[CSK]],1,0)</f>
        <v>1</v>
      </c>
      <c r="F99" s="14">
        <f>IF(Table3[[#This Row],[winner]]=Table3[[#Headers],[MI]],1,0)</f>
        <v>0</v>
      </c>
      <c r="G99" s="14">
        <f>IF(Table3[[#This Row],[winner]]=Table3[[#Headers],[RCB]],1,0)</f>
        <v>0</v>
      </c>
      <c r="H99" s="14">
        <f>IF(Table3[[#This Row],[winner]]=Table3[[#Headers],[SRH]],1,0)</f>
        <v>0</v>
      </c>
      <c r="I99" s="14">
        <f>IF(Table3[[#This Row],[winner]]=Table3[[#Headers],[DC]],1,0)</f>
        <v>0</v>
      </c>
      <c r="J99" s="14">
        <f>IF(Table3[[#This Row],[winner]]=Table3[[#Headers],[RR]],1,0)</f>
        <v>0</v>
      </c>
      <c r="K99" s="14">
        <f>IF(Table3[[#This Row],[winner]]=Table3[[#Headers],[KKR]],1,0)</f>
        <v>0</v>
      </c>
      <c r="L99" s="14">
        <f>IF(Table3[[#This Row],[winner]]=Table3[[#Headers],[KXIP]],1,0)</f>
        <v>0</v>
      </c>
    </row>
    <row r="100" spans="1:12" x14ac:dyDescent="0.3">
      <c r="A100" s="8">
        <v>2014</v>
      </c>
      <c r="B100" s="8" t="s">
        <v>373</v>
      </c>
      <c r="C100" s="8" t="s">
        <v>377</v>
      </c>
      <c r="D100" s="8" t="s">
        <v>377</v>
      </c>
      <c r="E100" s="9">
        <f>IF(Table3[[#This Row],[winner]]=Table3[[#Headers],[CSK]],1,0)</f>
        <v>0</v>
      </c>
      <c r="F100" s="14">
        <f>IF(Table3[[#This Row],[winner]]=Table3[[#Headers],[MI]],1,0)</f>
        <v>0</v>
      </c>
      <c r="G100" s="14">
        <f>IF(Table3[[#This Row],[winner]]=Table3[[#Headers],[RCB]],1,0)</f>
        <v>0</v>
      </c>
      <c r="H100" s="14">
        <f>IF(Table3[[#This Row],[winner]]=Table3[[#Headers],[SRH]],1,0)</f>
        <v>0</v>
      </c>
      <c r="I100" s="14">
        <f>IF(Table3[[#This Row],[winner]]=Table3[[#Headers],[DC]],1,0)</f>
        <v>0</v>
      </c>
      <c r="J100" s="14">
        <f>IF(Table3[[#This Row],[winner]]=Table3[[#Headers],[RR]],1,0)</f>
        <v>0</v>
      </c>
      <c r="K100" s="14">
        <f>IF(Table3[[#This Row],[winner]]=Table3[[#Headers],[KKR]],1,0)</f>
        <v>0</v>
      </c>
      <c r="L100" s="14">
        <f>IF(Table3[[#This Row],[winner]]=Table3[[#Headers],[KXIP]],1,0)</f>
        <v>1</v>
      </c>
    </row>
    <row r="101" spans="1:12" x14ac:dyDescent="0.3">
      <c r="A101" s="8">
        <v>2014</v>
      </c>
      <c r="B101" s="8" t="s">
        <v>373</v>
      </c>
      <c r="C101" s="8" t="s">
        <v>375</v>
      </c>
      <c r="D101" s="8" t="s">
        <v>373</v>
      </c>
      <c r="E101" s="9">
        <f>IF(Table3[[#This Row],[winner]]=Table3[[#Headers],[CSK]],1,0)</f>
        <v>1</v>
      </c>
      <c r="F101" s="14">
        <f>IF(Table3[[#This Row],[winner]]=Table3[[#Headers],[MI]],1,0)</f>
        <v>0</v>
      </c>
      <c r="G101" s="14">
        <f>IF(Table3[[#This Row],[winner]]=Table3[[#Headers],[RCB]],1,0)</f>
        <v>0</v>
      </c>
      <c r="H101" s="14">
        <f>IF(Table3[[#This Row],[winner]]=Table3[[#Headers],[SRH]],1,0)</f>
        <v>0</v>
      </c>
      <c r="I101" s="14">
        <f>IF(Table3[[#This Row],[winner]]=Table3[[#Headers],[DC]],1,0)</f>
        <v>0</v>
      </c>
      <c r="J101" s="14">
        <f>IF(Table3[[#This Row],[winner]]=Table3[[#Headers],[RR]],1,0)</f>
        <v>0</v>
      </c>
      <c r="K101" s="14">
        <f>IF(Table3[[#This Row],[winner]]=Table3[[#Headers],[KKR]],1,0)</f>
        <v>0</v>
      </c>
      <c r="L101" s="14">
        <f>IF(Table3[[#This Row],[winner]]=Table3[[#Headers],[KXIP]],1,0)</f>
        <v>0</v>
      </c>
    </row>
    <row r="102" spans="1:12" x14ac:dyDescent="0.3">
      <c r="A102" s="8">
        <v>2014</v>
      </c>
      <c r="B102" s="8" t="s">
        <v>373</v>
      </c>
      <c r="C102" s="8" t="s">
        <v>378</v>
      </c>
      <c r="D102" s="8" t="s">
        <v>373</v>
      </c>
      <c r="E102" s="9">
        <f>IF(Table3[[#This Row],[winner]]=Table3[[#Headers],[CSK]],1,0)</f>
        <v>1</v>
      </c>
      <c r="F102" s="14">
        <f>IF(Table3[[#This Row],[winner]]=Table3[[#Headers],[MI]],1,0)</f>
        <v>0</v>
      </c>
      <c r="G102" s="14">
        <f>IF(Table3[[#This Row],[winner]]=Table3[[#Headers],[RCB]],1,0)</f>
        <v>0</v>
      </c>
      <c r="H102" s="14">
        <f>IF(Table3[[#This Row],[winner]]=Table3[[#Headers],[SRH]],1,0)</f>
        <v>0</v>
      </c>
      <c r="I102" s="14">
        <f>IF(Table3[[#This Row],[winner]]=Table3[[#Headers],[DC]],1,0)</f>
        <v>0</v>
      </c>
      <c r="J102" s="14">
        <f>IF(Table3[[#This Row],[winner]]=Table3[[#Headers],[RR]],1,0)</f>
        <v>0</v>
      </c>
      <c r="K102" s="14">
        <f>IF(Table3[[#This Row],[winner]]=Table3[[#Headers],[KKR]],1,0)</f>
        <v>0</v>
      </c>
      <c r="L102" s="14">
        <f>IF(Table3[[#This Row],[winner]]=Table3[[#Headers],[KXIP]],1,0)</f>
        <v>0</v>
      </c>
    </row>
    <row r="103" spans="1:12" x14ac:dyDescent="0.3">
      <c r="A103" s="8">
        <v>2014</v>
      </c>
      <c r="B103" s="8" t="s">
        <v>373</v>
      </c>
      <c r="C103" s="8" t="s">
        <v>374</v>
      </c>
      <c r="D103" s="8" t="s">
        <v>373</v>
      </c>
      <c r="E103" s="9">
        <f>IF(Table3[[#This Row],[winner]]=Table3[[#Headers],[CSK]],1,0)</f>
        <v>1</v>
      </c>
      <c r="F103" s="14">
        <f>IF(Table3[[#This Row],[winner]]=Table3[[#Headers],[MI]],1,0)</f>
        <v>0</v>
      </c>
      <c r="G103" s="14">
        <f>IF(Table3[[#This Row],[winner]]=Table3[[#Headers],[RCB]],1,0)</f>
        <v>0</v>
      </c>
      <c r="H103" s="14">
        <f>IF(Table3[[#This Row],[winner]]=Table3[[#Headers],[SRH]],1,0)</f>
        <v>0</v>
      </c>
      <c r="I103" s="14">
        <f>IF(Table3[[#This Row],[winner]]=Table3[[#Headers],[DC]],1,0)</f>
        <v>0</v>
      </c>
      <c r="J103" s="14">
        <f>IF(Table3[[#This Row],[winner]]=Table3[[#Headers],[RR]],1,0)</f>
        <v>0</v>
      </c>
      <c r="K103" s="14">
        <f>IF(Table3[[#This Row],[winner]]=Table3[[#Headers],[KKR]],1,0)</f>
        <v>0</v>
      </c>
      <c r="L103" s="14">
        <f>IF(Table3[[#This Row],[winner]]=Table3[[#Headers],[KXIP]],1,0)</f>
        <v>0</v>
      </c>
    </row>
    <row r="104" spans="1:12" x14ac:dyDescent="0.3">
      <c r="A104" s="8">
        <v>2014</v>
      </c>
      <c r="B104" s="8" t="s">
        <v>373</v>
      </c>
      <c r="C104" s="8" t="s">
        <v>377</v>
      </c>
      <c r="D104" s="8" t="s">
        <v>377</v>
      </c>
      <c r="E104" s="9">
        <f>IF(Table3[[#This Row],[winner]]=Table3[[#Headers],[CSK]],1,0)</f>
        <v>0</v>
      </c>
      <c r="F104" s="14">
        <f>IF(Table3[[#This Row],[winner]]=Table3[[#Headers],[MI]],1,0)</f>
        <v>0</v>
      </c>
      <c r="G104" s="14">
        <f>IF(Table3[[#This Row],[winner]]=Table3[[#Headers],[RCB]],1,0)</f>
        <v>0</v>
      </c>
      <c r="H104" s="14">
        <f>IF(Table3[[#This Row],[winner]]=Table3[[#Headers],[SRH]],1,0)</f>
        <v>0</v>
      </c>
      <c r="I104" s="14">
        <f>IF(Table3[[#This Row],[winner]]=Table3[[#Headers],[DC]],1,0)</f>
        <v>0</v>
      </c>
      <c r="J104" s="14">
        <f>IF(Table3[[#This Row],[winner]]=Table3[[#Headers],[RR]],1,0)</f>
        <v>0</v>
      </c>
      <c r="K104" s="14">
        <f>IF(Table3[[#This Row],[winner]]=Table3[[#Headers],[KKR]],1,0)</f>
        <v>0</v>
      </c>
      <c r="L104" s="14">
        <f>IF(Table3[[#This Row],[winner]]=Table3[[#Headers],[KXIP]],1,0)</f>
        <v>1</v>
      </c>
    </row>
    <row r="105" spans="1:12" x14ac:dyDescent="0.3">
      <c r="A105" s="8">
        <v>2014</v>
      </c>
      <c r="B105" s="8" t="s">
        <v>373</v>
      </c>
      <c r="C105" s="8" t="s">
        <v>371</v>
      </c>
      <c r="D105" s="8" t="s">
        <v>373</v>
      </c>
      <c r="E105" s="9">
        <f>IF(Table3[[#This Row],[winner]]=Table3[[#Headers],[CSK]],1,0)</f>
        <v>1</v>
      </c>
      <c r="F105" s="14">
        <f>IF(Table3[[#This Row],[winner]]=Table3[[#Headers],[MI]],1,0)</f>
        <v>0</v>
      </c>
      <c r="G105" s="14">
        <f>IF(Table3[[#This Row],[winner]]=Table3[[#Headers],[RCB]],1,0)</f>
        <v>0</v>
      </c>
      <c r="H105" s="14">
        <f>IF(Table3[[#This Row],[winner]]=Table3[[#Headers],[SRH]],1,0)</f>
        <v>0</v>
      </c>
      <c r="I105" s="14">
        <f>IF(Table3[[#This Row],[winner]]=Table3[[#Headers],[DC]],1,0)</f>
        <v>0</v>
      </c>
      <c r="J105" s="14">
        <f>IF(Table3[[#This Row],[winner]]=Table3[[#Headers],[RR]],1,0)</f>
        <v>0</v>
      </c>
      <c r="K105" s="14">
        <f>IF(Table3[[#This Row],[winner]]=Table3[[#Headers],[KKR]],1,0)</f>
        <v>0</v>
      </c>
      <c r="L105" s="14">
        <f>IF(Table3[[#This Row],[winner]]=Table3[[#Headers],[KXIP]],1,0)</f>
        <v>0</v>
      </c>
    </row>
    <row r="106" spans="1:12" x14ac:dyDescent="0.3">
      <c r="A106" s="8">
        <v>2014</v>
      </c>
      <c r="B106" s="8" t="s">
        <v>373</v>
      </c>
      <c r="C106" s="8" t="s">
        <v>372</v>
      </c>
      <c r="D106" s="8" t="s">
        <v>372</v>
      </c>
      <c r="E106" s="9">
        <f>IF(Table3[[#This Row],[winner]]=Table3[[#Headers],[CSK]],1,0)</f>
        <v>0</v>
      </c>
      <c r="F106" s="14">
        <f>IF(Table3[[#This Row],[winner]]=Table3[[#Headers],[MI]],1,0)</f>
        <v>0</v>
      </c>
      <c r="G106" s="14">
        <f>IF(Table3[[#This Row],[winner]]=Table3[[#Headers],[RCB]],1,0)</f>
        <v>0</v>
      </c>
      <c r="H106" s="14">
        <f>IF(Table3[[#This Row],[winner]]=Table3[[#Headers],[SRH]],1,0)</f>
        <v>0</v>
      </c>
      <c r="I106" s="14">
        <f>IF(Table3[[#This Row],[winner]]=Table3[[#Headers],[DC]],1,0)</f>
        <v>0</v>
      </c>
      <c r="J106" s="14">
        <f>IF(Table3[[#This Row],[winner]]=Table3[[#Headers],[RR]],1,0)</f>
        <v>0</v>
      </c>
      <c r="K106" s="14">
        <f>IF(Table3[[#This Row],[winner]]=Table3[[#Headers],[KKR]],1,0)</f>
        <v>1</v>
      </c>
      <c r="L106" s="14">
        <f>IF(Table3[[#This Row],[winner]]=Table3[[#Headers],[KXIP]],1,0)</f>
        <v>0</v>
      </c>
    </row>
    <row r="107" spans="1:12" x14ac:dyDescent="0.3">
      <c r="A107" s="8">
        <v>2014</v>
      </c>
      <c r="B107" s="8" t="s">
        <v>373</v>
      </c>
      <c r="C107" s="8" t="s">
        <v>376</v>
      </c>
      <c r="D107" s="8" t="s">
        <v>373</v>
      </c>
      <c r="E107" s="9">
        <f>IF(Table3[[#This Row],[winner]]=Table3[[#Headers],[CSK]],1,0)</f>
        <v>1</v>
      </c>
      <c r="F107" s="14">
        <f>IF(Table3[[#This Row],[winner]]=Table3[[#Headers],[MI]],1,0)</f>
        <v>0</v>
      </c>
      <c r="G107" s="14">
        <f>IF(Table3[[#This Row],[winner]]=Table3[[#Headers],[RCB]],1,0)</f>
        <v>0</v>
      </c>
      <c r="H107" s="14">
        <f>IF(Table3[[#This Row],[winner]]=Table3[[#Headers],[SRH]],1,0)</f>
        <v>0</v>
      </c>
      <c r="I107" s="14">
        <f>IF(Table3[[#This Row],[winner]]=Table3[[#Headers],[DC]],1,0)</f>
        <v>0</v>
      </c>
      <c r="J107" s="14">
        <f>IF(Table3[[#This Row],[winner]]=Table3[[#Headers],[RR]],1,0)</f>
        <v>0</v>
      </c>
      <c r="K107" s="14">
        <f>IF(Table3[[#This Row],[winner]]=Table3[[#Headers],[KKR]],1,0)</f>
        <v>0</v>
      </c>
      <c r="L107" s="14">
        <f>IF(Table3[[#This Row],[winner]]=Table3[[#Headers],[KXIP]],1,0)</f>
        <v>0</v>
      </c>
    </row>
    <row r="108" spans="1:12" x14ac:dyDescent="0.3">
      <c r="A108" s="8">
        <v>2015</v>
      </c>
      <c r="B108" s="8" t="s">
        <v>373</v>
      </c>
      <c r="C108" s="8" t="s">
        <v>374</v>
      </c>
      <c r="D108" s="8" t="s">
        <v>373</v>
      </c>
      <c r="E108" s="9">
        <f>IF(Table3[[#This Row],[winner]]=Table3[[#Headers],[CSK]],1,0)</f>
        <v>1</v>
      </c>
      <c r="F108" s="14">
        <f>IF(Table3[[#This Row],[winner]]=Table3[[#Headers],[MI]],1,0)</f>
        <v>0</v>
      </c>
      <c r="G108" s="14">
        <f>IF(Table3[[#This Row],[winner]]=Table3[[#Headers],[RCB]],1,0)</f>
        <v>0</v>
      </c>
      <c r="H108" s="14">
        <f>IF(Table3[[#This Row],[winner]]=Table3[[#Headers],[SRH]],1,0)</f>
        <v>0</v>
      </c>
      <c r="I108" s="14">
        <f>IF(Table3[[#This Row],[winner]]=Table3[[#Headers],[DC]],1,0)</f>
        <v>0</v>
      </c>
      <c r="J108" s="14">
        <f>IF(Table3[[#This Row],[winner]]=Table3[[#Headers],[RR]],1,0)</f>
        <v>0</v>
      </c>
      <c r="K108" s="14">
        <f>IF(Table3[[#This Row],[winner]]=Table3[[#Headers],[KKR]],1,0)</f>
        <v>0</v>
      </c>
      <c r="L108" s="14">
        <f>IF(Table3[[#This Row],[winner]]=Table3[[#Headers],[KXIP]],1,0)</f>
        <v>0</v>
      </c>
    </row>
    <row r="109" spans="1:12" x14ac:dyDescent="0.3">
      <c r="A109" s="8">
        <v>2015</v>
      </c>
      <c r="B109" s="8" t="s">
        <v>373</v>
      </c>
      <c r="C109" s="8" t="s">
        <v>378</v>
      </c>
      <c r="D109" s="8" t="s">
        <v>373</v>
      </c>
      <c r="E109" s="9">
        <f>IF(Table3[[#This Row],[winner]]=Table3[[#Headers],[CSK]],1,0)</f>
        <v>1</v>
      </c>
      <c r="F109" s="14">
        <f>IF(Table3[[#This Row],[winner]]=Table3[[#Headers],[MI]],1,0)</f>
        <v>0</v>
      </c>
      <c r="G109" s="14">
        <f>IF(Table3[[#This Row],[winner]]=Table3[[#Headers],[RCB]],1,0)</f>
        <v>0</v>
      </c>
      <c r="H109" s="14">
        <f>IF(Table3[[#This Row],[winner]]=Table3[[#Headers],[SRH]],1,0)</f>
        <v>0</v>
      </c>
      <c r="I109" s="14">
        <f>IF(Table3[[#This Row],[winner]]=Table3[[#Headers],[DC]],1,0)</f>
        <v>0</v>
      </c>
      <c r="J109" s="14">
        <f>IF(Table3[[#This Row],[winner]]=Table3[[#Headers],[RR]],1,0)</f>
        <v>0</v>
      </c>
      <c r="K109" s="14">
        <f>IF(Table3[[#This Row],[winner]]=Table3[[#Headers],[KKR]],1,0)</f>
        <v>0</v>
      </c>
      <c r="L109" s="14">
        <f>IF(Table3[[#This Row],[winner]]=Table3[[#Headers],[KXIP]],1,0)</f>
        <v>0</v>
      </c>
    </row>
    <row r="110" spans="1:12" x14ac:dyDescent="0.3">
      <c r="A110" s="8">
        <v>2015</v>
      </c>
      <c r="B110" s="8" t="s">
        <v>373</v>
      </c>
      <c r="C110" s="8" t="s">
        <v>377</v>
      </c>
      <c r="D110" s="8" t="s">
        <v>373</v>
      </c>
      <c r="E110" s="9">
        <f>IF(Table3[[#This Row],[winner]]=Table3[[#Headers],[CSK]],1,0)</f>
        <v>1</v>
      </c>
      <c r="F110" s="14">
        <f>IF(Table3[[#This Row],[winner]]=Table3[[#Headers],[MI]],1,0)</f>
        <v>0</v>
      </c>
      <c r="G110" s="14">
        <f>IF(Table3[[#This Row],[winner]]=Table3[[#Headers],[RCB]],1,0)</f>
        <v>0</v>
      </c>
      <c r="H110" s="14">
        <f>IF(Table3[[#This Row],[winner]]=Table3[[#Headers],[SRH]],1,0)</f>
        <v>0</v>
      </c>
      <c r="I110" s="14">
        <f>IF(Table3[[#This Row],[winner]]=Table3[[#Headers],[DC]],1,0)</f>
        <v>0</v>
      </c>
      <c r="J110" s="14">
        <f>IF(Table3[[#This Row],[winner]]=Table3[[#Headers],[RR]],1,0)</f>
        <v>0</v>
      </c>
      <c r="K110" s="14">
        <f>IF(Table3[[#This Row],[winner]]=Table3[[#Headers],[KKR]],1,0)</f>
        <v>0</v>
      </c>
      <c r="L110" s="14">
        <f>IF(Table3[[#This Row],[winner]]=Table3[[#Headers],[KXIP]],1,0)</f>
        <v>0</v>
      </c>
    </row>
    <row r="111" spans="1:12" x14ac:dyDescent="0.3">
      <c r="A111" s="8">
        <v>2015</v>
      </c>
      <c r="B111" s="8" t="s">
        <v>373</v>
      </c>
      <c r="C111" s="8" t="s">
        <v>372</v>
      </c>
      <c r="D111" s="8" t="s">
        <v>373</v>
      </c>
      <c r="E111" s="9">
        <f>IF(Table3[[#This Row],[winner]]=Table3[[#Headers],[CSK]],1,0)</f>
        <v>1</v>
      </c>
      <c r="F111" s="14">
        <f>IF(Table3[[#This Row],[winner]]=Table3[[#Headers],[MI]],1,0)</f>
        <v>0</v>
      </c>
      <c r="G111" s="14">
        <f>IF(Table3[[#This Row],[winner]]=Table3[[#Headers],[RCB]],1,0)</f>
        <v>0</v>
      </c>
      <c r="H111" s="14">
        <f>IF(Table3[[#This Row],[winner]]=Table3[[#Headers],[SRH]],1,0)</f>
        <v>0</v>
      </c>
      <c r="I111" s="14">
        <f>IF(Table3[[#This Row],[winner]]=Table3[[#Headers],[DC]],1,0)</f>
        <v>0</v>
      </c>
      <c r="J111" s="14">
        <f>IF(Table3[[#This Row],[winner]]=Table3[[#Headers],[RR]],1,0)</f>
        <v>0</v>
      </c>
      <c r="K111" s="14">
        <f>IF(Table3[[#This Row],[winner]]=Table3[[#Headers],[KKR]],1,0)</f>
        <v>0</v>
      </c>
      <c r="L111" s="14">
        <f>IF(Table3[[#This Row],[winner]]=Table3[[#Headers],[KXIP]],1,0)</f>
        <v>0</v>
      </c>
    </row>
    <row r="112" spans="1:12" x14ac:dyDescent="0.3">
      <c r="A112" s="8">
        <v>2015</v>
      </c>
      <c r="B112" s="8" t="s">
        <v>373</v>
      </c>
      <c r="C112" s="8" t="s">
        <v>376</v>
      </c>
      <c r="D112" s="8" t="s">
        <v>373</v>
      </c>
      <c r="E112" s="9">
        <f>IF(Table3[[#This Row],[winner]]=Table3[[#Headers],[CSK]],1,0)</f>
        <v>1</v>
      </c>
      <c r="F112" s="14">
        <f>IF(Table3[[#This Row],[winner]]=Table3[[#Headers],[MI]],1,0)</f>
        <v>0</v>
      </c>
      <c r="G112" s="14">
        <f>IF(Table3[[#This Row],[winner]]=Table3[[#Headers],[RCB]],1,0)</f>
        <v>0</v>
      </c>
      <c r="H112" s="14">
        <f>IF(Table3[[#This Row],[winner]]=Table3[[#Headers],[SRH]],1,0)</f>
        <v>0</v>
      </c>
      <c r="I112" s="14">
        <f>IF(Table3[[#This Row],[winner]]=Table3[[#Headers],[DC]],1,0)</f>
        <v>0</v>
      </c>
      <c r="J112" s="14">
        <f>IF(Table3[[#This Row],[winner]]=Table3[[#Headers],[RR]],1,0)</f>
        <v>0</v>
      </c>
      <c r="K112" s="14">
        <f>IF(Table3[[#This Row],[winner]]=Table3[[#Headers],[KKR]],1,0)</f>
        <v>0</v>
      </c>
      <c r="L112" s="14">
        <f>IF(Table3[[#This Row],[winner]]=Table3[[#Headers],[KXIP]],1,0)</f>
        <v>0</v>
      </c>
    </row>
    <row r="113" spans="1:12" x14ac:dyDescent="0.3">
      <c r="A113" s="8">
        <v>2015</v>
      </c>
      <c r="B113" s="8" t="s">
        <v>373</v>
      </c>
      <c r="C113" s="8" t="s">
        <v>371</v>
      </c>
      <c r="D113" s="8" t="s">
        <v>371</v>
      </c>
      <c r="E113" s="9">
        <f>IF(Table3[[#This Row],[winner]]=Table3[[#Headers],[CSK]],1,0)</f>
        <v>0</v>
      </c>
      <c r="F113" s="14">
        <f>IF(Table3[[#This Row],[winner]]=Table3[[#Headers],[MI]],1,0)</f>
        <v>1</v>
      </c>
      <c r="G113" s="14">
        <f>IF(Table3[[#This Row],[winner]]=Table3[[#Headers],[RCB]],1,0)</f>
        <v>0</v>
      </c>
      <c r="H113" s="14">
        <f>IF(Table3[[#This Row],[winner]]=Table3[[#Headers],[SRH]],1,0)</f>
        <v>0</v>
      </c>
      <c r="I113" s="14">
        <f>IF(Table3[[#This Row],[winner]]=Table3[[#Headers],[DC]],1,0)</f>
        <v>0</v>
      </c>
      <c r="J113" s="14">
        <f>IF(Table3[[#This Row],[winner]]=Table3[[#Headers],[RR]],1,0)</f>
        <v>0</v>
      </c>
      <c r="K113" s="14">
        <f>IF(Table3[[#This Row],[winner]]=Table3[[#Headers],[KKR]],1,0)</f>
        <v>0</v>
      </c>
      <c r="L113" s="14">
        <f>IF(Table3[[#This Row],[winner]]=Table3[[#Headers],[KXIP]],1,0)</f>
        <v>0</v>
      </c>
    </row>
    <row r="114" spans="1:12" x14ac:dyDescent="0.3">
      <c r="A114" s="8">
        <v>2015</v>
      </c>
      <c r="B114" s="8" t="s">
        <v>373</v>
      </c>
      <c r="C114" s="8" t="s">
        <v>375</v>
      </c>
      <c r="D114" s="8" t="s">
        <v>373</v>
      </c>
      <c r="E114" s="9">
        <f>IF(Table3[[#This Row],[winner]]=Table3[[#Headers],[CSK]],1,0)</f>
        <v>1</v>
      </c>
      <c r="F114" s="14">
        <f>IF(Table3[[#This Row],[winner]]=Table3[[#Headers],[MI]],1,0)</f>
        <v>0</v>
      </c>
      <c r="G114" s="14">
        <f>IF(Table3[[#This Row],[winner]]=Table3[[#Headers],[RCB]],1,0)</f>
        <v>0</v>
      </c>
      <c r="H114" s="14">
        <f>IF(Table3[[#This Row],[winner]]=Table3[[#Headers],[SRH]],1,0)</f>
        <v>0</v>
      </c>
      <c r="I114" s="14">
        <f>IF(Table3[[#This Row],[winner]]=Table3[[#Headers],[DC]],1,0)</f>
        <v>0</v>
      </c>
      <c r="J114" s="14">
        <f>IF(Table3[[#This Row],[winner]]=Table3[[#Headers],[RR]],1,0)</f>
        <v>0</v>
      </c>
      <c r="K114" s="14">
        <f>IF(Table3[[#This Row],[winner]]=Table3[[#Headers],[KKR]],1,0)</f>
        <v>0</v>
      </c>
      <c r="L114" s="14">
        <f>IF(Table3[[#This Row],[winner]]=Table3[[#Headers],[KXIP]],1,0)</f>
        <v>0</v>
      </c>
    </row>
    <row r="115" spans="1:12" x14ac:dyDescent="0.3">
      <c r="A115" s="8">
        <v>2015</v>
      </c>
      <c r="B115" s="8" t="s">
        <v>373</v>
      </c>
      <c r="C115" s="8" t="s">
        <v>371</v>
      </c>
      <c r="D115" s="8" t="s">
        <v>371</v>
      </c>
      <c r="E115" s="9">
        <f>IF(Table3[[#This Row],[winner]]=Table3[[#Headers],[CSK]],1,0)</f>
        <v>0</v>
      </c>
      <c r="F115" s="14">
        <f>IF(Table3[[#This Row],[winner]]=Table3[[#Headers],[MI]],1,0)</f>
        <v>1</v>
      </c>
      <c r="G115" s="14">
        <f>IF(Table3[[#This Row],[winner]]=Table3[[#Headers],[RCB]],1,0)</f>
        <v>0</v>
      </c>
      <c r="H115" s="14">
        <f>IF(Table3[[#This Row],[winner]]=Table3[[#Headers],[SRH]],1,0)</f>
        <v>0</v>
      </c>
      <c r="I115" s="14">
        <f>IF(Table3[[#This Row],[winner]]=Table3[[#Headers],[DC]],1,0)</f>
        <v>0</v>
      </c>
      <c r="J115" s="14">
        <f>IF(Table3[[#This Row],[winner]]=Table3[[#Headers],[RR]],1,0)</f>
        <v>0</v>
      </c>
      <c r="K115" s="14">
        <f>IF(Table3[[#This Row],[winner]]=Table3[[#Headers],[KKR]],1,0)</f>
        <v>0</v>
      </c>
      <c r="L115" s="14">
        <f>IF(Table3[[#This Row],[winner]]=Table3[[#Headers],[KXIP]],1,0)</f>
        <v>0</v>
      </c>
    </row>
    <row r="116" spans="1:12" x14ac:dyDescent="0.3">
      <c r="A116" s="8">
        <v>2015</v>
      </c>
      <c r="B116" s="8" t="s">
        <v>373</v>
      </c>
      <c r="C116" s="8" t="s">
        <v>376</v>
      </c>
      <c r="D116" s="8" t="s">
        <v>373</v>
      </c>
      <c r="E116" s="9">
        <f>IF(Table3[[#This Row],[winner]]=Table3[[#Headers],[CSK]],1,0)</f>
        <v>1</v>
      </c>
      <c r="F116" s="14">
        <f>IF(Table3[[#This Row],[winner]]=Table3[[#Headers],[MI]],1,0)</f>
        <v>0</v>
      </c>
      <c r="G116" s="14">
        <f>IF(Table3[[#This Row],[winner]]=Table3[[#Headers],[RCB]],1,0)</f>
        <v>0</v>
      </c>
      <c r="H116" s="14">
        <f>IF(Table3[[#This Row],[winner]]=Table3[[#Headers],[SRH]],1,0)</f>
        <v>0</v>
      </c>
      <c r="I116" s="14">
        <f>IF(Table3[[#This Row],[winner]]=Table3[[#Headers],[DC]],1,0)</f>
        <v>0</v>
      </c>
      <c r="J116" s="14">
        <f>IF(Table3[[#This Row],[winner]]=Table3[[#Headers],[RR]],1,0)</f>
        <v>0</v>
      </c>
      <c r="K116" s="14">
        <f>IF(Table3[[#This Row],[winner]]=Table3[[#Headers],[KKR]],1,0)</f>
        <v>0</v>
      </c>
      <c r="L116" s="14">
        <f>IF(Table3[[#This Row],[winner]]=Table3[[#Headers],[KXIP]],1,0)</f>
        <v>0</v>
      </c>
    </row>
    <row r="117" spans="1:12" x14ac:dyDescent="0.3">
      <c r="A117" s="8">
        <v>2015</v>
      </c>
      <c r="B117" s="8" t="s">
        <v>373</v>
      </c>
      <c r="C117" s="8" t="s">
        <v>372</v>
      </c>
      <c r="D117" s="8" t="s">
        <v>372</v>
      </c>
      <c r="E117" s="9">
        <f>IF(Table3[[#This Row],[winner]]=Table3[[#Headers],[CSK]],1,0)</f>
        <v>0</v>
      </c>
      <c r="F117" s="14">
        <f>IF(Table3[[#This Row],[winner]]=Table3[[#Headers],[MI]],1,0)</f>
        <v>0</v>
      </c>
      <c r="G117" s="14">
        <f>IF(Table3[[#This Row],[winner]]=Table3[[#Headers],[RCB]],1,0)</f>
        <v>0</v>
      </c>
      <c r="H117" s="14">
        <f>IF(Table3[[#This Row],[winner]]=Table3[[#Headers],[SRH]],1,0)</f>
        <v>0</v>
      </c>
      <c r="I117" s="14">
        <f>IF(Table3[[#This Row],[winner]]=Table3[[#Headers],[DC]],1,0)</f>
        <v>0</v>
      </c>
      <c r="J117" s="14">
        <f>IF(Table3[[#This Row],[winner]]=Table3[[#Headers],[RR]],1,0)</f>
        <v>0</v>
      </c>
      <c r="K117" s="14">
        <f>IF(Table3[[#This Row],[winner]]=Table3[[#Headers],[KKR]],1,0)</f>
        <v>1</v>
      </c>
      <c r="L117" s="14">
        <f>IF(Table3[[#This Row],[winner]]=Table3[[#Headers],[KXIP]],1,0)</f>
        <v>0</v>
      </c>
    </row>
    <row r="118" spans="1:12" x14ac:dyDescent="0.3">
      <c r="A118" s="8">
        <v>2015</v>
      </c>
      <c r="B118" s="8" t="s">
        <v>373</v>
      </c>
      <c r="C118" s="8" t="s">
        <v>371</v>
      </c>
      <c r="D118" s="8" t="s">
        <v>373</v>
      </c>
      <c r="E118" s="9">
        <f>IF(Table3[[#This Row],[winner]]=Table3[[#Headers],[CSK]],1,0)</f>
        <v>1</v>
      </c>
      <c r="F118" s="14">
        <f>IF(Table3[[#This Row],[winner]]=Table3[[#Headers],[MI]],1,0)</f>
        <v>0</v>
      </c>
      <c r="G118" s="14">
        <f>IF(Table3[[#This Row],[winner]]=Table3[[#Headers],[RCB]],1,0)</f>
        <v>0</v>
      </c>
      <c r="H118" s="14">
        <f>IF(Table3[[#This Row],[winner]]=Table3[[#Headers],[SRH]],1,0)</f>
        <v>0</v>
      </c>
      <c r="I118" s="14">
        <f>IF(Table3[[#This Row],[winner]]=Table3[[#Headers],[DC]],1,0)</f>
        <v>0</v>
      </c>
      <c r="J118" s="14">
        <f>IF(Table3[[#This Row],[winner]]=Table3[[#Headers],[RR]],1,0)</f>
        <v>0</v>
      </c>
      <c r="K118" s="14">
        <f>IF(Table3[[#This Row],[winner]]=Table3[[#Headers],[KKR]],1,0)</f>
        <v>0</v>
      </c>
      <c r="L118" s="14">
        <f>IF(Table3[[#This Row],[winner]]=Table3[[#Headers],[KXIP]],1,0)</f>
        <v>0</v>
      </c>
    </row>
    <row r="119" spans="1:12" x14ac:dyDescent="0.3">
      <c r="A119" s="8">
        <v>2015</v>
      </c>
      <c r="B119" s="8" t="s">
        <v>373</v>
      </c>
      <c r="C119" s="8" t="s">
        <v>375</v>
      </c>
      <c r="D119" s="8" t="s">
        <v>375</v>
      </c>
      <c r="E119" s="9">
        <f>IF(Table3[[#This Row],[winner]]=Table3[[#Headers],[CSK]],1,0)</f>
        <v>0</v>
      </c>
      <c r="F119" s="14">
        <f>IF(Table3[[#This Row],[winner]]=Table3[[#Headers],[MI]],1,0)</f>
        <v>0</v>
      </c>
      <c r="G119" s="14">
        <f>IF(Table3[[#This Row],[winner]]=Table3[[#Headers],[RCB]],1,0)</f>
        <v>0</v>
      </c>
      <c r="H119" s="14">
        <f>IF(Table3[[#This Row],[winner]]=Table3[[#Headers],[SRH]],1,0)</f>
        <v>0</v>
      </c>
      <c r="I119" s="14">
        <f>IF(Table3[[#This Row],[winner]]=Table3[[#Headers],[DC]],1,0)</f>
        <v>0</v>
      </c>
      <c r="J119" s="14">
        <f>IF(Table3[[#This Row],[winner]]=Table3[[#Headers],[RR]],1,0)</f>
        <v>1</v>
      </c>
      <c r="K119" s="14">
        <f>IF(Table3[[#This Row],[winner]]=Table3[[#Headers],[KKR]],1,0)</f>
        <v>0</v>
      </c>
      <c r="L119" s="14">
        <f>IF(Table3[[#This Row],[winner]]=Table3[[#Headers],[KXIP]],1,0)</f>
        <v>0</v>
      </c>
    </row>
    <row r="120" spans="1:12" x14ac:dyDescent="0.3">
      <c r="A120" s="8">
        <v>2015</v>
      </c>
      <c r="B120" s="8" t="s">
        <v>373</v>
      </c>
      <c r="C120" s="8" t="s">
        <v>376</v>
      </c>
      <c r="D120" s="8" t="s">
        <v>373</v>
      </c>
      <c r="E120" s="9">
        <f>IF(Table3[[#This Row],[winner]]=Table3[[#Headers],[CSK]],1,0)</f>
        <v>1</v>
      </c>
      <c r="F120" s="14">
        <f>IF(Table3[[#This Row],[winner]]=Table3[[#Headers],[MI]],1,0)</f>
        <v>0</v>
      </c>
      <c r="G120" s="14">
        <f>IF(Table3[[#This Row],[winner]]=Table3[[#Headers],[RCB]],1,0)</f>
        <v>0</v>
      </c>
      <c r="H120" s="14">
        <f>IF(Table3[[#This Row],[winner]]=Table3[[#Headers],[SRH]],1,0)</f>
        <v>0</v>
      </c>
      <c r="I120" s="14">
        <f>IF(Table3[[#This Row],[winner]]=Table3[[#Headers],[DC]],1,0)</f>
        <v>0</v>
      </c>
      <c r="J120" s="14">
        <f>IF(Table3[[#This Row],[winner]]=Table3[[#Headers],[RR]],1,0)</f>
        <v>0</v>
      </c>
      <c r="K120" s="14">
        <f>IF(Table3[[#This Row],[winner]]=Table3[[#Headers],[KKR]],1,0)</f>
        <v>0</v>
      </c>
      <c r="L120" s="14">
        <f>IF(Table3[[#This Row],[winner]]=Table3[[#Headers],[KXIP]],1,0)</f>
        <v>0</v>
      </c>
    </row>
    <row r="121" spans="1:12" x14ac:dyDescent="0.3">
      <c r="A121" s="8">
        <v>2015</v>
      </c>
      <c r="B121" s="8" t="s">
        <v>373</v>
      </c>
      <c r="C121" s="8" t="s">
        <v>378</v>
      </c>
      <c r="D121" s="8" t="s">
        <v>378</v>
      </c>
      <c r="E121" s="9">
        <f>IF(Table3[[#This Row],[winner]]=Table3[[#Headers],[CSK]],1,0)</f>
        <v>0</v>
      </c>
      <c r="F121" s="14">
        <f>IF(Table3[[#This Row],[winner]]=Table3[[#Headers],[MI]],1,0)</f>
        <v>0</v>
      </c>
      <c r="G121" s="14">
        <f>IF(Table3[[#This Row],[winner]]=Table3[[#Headers],[RCB]],1,0)</f>
        <v>0</v>
      </c>
      <c r="H121" s="14">
        <f>IF(Table3[[#This Row],[winner]]=Table3[[#Headers],[SRH]],1,0)</f>
        <v>1</v>
      </c>
      <c r="I121" s="14">
        <f>IF(Table3[[#This Row],[winner]]=Table3[[#Headers],[DC]],1,0)</f>
        <v>0</v>
      </c>
      <c r="J121" s="14">
        <f>IF(Table3[[#This Row],[winner]]=Table3[[#Headers],[RR]],1,0)</f>
        <v>0</v>
      </c>
      <c r="K121" s="14">
        <f>IF(Table3[[#This Row],[winner]]=Table3[[#Headers],[KKR]],1,0)</f>
        <v>0</v>
      </c>
      <c r="L121" s="14">
        <f>IF(Table3[[#This Row],[winner]]=Table3[[#Headers],[KXIP]],1,0)</f>
        <v>0</v>
      </c>
    </row>
    <row r="122" spans="1:12" x14ac:dyDescent="0.3">
      <c r="A122" s="8">
        <v>2015</v>
      </c>
      <c r="B122" s="8" t="s">
        <v>373</v>
      </c>
      <c r="C122" s="8" t="s">
        <v>374</v>
      </c>
      <c r="D122" s="8" t="s">
        <v>374</v>
      </c>
      <c r="E122" s="9">
        <f>IF(Table3[[#This Row],[winner]]=Table3[[#Headers],[CSK]],1,0)</f>
        <v>0</v>
      </c>
      <c r="F122" s="14">
        <f>IF(Table3[[#This Row],[winner]]=Table3[[#Headers],[MI]],1,0)</f>
        <v>0</v>
      </c>
      <c r="G122" s="14">
        <f>IF(Table3[[#This Row],[winner]]=Table3[[#Headers],[RCB]],1,0)</f>
        <v>0</v>
      </c>
      <c r="H122" s="14">
        <f>IF(Table3[[#This Row],[winner]]=Table3[[#Headers],[SRH]],1,0)</f>
        <v>0</v>
      </c>
      <c r="I122" s="14">
        <f>IF(Table3[[#This Row],[winner]]=Table3[[#Headers],[DC]],1,0)</f>
        <v>1</v>
      </c>
      <c r="J122" s="14">
        <f>IF(Table3[[#This Row],[winner]]=Table3[[#Headers],[RR]],1,0)</f>
        <v>0</v>
      </c>
      <c r="K122" s="14">
        <f>IF(Table3[[#This Row],[winner]]=Table3[[#Headers],[KKR]],1,0)</f>
        <v>0</v>
      </c>
      <c r="L122" s="14">
        <f>IF(Table3[[#This Row],[winner]]=Table3[[#Headers],[KXIP]],1,0)</f>
        <v>0</v>
      </c>
    </row>
    <row r="123" spans="1:12" x14ac:dyDescent="0.3">
      <c r="A123" s="8">
        <v>2015</v>
      </c>
      <c r="B123" s="8" t="s">
        <v>373</v>
      </c>
      <c r="C123" s="8" t="s">
        <v>377</v>
      </c>
      <c r="D123" s="8" t="s">
        <v>373</v>
      </c>
      <c r="E123" s="9">
        <f>IF(Table3[[#This Row],[winner]]=Table3[[#Headers],[CSK]],1,0)</f>
        <v>1</v>
      </c>
      <c r="F123" s="14">
        <f>IF(Table3[[#This Row],[winner]]=Table3[[#Headers],[MI]],1,0)</f>
        <v>0</v>
      </c>
      <c r="G123" s="14">
        <f>IF(Table3[[#This Row],[winner]]=Table3[[#Headers],[RCB]],1,0)</f>
        <v>0</v>
      </c>
      <c r="H123" s="14">
        <f>IF(Table3[[#This Row],[winner]]=Table3[[#Headers],[SRH]],1,0)</f>
        <v>0</v>
      </c>
      <c r="I123" s="14">
        <f>IF(Table3[[#This Row],[winner]]=Table3[[#Headers],[DC]],1,0)</f>
        <v>0</v>
      </c>
      <c r="J123" s="14">
        <f>IF(Table3[[#This Row],[winner]]=Table3[[#Headers],[RR]],1,0)</f>
        <v>0</v>
      </c>
      <c r="K123" s="14">
        <f>IF(Table3[[#This Row],[winner]]=Table3[[#Headers],[KKR]],1,0)</f>
        <v>0</v>
      </c>
      <c r="L123" s="14">
        <f>IF(Table3[[#This Row],[winner]]=Table3[[#Headers],[KXIP]],1,0)</f>
        <v>0</v>
      </c>
    </row>
    <row r="124" spans="1:12" x14ac:dyDescent="0.3">
      <c r="A124" s="8">
        <v>2015</v>
      </c>
      <c r="B124" s="8" t="s">
        <v>373</v>
      </c>
      <c r="C124" s="8" t="s">
        <v>371</v>
      </c>
      <c r="D124" s="8" t="s">
        <v>371</v>
      </c>
      <c r="E124" s="9">
        <f>IF(Table3[[#This Row],[winner]]=Table3[[#Headers],[CSK]],1,0)</f>
        <v>0</v>
      </c>
      <c r="F124" s="14">
        <f>IF(Table3[[#This Row],[winner]]=Table3[[#Headers],[MI]],1,0)</f>
        <v>1</v>
      </c>
      <c r="G124" s="14">
        <f>IF(Table3[[#This Row],[winner]]=Table3[[#Headers],[RCB]],1,0)</f>
        <v>0</v>
      </c>
      <c r="H124" s="14">
        <f>IF(Table3[[#This Row],[winner]]=Table3[[#Headers],[SRH]],1,0)</f>
        <v>0</v>
      </c>
      <c r="I124" s="14">
        <f>IF(Table3[[#This Row],[winner]]=Table3[[#Headers],[DC]],1,0)</f>
        <v>0</v>
      </c>
      <c r="J124" s="14">
        <f>IF(Table3[[#This Row],[winner]]=Table3[[#Headers],[RR]],1,0)</f>
        <v>0</v>
      </c>
      <c r="K124" s="14">
        <f>IF(Table3[[#This Row],[winner]]=Table3[[#Headers],[KKR]],1,0)</f>
        <v>0</v>
      </c>
      <c r="L124" s="14">
        <f>IF(Table3[[#This Row],[winner]]=Table3[[#Headers],[KXIP]],1,0)</f>
        <v>0</v>
      </c>
    </row>
    <row r="125" spans="1:12" x14ac:dyDescent="0.3">
      <c r="A125" s="8">
        <v>2018</v>
      </c>
      <c r="B125" s="8" t="s">
        <v>373</v>
      </c>
      <c r="C125" s="8" t="s">
        <v>372</v>
      </c>
      <c r="D125" s="8" t="s">
        <v>373</v>
      </c>
      <c r="E125" s="9">
        <f>IF(Table3[[#This Row],[winner]]=Table3[[#Headers],[CSK]],1,0)</f>
        <v>1</v>
      </c>
      <c r="F125" s="14">
        <f>IF(Table3[[#This Row],[winner]]=Table3[[#Headers],[MI]],1,0)</f>
        <v>0</v>
      </c>
      <c r="G125" s="14">
        <f>IF(Table3[[#This Row],[winner]]=Table3[[#Headers],[RCB]],1,0)</f>
        <v>0</v>
      </c>
      <c r="H125" s="14">
        <f>IF(Table3[[#This Row],[winner]]=Table3[[#Headers],[SRH]],1,0)</f>
        <v>0</v>
      </c>
      <c r="I125" s="14">
        <f>IF(Table3[[#This Row],[winner]]=Table3[[#Headers],[DC]],1,0)</f>
        <v>0</v>
      </c>
      <c r="J125" s="14">
        <f>IF(Table3[[#This Row],[winner]]=Table3[[#Headers],[RR]],1,0)</f>
        <v>0</v>
      </c>
      <c r="K125" s="14">
        <f>IF(Table3[[#This Row],[winner]]=Table3[[#Headers],[KKR]],1,0)</f>
        <v>0</v>
      </c>
      <c r="L125" s="14">
        <f>IF(Table3[[#This Row],[winner]]=Table3[[#Headers],[KXIP]],1,0)</f>
        <v>0</v>
      </c>
    </row>
    <row r="126" spans="1:12" x14ac:dyDescent="0.3">
      <c r="A126" s="8">
        <v>2018</v>
      </c>
      <c r="B126" s="8" t="s">
        <v>373</v>
      </c>
      <c r="C126" s="8" t="s">
        <v>375</v>
      </c>
      <c r="D126" s="8" t="s">
        <v>373</v>
      </c>
      <c r="E126" s="9">
        <f>IF(Table3[[#This Row],[winner]]=Table3[[#Headers],[CSK]],1,0)</f>
        <v>1</v>
      </c>
      <c r="F126" s="14">
        <f>IF(Table3[[#This Row],[winner]]=Table3[[#Headers],[MI]],1,0)</f>
        <v>0</v>
      </c>
      <c r="G126" s="14">
        <f>IF(Table3[[#This Row],[winner]]=Table3[[#Headers],[RCB]],1,0)</f>
        <v>0</v>
      </c>
      <c r="H126" s="14">
        <f>IF(Table3[[#This Row],[winner]]=Table3[[#Headers],[SRH]],1,0)</f>
        <v>0</v>
      </c>
      <c r="I126" s="14">
        <f>IF(Table3[[#This Row],[winner]]=Table3[[#Headers],[DC]],1,0)</f>
        <v>0</v>
      </c>
      <c r="J126" s="14">
        <f>IF(Table3[[#This Row],[winner]]=Table3[[#Headers],[RR]],1,0)</f>
        <v>0</v>
      </c>
      <c r="K126" s="14">
        <f>IF(Table3[[#This Row],[winner]]=Table3[[#Headers],[KKR]],1,0)</f>
        <v>0</v>
      </c>
      <c r="L126" s="14">
        <f>IF(Table3[[#This Row],[winner]]=Table3[[#Headers],[KXIP]],1,0)</f>
        <v>0</v>
      </c>
    </row>
    <row r="127" spans="1:12" x14ac:dyDescent="0.3">
      <c r="A127" s="8">
        <v>2018</v>
      </c>
      <c r="B127" s="8" t="s">
        <v>373</v>
      </c>
      <c r="C127" s="8" t="s">
        <v>371</v>
      </c>
      <c r="D127" s="8" t="s">
        <v>371</v>
      </c>
      <c r="E127" s="9">
        <f>IF(Table3[[#This Row],[winner]]=Table3[[#Headers],[CSK]],1,0)</f>
        <v>0</v>
      </c>
      <c r="F127" s="14">
        <f>IF(Table3[[#This Row],[winner]]=Table3[[#Headers],[MI]],1,0)</f>
        <v>1</v>
      </c>
      <c r="G127" s="14">
        <f>IF(Table3[[#This Row],[winner]]=Table3[[#Headers],[RCB]],1,0)</f>
        <v>0</v>
      </c>
      <c r="H127" s="14">
        <f>IF(Table3[[#This Row],[winner]]=Table3[[#Headers],[SRH]],1,0)</f>
        <v>0</v>
      </c>
      <c r="I127" s="14">
        <f>IF(Table3[[#This Row],[winner]]=Table3[[#Headers],[DC]],1,0)</f>
        <v>0</v>
      </c>
      <c r="J127" s="14">
        <f>IF(Table3[[#This Row],[winner]]=Table3[[#Headers],[RR]],1,0)</f>
        <v>0</v>
      </c>
      <c r="K127" s="14">
        <f>IF(Table3[[#This Row],[winner]]=Table3[[#Headers],[KKR]],1,0)</f>
        <v>0</v>
      </c>
      <c r="L127" s="14">
        <f>IF(Table3[[#This Row],[winner]]=Table3[[#Headers],[KXIP]],1,0)</f>
        <v>0</v>
      </c>
    </row>
    <row r="128" spans="1:12" x14ac:dyDescent="0.3">
      <c r="A128" s="8">
        <v>2018</v>
      </c>
      <c r="B128" s="8" t="s">
        <v>373</v>
      </c>
      <c r="C128" s="8" t="s">
        <v>374</v>
      </c>
      <c r="D128" s="8" t="s">
        <v>373</v>
      </c>
      <c r="E128" s="9">
        <f>IF(Table3[[#This Row],[winner]]=Table3[[#Headers],[CSK]],1,0)</f>
        <v>1</v>
      </c>
      <c r="F128" s="14">
        <f>IF(Table3[[#This Row],[winner]]=Table3[[#Headers],[MI]],1,0)</f>
        <v>0</v>
      </c>
      <c r="G128" s="14">
        <f>IF(Table3[[#This Row],[winner]]=Table3[[#Headers],[RCB]],1,0)</f>
        <v>0</v>
      </c>
      <c r="H128" s="14">
        <f>IF(Table3[[#This Row],[winner]]=Table3[[#Headers],[SRH]],1,0)</f>
        <v>0</v>
      </c>
      <c r="I128" s="14">
        <f>IF(Table3[[#This Row],[winner]]=Table3[[#Headers],[DC]],1,0)</f>
        <v>0</v>
      </c>
      <c r="J128" s="14">
        <f>IF(Table3[[#This Row],[winner]]=Table3[[#Headers],[RR]],1,0)</f>
        <v>0</v>
      </c>
      <c r="K128" s="14">
        <f>IF(Table3[[#This Row],[winner]]=Table3[[#Headers],[KKR]],1,0)</f>
        <v>0</v>
      </c>
      <c r="L128" s="14">
        <f>IF(Table3[[#This Row],[winner]]=Table3[[#Headers],[KXIP]],1,0)</f>
        <v>0</v>
      </c>
    </row>
    <row r="129" spans="1:12" x14ac:dyDescent="0.3">
      <c r="A129" s="8">
        <v>2018</v>
      </c>
      <c r="B129" s="8" t="s">
        <v>373</v>
      </c>
      <c r="C129" s="8" t="s">
        <v>376</v>
      </c>
      <c r="D129" s="8" t="s">
        <v>373</v>
      </c>
      <c r="E129" s="9">
        <f>IF(Table3[[#This Row],[winner]]=Table3[[#Headers],[CSK]],1,0)</f>
        <v>1</v>
      </c>
      <c r="F129" s="14">
        <f>IF(Table3[[#This Row],[winner]]=Table3[[#Headers],[MI]],1,0)</f>
        <v>0</v>
      </c>
      <c r="G129" s="14">
        <f>IF(Table3[[#This Row],[winner]]=Table3[[#Headers],[RCB]],1,0)</f>
        <v>0</v>
      </c>
      <c r="H129" s="14">
        <f>IF(Table3[[#This Row],[winner]]=Table3[[#Headers],[SRH]],1,0)</f>
        <v>0</v>
      </c>
      <c r="I129" s="14">
        <f>IF(Table3[[#This Row],[winner]]=Table3[[#Headers],[DC]],1,0)</f>
        <v>0</v>
      </c>
      <c r="J129" s="14">
        <f>IF(Table3[[#This Row],[winner]]=Table3[[#Headers],[RR]],1,0)</f>
        <v>0</v>
      </c>
      <c r="K129" s="14">
        <f>IF(Table3[[#This Row],[winner]]=Table3[[#Headers],[KKR]],1,0)</f>
        <v>0</v>
      </c>
      <c r="L129" s="14">
        <f>IF(Table3[[#This Row],[winner]]=Table3[[#Headers],[KXIP]],1,0)</f>
        <v>0</v>
      </c>
    </row>
    <row r="130" spans="1:12" x14ac:dyDescent="0.3">
      <c r="A130" s="8">
        <v>2018</v>
      </c>
      <c r="B130" s="8" t="s">
        <v>373</v>
      </c>
      <c r="C130" s="8" t="s">
        <v>378</v>
      </c>
      <c r="D130" s="8" t="s">
        <v>373</v>
      </c>
      <c r="E130" s="9">
        <f>IF(Table3[[#This Row],[winner]]=Table3[[#Headers],[CSK]],1,0)</f>
        <v>1</v>
      </c>
      <c r="F130" s="14">
        <f>IF(Table3[[#This Row],[winner]]=Table3[[#Headers],[MI]],1,0)</f>
        <v>0</v>
      </c>
      <c r="G130" s="14">
        <f>IF(Table3[[#This Row],[winner]]=Table3[[#Headers],[RCB]],1,0)</f>
        <v>0</v>
      </c>
      <c r="H130" s="14">
        <f>IF(Table3[[#This Row],[winner]]=Table3[[#Headers],[SRH]],1,0)</f>
        <v>0</v>
      </c>
      <c r="I130" s="14">
        <f>IF(Table3[[#This Row],[winner]]=Table3[[#Headers],[DC]],1,0)</f>
        <v>0</v>
      </c>
      <c r="J130" s="14">
        <f>IF(Table3[[#This Row],[winner]]=Table3[[#Headers],[RR]],1,0)</f>
        <v>0</v>
      </c>
      <c r="K130" s="14">
        <f>IF(Table3[[#This Row],[winner]]=Table3[[#Headers],[KKR]],1,0)</f>
        <v>0</v>
      </c>
      <c r="L130" s="14">
        <f>IF(Table3[[#This Row],[winner]]=Table3[[#Headers],[KXIP]],1,0)</f>
        <v>0</v>
      </c>
    </row>
    <row r="131" spans="1:12" x14ac:dyDescent="0.3">
      <c r="A131" s="8">
        <v>2018</v>
      </c>
      <c r="B131" s="8" t="s">
        <v>373</v>
      </c>
      <c r="C131" s="8" t="s">
        <v>377</v>
      </c>
      <c r="D131" s="8" t="s">
        <v>373</v>
      </c>
      <c r="E131" s="9">
        <f>IF(Table3[[#This Row],[winner]]=Table3[[#Headers],[CSK]],1,0)</f>
        <v>1</v>
      </c>
      <c r="F131" s="14">
        <f>IF(Table3[[#This Row],[winner]]=Table3[[#Headers],[MI]],1,0)</f>
        <v>0</v>
      </c>
      <c r="G131" s="14">
        <f>IF(Table3[[#This Row],[winner]]=Table3[[#Headers],[RCB]],1,0)</f>
        <v>0</v>
      </c>
      <c r="H131" s="14">
        <f>IF(Table3[[#This Row],[winner]]=Table3[[#Headers],[SRH]],1,0)</f>
        <v>0</v>
      </c>
      <c r="I131" s="14">
        <f>IF(Table3[[#This Row],[winner]]=Table3[[#Headers],[DC]],1,0)</f>
        <v>0</v>
      </c>
      <c r="J131" s="14">
        <f>IF(Table3[[#This Row],[winner]]=Table3[[#Headers],[RR]],1,0)</f>
        <v>0</v>
      </c>
      <c r="K131" s="14">
        <f>IF(Table3[[#This Row],[winner]]=Table3[[#Headers],[KKR]],1,0)</f>
        <v>0</v>
      </c>
      <c r="L131" s="14">
        <f>IF(Table3[[#This Row],[winner]]=Table3[[#Headers],[KXIP]],1,0)</f>
        <v>0</v>
      </c>
    </row>
    <row r="132" spans="1:12" x14ac:dyDescent="0.3">
      <c r="A132" s="8">
        <v>2018</v>
      </c>
      <c r="B132" s="8" t="s">
        <v>373</v>
      </c>
      <c r="C132" s="8" t="s">
        <v>378</v>
      </c>
      <c r="D132" s="8" t="s">
        <v>373</v>
      </c>
      <c r="E132" s="9">
        <f>IF(Table3[[#This Row],[winner]]=Table3[[#Headers],[CSK]],1,0)</f>
        <v>1</v>
      </c>
      <c r="F132" s="14">
        <f>IF(Table3[[#This Row],[winner]]=Table3[[#Headers],[MI]],1,0)</f>
        <v>0</v>
      </c>
      <c r="G132" s="14">
        <f>IF(Table3[[#This Row],[winner]]=Table3[[#Headers],[RCB]],1,0)</f>
        <v>0</v>
      </c>
      <c r="H132" s="14">
        <f>IF(Table3[[#This Row],[winner]]=Table3[[#Headers],[SRH]],1,0)</f>
        <v>0</v>
      </c>
      <c r="I132" s="14">
        <f>IF(Table3[[#This Row],[winner]]=Table3[[#Headers],[DC]],1,0)</f>
        <v>0</v>
      </c>
      <c r="J132" s="14">
        <f>IF(Table3[[#This Row],[winner]]=Table3[[#Headers],[RR]],1,0)</f>
        <v>0</v>
      </c>
      <c r="K132" s="14">
        <f>IF(Table3[[#This Row],[winner]]=Table3[[#Headers],[KKR]],1,0)</f>
        <v>0</v>
      </c>
      <c r="L132" s="14">
        <f>IF(Table3[[#This Row],[winner]]=Table3[[#Headers],[KXIP]],1,0)</f>
        <v>0</v>
      </c>
    </row>
    <row r="133" spans="1:12" x14ac:dyDescent="0.3">
      <c r="A133" s="8">
        <v>2018</v>
      </c>
      <c r="B133" s="8" t="s">
        <v>373</v>
      </c>
      <c r="C133" s="8" t="s">
        <v>371</v>
      </c>
      <c r="D133" s="8" t="s">
        <v>373</v>
      </c>
      <c r="E133" s="9">
        <f>IF(Table3[[#This Row],[winner]]=Table3[[#Headers],[CSK]],1,0)</f>
        <v>1</v>
      </c>
      <c r="F133" s="14">
        <f>IF(Table3[[#This Row],[winner]]=Table3[[#Headers],[MI]],1,0)</f>
        <v>0</v>
      </c>
      <c r="G133" s="14">
        <f>IF(Table3[[#This Row],[winner]]=Table3[[#Headers],[RCB]],1,0)</f>
        <v>0</v>
      </c>
      <c r="H133" s="14">
        <f>IF(Table3[[#This Row],[winner]]=Table3[[#Headers],[SRH]],1,0)</f>
        <v>0</v>
      </c>
      <c r="I133" s="14">
        <f>IF(Table3[[#This Row],[winner]]=Table3[[#Headers],[DC]],1,0)</f>
        <v>0</v>
      </c>
      <c r="J133" s="14">
        <f>IF(Table3[[#This Row],[winner]]=Table3[[#Headers],[RR]],1,0)</f>
        <v>0</v>
      </c>
      <c r="K133" s="14">
        <f>IF(Table3[[#This Row],[winner]]=Table3[[#Headers],[KKR]],1,0)</f>
        <v>0</v>
      </c>
      <c r="L133" s="14">
        <f>IF(Table3[[#This Row],[winner]]=Table3[[#Headers],[KXIP]],1,0)</f>
        <v>0</v>
      </c>
    </row>
    <row r="134" spans="1:12" x14ac:dyDescent="0.3">
      <c r="A134" s="8">
        <v>2018</v>
      </c>
      <c r="B134" s="8" t="s">
        <v>373</v>
      </c>
      <c r="C134" s="8" t="s">
        <v>377</v>
      </c>
      <c r="D134" s="8" t="s">
        <v>377</v>
      </c>
      <c r="E134" s="9">
        <f>IF(Table3[[#This Row],[winner]]=Table3[[#Headers],[CSK]],1,0)</f>
        <v>0</v>
      </c>
      <c r="F134" s="14">
        <f>IF(Table3[[#This Row],[winner]]=Table3[[#Headers],[MI]],1,0)</f>
        <v>0</v>
      </c>
      <c r="G134" s="14">
        <f>IF(Table3[[#This Row],[winner]]=Table3[[#Headers],[RCB]],1,0)</f>
        <v>0</v>
      </c>
      <c r="H134" s="14">
        <f>IF(Table3[[#This Row],[winner]]=Table3[[#Headers],[SRH]],1,0)</f>
        <v>0</v>
      </c>
      <c r="I134" s="14">
        <f>IF(Table3[[#This Row],[winner]]=Table3[[#Headers],[DC]],1,0)</f>
        <v>0</v>
      </c>
      <c r="J134" s="14">
        <f>IF(Table3[[#This Row],[winner]]=Table3[[#Headers],[RR]],1,0)</f>
        <v>0</v>
      </c>
      <c r="K134" s="14">
        <f>IF(Table3[[#This Row],[winner]]=Table3[[#Headers],[KKR]],1,0)</f>
        <v>0</v>
      </c>
      <c r="L134" s="14">
        <f>IF(Table3[[#This Row],[winner]]=Table3[[#Headers],[KXIP]],1,0)</f>
        <v>1</v>
      </c>
    </row>
    <row r="135" spans="1:12" x14ac:dyDescent="0.3">
      <c r="A135" s="8">
        <v>2018</v>
      </c>
      <c r="B135" s="8" t="s">
        <v>373</v>
      </c>
      <c r="C135" s="8" t="s">
        <v>378</v>
      </c>
      <c r="D135" s="8" t="s">
        <v>373</v>
      </c>
      <c r="E135" s="9">
        <f>IF(Table3[[#This Row],[winner]]=Table3[[#Headers],[CSK]],1,0)</f>
        <v>1</v>
      </c>
      <c r="F135" s="14">
        <f>IF(Table3[[#This Row],[winner]]=Table3[[#Headers],[MI]],1,0)</f>
        <v>0</v>
      </c>
      <c r="G135" s="14">
        <f>IF(Table3[[#This Row],[winner]]=Table3[[#Headers],[RCB]],1,0)</f>
        <v>0</v>
      </c>
      <c r="H135" s="14">
        <f>IF(Table3[[#This Row],[winner]]=Table3[[#Headers],[SRH]],1,0)</f>
        <v>0</v>
      </c>
      <c r="I135" s="14">
        <f>IF(Table3[[#This Row],[winner]]=Table3[[#Headers],[DC]],1,0)</f>
        <v>0</v>
      </c>
      <c r="J135" s="14">
        <f>IF(Table3[[#This Row],[winner]]=Table3[[#Headers],[RR]],1,0)</f>
        <v>0</v>
      </c>
      <c r="K135" s="14">
        <f>IF(Table3[[#This Row],[winner]]=Table3[[#Headers],[KKR]],1,0)</f>
        <v>0</v>
      </c>
      <c r="L135" s="14">
        <f>IF(Table3[[#This Row],[winner]]=Table3[[#Headers],[KXIP]],1,0)</f>
        <v>0</v>
      </c>
    </row>
    <row r="136" spans="1:12" x14ac:dyDescent="0.3">
      <c r="A136" s="8">
        <v>2018</v>
      </c>
      <c r="B136" s="8" t="s">
        <v>373</v>
      </c>
      <c r="C136" s="8" t="s">
        <v>376</v>
      </c>
      <c r="D136" s="8" t="s">
        <v>373</v>
      </c>
      <c r="E136" s="9">
        <f>IF(Table3[[#This Row],[winner]]=Table3[[#Headers],[CSK]],1,0)</f>
        <v>1</v>
      </c>
      <c r="F136" s="14">
        <f>IF(Table3[[#This Row],[winner]]=Table3[[#Headers],[MI]],1,0)</f>
        <v>0</v>
      </c>
      <c r="G136" s="14">
        <f>IF(Table3[[#This Row],[winner]]=Table3[[#Headers],[RCB]],1,0)</f>
        <v>0</v>
      </c>
      <c r="H136" s="14">
        <f>IF(Table3[[#This Row],[winner]]=Table3[[#Headers],[SRH]],1,0)</f>
        <v>0</v>
      </c>
      <c r="I136" s="14">
        <f>IF(Table3[[#This Row],[winner]]=Table3[[#Headers],[DC]],1,0)</f>
        <v>0</v>
      </c>
      <c r="J136" s="14">
        <f>IF(Table3[[#This Row],[winner]]=Table3[[#Headers],[RR]],1,0)</f>
        <v>0</v>
      </c>
      <c r="K136" s="14">
        <f>IF(Table3[[#This Row],[winner]]=Table3[[#Headers],[KKR]],1,0)</f>
        <v>0</v>
      </c>
      <c r="L136" s="14">
        <f>IF(Table3[[#This Row],[winner]]=Table3[[#Headers],[KXIP]],1,0)</f>
        <v>0</v>
      </c>
    </row>
    <row r="137" spans="1:12" x14ac:dyDescent="0.3">
      <c r="A137" s="8">
        <v>2018</v>
      </c>
      <c r="B137" s="8" t="s">
        <v>373</v>
      </c>
      <c r="C137" s="8" t="s">
        <v>372</v>
      </c>
      <c r="D137" s="8" t="s">
        <v>372</v>
      </c>
      <c r="E137" s="9">
        <f>IF(Table3[[#This Row],[winner]]=Table3[[#Headers],[CSK]],1,0)</f>
        <v>0</v>
      </c>
      <c r="F137" s="14">
        <f>IF(Table3[[#This Row],[winner]]=Table3[[#Headers],[MI]],1,0)</f>
        <v>0</v>
      </c>
      <c r="G137" s="14">
        <f>IF(Table3[[#This Row],[winner]]=Table3[[#Headers],[RCB]],1,0)</f>
        <v>0</v>
      </c>
      <c r="H137" s="14">
        <f>IF(Table3[[#This Row],[winner]]=Table3[[#Headers],[SRH]],1,0)</f>
        <v>0</v>
      </c>
      <c r="I137" s="14">
        <f>IF(Table3[[#This Row],[winner]]=Table3[[#Headers],[DC]],1,0)</f>
        <v>0</v>
      </c>
      <c r="J137" s="14">
        <f>IF(Table3[[#This Row],[winner]]=Table3[[#Headers],[RR]],1,0)</f>
        <v>0</v>
      </c>
      <c r="K137" s="14">
        <f>IF(Table3[[#This Row],[winner]]=Table3[[#Headers],[KKR]],1,0)</f>
        <v>1</v>
      </c>
      <c r="L137" s="14">
        <f>IF(Table3[[#This Row],[winner]]=Table3[[#Headers],[KXIP]],1,0)</f>
        <v>0</v>
      </c>
    </row>
    <row r="138" spans="1:12" x14ac:dyDescent="0.3">
      <c r="A138" s="8">
        <v>2018</v>
      </c>
      <c r="B138" s="8" t="s">
        <v>373</v>
      </c>
      <c r="C138" s="8" t="s">
        <v>375</v>
      </c>
      <c r="D138" s="8" t="s">
        <v>375</v>
      </c>
      <c r="E138" s="9">
        <f>IF(Table3[[#This Row],[winner]]=Table3[[#Headers],[CSK]],1,0)</f>
        <v>0</v>
      </c>
      <c r="F138" s="14">
        <f>IF(Table3[[#This Row],[winner]]=Table3[[#Headers],[MI]],1,0)</f>
        <v>0</v>
      </c>
      <c r="G138" s="14">
        <f>IF(Table3[[#This Row],[winner]]=Table3[[#Headers],[RCB]],1,0)</f>
        <v>0</v>
      </c>
      <c r="H138" s="14">
        <f>IF(Table3[[#This Row],[winner]]=Table3[[#Headers],[SRH]],1,0)</f>
        <v>0</v>
      </c>
      <c r="I138" s="14">
        <f>IF(Table3[[#This Row],[winner]]=Table3[[#Headers],[DC]],1,0)</f>
        <v>0</v>
      </c>
      <c r="J138" s="14">
        <f>IF(Table3[[#This Row],[winner]]=Table3[[#Headers],[RR]],1,0)</f>
        <v>1</v>
      </c>
      <c r="K138" s="14">
        <f>IF(Table3[[#This Row],[winner]]=Table3[[#Headers],[KKR]],1,0)</f>
        <v>0</v>
      </c>
      <c r="L138" s="14">
        <f>IF(Table3[[#This Row],[winner]]=Table3[[#Headers],[KXIP]],1,0)</f>
        <v>0</v>
      </c>
    </row>
    <row r="139" spans="1:12" x14ac:dyDescent="0.3">
      <c r="A139" s="8">
        <v>2018</v>
      </c>
      <c r="B139" s="8" t="s">
        <v>373</v>
      </c>
      <c r="C139" s="8" t="s">
        <v>374</v>
      </c>
      <c r="D139" s="8" t="s">
        <v>374</v>
      </c>
      <c r="E139" s="9">
        <f>IF(Table3[[#This Row],[winner]]=Table3[[#Headers],[CSK]],1,0)</f>
        <v>0</v>
      </c>
      <c r="F139" s="14">
        <f>IF(Table3[[#This Row],[winner]]=Table3[[#Headers],[MI]],1,0)</f>
        <v>0</v>
      </c>
      <c r="G139" s="14">
        <f>IF(Table3[[#This Row],[winner]]=Table3[[#Headers],[RCB]],1,0)</f>
        <v>0</v>
      </c>
      <c r="H139" s="14">
        <f>IF(Table3[[#This Row],[winner]]=Table3[[#Headers],[SRH]],1,0)</f>
        <v>0</v>
      </c>
      <c r="I139" s="14">
        <f>IF(Table3[[#This Row],[winner]]=Table3[[#Headers],[DC]],1,0)</f>
        <v>1</v>
      </c>
      <c r="J139" s="14">
        <f>IF(Table3[[#This Row],[winner]]=Table3[[#Headers],[RR]],1,0)</f>
        <v>0</v>
      </c>
      <c r="K139" s="14">
        <f>IF(Table3[[#This Row],[winner]]=Table3[[#Headers],[KKR]],1,0)</f>
        <v>0</v>
      </c>
      <c r="L139" s="14">
        <f>IF(Table3[[#This Row],[winner]]=Table3[[#Headers],[KXIP]],1,0)</f>
        <v>0</v>
      </c>
    </row>
    <row r="140" spans="1:12" x14ac:dyDescent="0.3">
      <c r="A140" s="8">
        <v>2018</v>
      </c>
      <c r="B140" s="8" t="s">
        <v>373</v>
      </c>
      <c r="C140" s="8" t="s">
        <v>378</v>
      </c>
      <c r="D140" s="8" t="s">
        <v>373</v>
      </c>
      <c r="E140" s="9">
        <f>IF(Table3[[#This Row],[winner]]=Table3[[#Headers],[CSK]],1,0)</f>
        <v>1</v>
      </c>
      <c r="F140" s="14">
        <f>IF(Table3[[#This Row],[winner]]=Table3[[#Headers],[MI]],1,0)</f>
        <v>0</v>
      </c>
      <c r="G140" s="14">
        <f>IF(Table3[[#This Row],[winner]]=Table3[[#Headers],[RCB]],1,0)</f>
        <v>0</v>
      </c>
      <c r="H140" s="14">
        <f>IF(Table3[[#This Row],[winner]]=Table3[[#Headers],[SRH]],1,0)</f>
        <v>0</v>
      </c>
      <c r="I140" s="14">
        <f>IF(Table3[[#This Row],[winner]]=Table3[[#Headers],[DC]],1,0)</f>
        <v>0</v>
      </c>
      <c r="J140" s="14">
        <f>IF(Table3[[#This Row],[winner]]=Table3[[#Headers],[RR]],1,0)</f>
        <v>0</v>
      </c>
      <c r="K140" s="14">
        <f>IF(Table3[[#This Row],[winner]]=Table3[[#Headers],[KKR]],1,0)</f>
        <v>0</v>
      </c>
      <c r="L140" s="14">
        <f>IF(Table3[[#This Row],[winner]]=Table3[[#Headers],[KXIP]],1,0)</f>
        <v>0</v>
      </c>
    </row>
    <row r="141" spans="1:12" x14ac:dyDescent="0.3">
      <c r="A141" s="8">
        <v>2019</v>
      </c>
      <c r="B141" s="8" t="s">
        <v>373</v>
      </c>
      <c r="C141" s="8" t="s">
        <v>376</v>
      </c>
      <c r="D141" s="8" t="s">
        <v>373</v>
      </c>
      <c r="E141" s="9">
        <f>IF(Table3[[#This Row],[winner]]=Table3[[#Headers],[CSK]],1,0)</f>
        <v>1</v>
      </c>
      <c r="F141" s="14">
        <f>IF(Table3[[#This Row],[winner]]=Table3[[#Headers],[MI]],1,0)</f>
        <v>0</v>
      </c>
      <c r="G141" s="14">
        <f>IF(Table3[[#This Row],[winner]]=Table3[[#Headers],[RCB]],1,0)</f>
        <v>0</v>
      </c>
      <c r="H141" s="14">
        <f>IF(Table3[[#This Row],[winner]]=Table3[[#Headers],[SRH]],1,0)</f>
        <v>0</v>
      </c>
      <c r="I141" s="14">
        <f>IF(Table3[[#This Row],[winner]]=Table3[[#Headers],[DC]],1,0)</f>
        <v>0</v>
      </c>
      <c r="J141" s="14">
        <f>IF(Table3[[#This Row],[winner]]=Table3[[#Headers],[RR]],1,0)</f>
        <v>0</v>
      </c>
      <c r="K141" s="14">
        <f>IF(Table3[[#This Row],[winner]]=Table3[[#Headers],[KKR]],1,0)</f>
        <v>0</v>
      </c>
      <c r="L141" s="14">
        <f>IF(Table3[[#This Row],[winner]]=Table3[[#Headers],[KXIP]],1,0)</f>
        <v>0</v>
      </c>
    </row>
    <row r="142" spans="1:12" x14ac:dyDescent="0.3">
      <c r="A142" s="8">
        <v>2019</v>
      </c>
      <c r="B142" s="8" t="s">
        <v>373</v>
      </c>
      <c r="C142" s="8" t="s">
        <v>375</v>
      </c>
      <c r="D142" s="8" t="s">
        <v>373</v>
      </c>
      <c r="E142" s="9">
        <f>IF(Table3[[#This Row],[winner]]=Table3[[#Headers],[CSK]],1,0)</f>
        <v>1</v>
      </c>
      <c r="F142" s="14">
        <f>IF(Table3[[#This Row],[winner]]=Table3[[#Headers],[MI]],1,0)</f>
        <v>0</v>
      </c>
      <c r="G142" s="14">
        <f>IF(Table3[[#This Row],[winner]]=Table3[[#Headers],[RCB]],1,0)</f>
        <v>0</v>
      </c>
      <c r="H142" s="14">
        <f>IF(Table3[[#This Row],[winner]]=Table3[[#Headers],[SRH]],1,0)</f>
        <v>0</v>
      </c>
      <c r="I142" s="14">
        <f>IF(Table3[[#This Row],[winner]]=Table3[[#Headers],[DC]],1,0)</f>
        <v>0</v>
      </c>
      <c r="J142" s="14">
        <f>IF(Table3[[#This Row],[winner]]=Table3[[#Headers],[RR]],1,0)</f>
        <v>0</v>
      </c>
      <c r="K142" s="14">
        <f>IF(Table3[[#This Row],[winner]]=Table3[[#Headers],[KKR]],1,0)</f>
        <v>0</v>
      </c>
      <c r="L142" s="14">
        <f>IF(Table3[[#This Row],[winner]]=Table3[[#Headers],[KXIP]],1,0)</f>
        <v>0</v>
      </c>
    </row>
    <row r="143" spans="1:12" x14ac:dyDescent="0.3">
      <c r="A143" s="8">
        <v>2019</v>
      </c>
      <c r="B143" s="8" t="s">
        <v>373</v>
      </c>
      <c r="C143" s="8" t="s">
        <v>377</v>
      </c>
      <c r="D143" s="8" t="s">
        <v>373</v>
      </c>
      <c r="E143" s="9">
        <f>IF(Table3[[#This Row],[winner]]=Table3[[#Headers],[CSK]],1,0)</f>
        <v>1</v>
      </c>
      <c r="F143" s="14">
        <f>IF(Table3[[#This Row],[winner]]=Table3[[#Headers],[MI]],1,0)</f>
        <v>0</v>
      </c>
      <c r="G143" s="14">
        <f>IF(Table3[[#This Row],[winner]]=Table3[[#Headers],[RCB]],1,0)</f>
        <v>0</v>
      </c>
      <c r="H143" s="14">
        <f>IF(Table3[[#This Row],[winner]]=Table3[[#Headers],[SRH]],1,0)</f>
        <v>0</v>
      </c>
      <c r="I143" s="14">
        <f>IF(Table3[[#This Row],[winner]]=Table3[[#Headers],[DC]],1,0)</f>
        <v>0</v>
      </c>
      <c r="J143" s="14">
        <f>IF(Table3[[#This Row],[winner]]=Table3[[#Headers],[RR]],1,0)</f>
        <v>0</v>
      </c>
      <c r="K143" s="14">
        <f>IF(Table3[[#This Row],[winner]]=Table3[[#Headers],[KKR]],1,0)</f>
        <v>0</v>
      </c>
      <c r="L143" s="14">
        <f>IF(Table3[[#This Row],[winner]]=Table3[[#Headers],[KXIP]],1,0)</f>
        <v>0</v>
      </c>
    </row>
    <row r="144" spans="1:12" x14ac:dyDescent="0.3">
      <c r="A144" s="8">
        <v>2019</v>
      </c>
      <c r="B144" s="8" t="s">
        <v>373</v>
      </c>
      <c r="C144" s="8" t="s">
        <v>372</v>
      </c>
      <c r="D144" s="8" t="s">
        <v>373</v>
      </c>
      <c r="E144" s="9">
        <f>IF(Table3[[#This Row],[winner]]=Table3[[#Headers],[CSK]],1,0)</f>
        <v>1</v>
      </c>
      <c r="F144" s="14">
        <f>IF(Table3[[#This Row],[winner]]=Table3[[#Headers],[MI]],1,0)</f>
        <v>0</v>
      </c>
      <c r="G144" s="14">
        <f>IF(Table3[[#This Row],[winner]]=Table3[[#Headers],[RCB]],1,0)</f>
        <v>0</v>
      </c>
      <c r="H144" s="14">
        <f>IF(Table3[[#This Row],[winner]]=Table3[[#Headers],[SRH]],1,0)</f>
        <v>0</v>
      </c>
      <c r="I144" s="14">
        <f>IF(Table3[[#This Row],[winner]]=Table3[[#Headers],[DC]],1,0)</f>
        <v>0</v>
      </c>
      <c r="J144" s="14">
        <f>IF(Table3[[#This Row],[winner]]=Table3[[#Headers],[RR]],1,0)</f>
        <v>0</v>
      </c>
      <c r="K144" s="14">
        <f>IF(Table3[[#This Row],[winner]]=Table3[[#Headers],[KKR]],1,0)</f>
        <v>0</v>
      </c>
      <c r="L144" s="14">
        <f>IF(Table3[[#This Row],[winner]]=Table3[[#Headers],[KXIP]],1,0)</f>
        <v>0</v>
      </c>
    </row>
    <row r="145" spans="1:12" x14ac:dyDescent="0.3">
      <c r="A145" s="8">
        <v>2019</v>
      </c>
      <c r="B145" s="8" t="s">
        <v>373</v>
      </c>
      <c r="C145" s="8" t="s">
        <v>378</v>
      </c>
      <c r="D145" s="8" t="s">
        <v>373</v>
      </c>
      <c r="E145" s="9">
        <f>IF(Table3[[#This Row],[winner]]=Table3[[#Headers],[CSK]],1,0)</f>
        <v>1</v>
      </c>
      <c r="F145" s="14">
        <f>IF(Table3[[#This Row],[winner]]=Table3[[#Headers],[MI]],1,0)</f>
        <v>0</v>
      </c>
      <c r="G145" s="14">
        <f>IF(Table3[[#This Row],[winner]]=Table3[[#Headers],[RCB]],1,0)</f>
        <v>0</v>
      </c>
      <c r="H145" s="14">
        <f>IF(Table3[[#This Row],[winner]]=Table3[[#Headers],[SRH]],1,0)</f>
        <v>0</v>
      </c>
      <c r="I145" s="14">
        <f>IF(Table3[[#This Row],[winner]]=Table3[[#Headers],[DC]],1,0)</f>
        <v>0</v>
      </c>
      <c r="J145" s="14">
        <f>IF(Table3[[#This Row],[winner]]=Table3[[#Headers],[RR]],1,0)</f>
        <v>0</v>
      </c>
      <c r="K145" s="14">
        <f>IF(Table3[[#This Row],[winner]]=Table3[[#Headers],[KKR]],1,0)</f>
        <v>0</v>
      </c>
      <c r="L145" s="14">
        <f>IF(Table3[[#This Row],[winner]]=Table3[[#Headers],[KXIP]],1,0)</f>
        <v>0</v>
      </c>
    </row>
    <row r="146" spans="1:12" x14ac:dyDescent="0.3">
      <c r="A146" s="8">
        <v>2019</v>
      </c>
      <c r="B146" s="8" t="s">
        <v>373</v>
      </c>
      <c r="C146" s="8" t="s">
        <v>371</v>
      </c>
      <c r="D146" s="8" t="s">
        <v>371</v>
      </c>
      <c r="E146" s="9">
        <f>IF(Table3[[#This Row],[winner]]=Table3[[#Headers],[CSK]],1,0)</f>
        <v>0</v>
      </c>
      <c r="F146" s="14">
        <f>IF(Table3[[#This Row],[winner]]=Table3[[#Headers],[MI]],1,0)</f>
        <v>1</v>
      </c>
      <c r="G146" s="14">
        <f>IF(Table3[[#This Row],[winner]]=Table3[[#Headers],[RCB]],1,0)</f>
        <v>0</v>
      </c>
      <c r="H146" s="14">
        <f>IF(Table3[[#This Row],[winner]]=Table3[[#Headers],[SRH]],1,0)</f>
        <v>0</v>
      </c>
      <c r="I146" s="14">
        <f>IF(Table3[[#This Row],[winner]]=Table3[[#Headers],[DC]],1,0)</f>
        <v>0</v>
      </c>
      <c r="J146" s="14">
        <f>IF(Table3[[#This Row],[winner]]=Table3[[#Headers],[RR]],1,0)</f>
        <v>0</v>
      </c>
      <c r="K146" s="14">
        <f>IF(Table3[[#This Row],[winner]]=Table3[[#Headers],[KKR]],1,0)</f>
        <v>0</v>
      </c>
      <c r="L146" s="14">
        <f>IF(Table3[[#This Row],[winner]]=Table3[[#Headers],[KXIP]],1,0)</f>
        <v>0</v>
      </c>
    </row>
    <row r="147" spans="1:12" x14ac:dyDescent="0.3">
      <c r="A147" s="8">
        <v>2019</v>
      </c>
      <c r="B147" s="8" t="s">
        <v>373</v>
      </c>
      <c r="C147" s="8" t="s">
        <v>374</v>
      </c>
      <c r="D147" s="8" t="s">
        <v>373</v>
      </c>
      <c r="E147" s="9">
        <f>IF(Table3[[#This Row],[winner]]=Table3[[#Headers],[CSK]],1,0)</f>
        <v>1</v>
      </c>
      <c r="F147" s="14">
        <f>IF(Table3[[#This Row],[winner]]=Table3[[#Headers],[MI]],1,0)</f>
        <v>0</v>
      </c>
      <c r="G147" s="14">
        <f>IF(Table3[[#This Row],[winner]]=Table3[[#Headers],[RCB]],1,0)</f>
        <v>0</v>
      </c>
      <c r="H147" s="14">
        <f>IF(Table3[[#This Row],[winner]]=Table3[[#Headers],[SRH]],1,0)</f>
        <v>0</v>
      </c>
      <c r="I147" s="14">
        <f>IF(Table3[[#This Row],[winner]]=Table3[[#Headers],[DC]],1,0)</f>
        <v>0</v>
      </c>
      <c r="J147" s="14">
        <f>IF(Table3[[#This Row],[winner]]=Table3[[#Headers],[RR]],1,0)</f>
        <v>0</v>
      </c>
      <c r="K147" s="14">
        <f>IF(Table3[[#This Row],[winner]]=Table3[[#Headers],[KKR]],1,0)</f>
        <v>0</v>
      </c>
      <c r="L147" s="14">
        <f>IF(Table3[[#This Row],[winner]]=Table3[[#Headers],[KXIP]],1,0)</f>
        <v>0</v>
      </c>
    </row>
    <row r="148" spans="1:12" x14ac:dyDescent="0.3">
      <c r="A148" s="8">
        <v>2019</v>
      </c>
      <c r="B148" s="8" t="s">
        <v>373</v>
      </c>
      <c r="C148" s="8" t="s">
        <v>374</v>
      </c>
      <c r="D148" s="8" t="s">
        <v>373</v>
      </c>
      <c r="E148" s="9">
        <f>IF(Table3[[#This Row],[winner]]=Table3[[#Headers],[CSK]],1,0)</f>
        <v>1</v>
      </c>
      <c r="F148" s="14">
        <f>IF(Table3[[#This Row],[winner]]=Table3[[#Headers],[MI]],1,0)</f>
        <v>0</v>
      </c>
      <c r="G148" s="14">
        <f>IF(Table3[[#This Row],[winner]]=Table3[[#Headers],[RCB]],1,0)</f>
        <v>0</v>
      </c>
      <c r="H148" s="14">
        <f>IF(Table3[[#This Row],[winner]]=Table3[[#Headers],[SRH]],1,0)</f>
        <v>0</v>
      </c>
      <c r="I148" s="14">
        <f>IF(Table3[[#This Row],[winner]]=Table3[[#Headers],[DC]],1,0)</f>
        <v>0</v>
      </c>
      <c r="J148" s="14">
        <f>IF(Table3[[#This Row],[winner]]=Table3[[#Headers],[RR]],1,0)</f>
        <v>0</v>
      </c>
      <c r="K148" s="14">
        <f>IF(Table3[[#This Row],[winner]]=Table3[[#Headers],[KKR]],1,0)</f>
        <v>0</v>
      </c>
      <c r="L148" s="14">
        <f>IF(Table3[[#This Row],[winner]]=Table3[[#Headers],[KXIP]],1,0)</f>
        <v>0</v>
      </c>
    </row>
    <row r="149" spans="1:12" x14ac:dyDescent="0.3">
      <c r="A149" s="8">
        <v>2019</v>
      </c>
      <c r="B149" s="8" t="s">
        <v>373</v>
      </c>
      <c r="C149" s="8" t="s">
        <v>374</v>
      </c>
      <c r="D149" s="8" t="s">
        <v>373</v>
      </c>
      <c r="E149" s="9">
        <f>IF(Table3[[#This Row],[winner]]=Table3[[#Headers],[CSK]],1,0)</f>
        <v>1</v>
      </c>
      <c r="F149" s="14">
        <f>IF(Table3[[#This Row],[winner]]=Table3[[#Headers],[MI]],1,0)</f>
        <v>0</v>
      </c>
      <c r="G149" s="14">
        <f>IF(Table3[[#This Row],[winner]]=Table3[[#Headers],[RCB]],1,0)</f>
        <v>0</v>
      </c>
      <c r="H149" s="14">
        <f>IF(Table3[[#This Row],[winner]]=Table3[[#Headers],[SRH]],1,0)</f>
        <v>0</v>
      </c>
      <c r="I149" s="14">
        <f>IF(Table3[[#This Row],[winner]]=Table3[[#Headers],[DC]],1,0)</f>
        <v>0</v>
      </c>
      <c r="J149" s="14">
        <f>IF(Table3[[#This Row],[winner]]=Table3[[#Headers],[RR]],1,0)</f>
        <v>0</v>
      </c>
      <c r="K149" s="14">
        <f>IF(Table3[[#This Row],[winner]]=Table3[[#Headers],[KKR]],1,0)</f>
        <v>0</v>
      </c>
      <c r="L149" s="14">
        <f>IF(Table3[[#This Row],[winner]]=Table3[[#Headers],[KXIP]],1,0)</f>
        <v>0</v>
      </c>
    </row>
    <row r="150" spans="1:12" x14ac:dyDescent="0.3">
      <c r="A150" s="8">
        <v>2019</v>
      </c>
      <c r="B150" s="8" t="s">
        <v>373</v>
      </c>
      <c r="C150" s="8" t="s">
        <v>371</v>
      </c>
      <c r="D150" s="8" t="s">
        <v>371</v>
      </c>
      <c r="E150" s="9">
        <f>IF(Table3[[#This Row],[winner]]=Table3[[#Headers],[CSK]],1,0)</f>
        <v>0</v>
      </c>
      <c r="F150" s="14">
        <f>IF(Table3[[#This Row],[winner]]=Table3[[#Headers],[MI]],1,0)</f>
        <v>1</v>
      </c>
      <c r="G150" s="14">
        <f>IF(Table3[[#This Row],[winner]]=Table3[[#Headers],[RCB]],1,0)</f>
        <v>0</v>
      </c>
      <c r="H150" s="14">
        <f>IF(Table3[[#This Row],[winner]]=Table3[[#Headers],[SRH]],1,0)</f>
        <v>0</v>
      </c>
      <c r="I150" s="14">
        <f>IF(Table3[[#This Row],[winner]]=Table3[[#Headers],[DC]],1,0)</f>
        <v>0</v>
      </c>
      <c r="J150" s="14">
        <f>IF(Table3[[#This Row],[winner]]=Table3[[#Headers],[RR]],1,0)</f>
        <v>0</v>
      </c>
      <c r="K150" s="14">
        <f>IF(Table3[[#This Row],[winner]]=Table3[[#Headers],[KKR]],1,0)</f>
        <v>0</v>
      </c>
      <c r="L150" s="14">
        <f>IF(Table3[[#This Row],[winner]]=Table3[[#Headers],[KXIP]],1,0)</f>
        <v>0</v>
      </c>
    </row>
    <row r="151" spans="1:12" x14ac:dyDescent="0.3">
      <c r="A151" s="8">
        <v>2019</v>
      </c>
      <c r="B151" s="8" t="s">
        <v>373</v>
      </c>
      <c r="C151" s="8" t="s">
        <v>375</v>
      </c>
      <c r="D151" s="8" t="s">
        <v>373</v>
      </c>
      <c r="E151" s="9">
        <f>IF(Table3[[#This Row],[winner]]=Table3[[#Headers],[CSK]],1,0)</f>
        <v>1</v>
      </c>
      <c r="F151" s="14">
        <f>IF(Table3[[#This Row],[winner]]=Table3[[#Headers],[MI]],1,0)</f>
        <v>0</v>
      </c>
      <c r="G151" s="14">
        <f>IF(Table3[[#This Row],[winner]]=Table3[[#Headers],[RCB]],1,0)</f>
        <v>0</v>
      </c>
      <c r="H151" s="14">
        <f>IF(Table3[[#This Row],[winner]]=Table3[[#Headers],[SRH]],1,0)</f>
        <v>0</v>
      </c>
      <c r="I151" s="14">
        <f>IF(Table3[[#This Row],[winner]]=Table3[[#Headers],[DC]],1,0)</f>
        <v>0</v>
      </c>
      <c r="J151" s="14">
        <f>IF(Table3[[#This Row],[winner]]=Table3[[#Headers],[RR]],1,0)</f>
        <v>0</v>
      </c>
      <c r="K151" s="14">
        <f>IF(Table3[[#This Row],[winner]]=Table3[[#Headers],[KKR]],1,0)</f>
        <v>0</v>
      </c>
      <c r="L151" s="14">
        <f>IF(Table3[[#This Row],[winner]]=Table3[[#Headers],[KXIP]],1,0)</f>
        <v>0</v>
      </c>
    </row>
    <row r="152" spans="1:12" x14ac:dyDescent="0.3">
      <c r="A152" s="8">
        <v>2019</v>
      </c>
      <c r="B152" s="8" t="s">
        <v>373</v>
      </c>
      <c r="C152" s="8" t="s">
        <v>372</v>
      </c>
      <c r="D152" s="8" t="s">
        <v>373</v>
      </c>
      <c r="E152" s="9">
        <f>IF(Table3[[#This Row],[winner]]=Table3[[#Headers],[CSK]],1,0)</f>
        <v>1</v>
      </c>
      <c r="F152" s="14">
        <f>IF(Table3[[#This Row],[winner]]=Table3[[#Headers],[MI]],1,0)</f>
        <v>0</v>
      </c>
      <c r="G152" s="14">
        <f>IF(Table3[[#This Row],[winner]]=Table3[[#Headers],[RCB]],1,0)</f>
        <v>0</v>
      </c>
      <c r="H152" s="14">
        <f>IF(Table3[[#This Row],[winner]]=Table3[[#Headers],[SRH]],1,0)</f>
        <v>0</v>
      </c>
      <c r="I152" s="14">
        <f>IF(Table3[[#This Row],[winner]]=Table3[[#Headers],[DC]],1,0)</f>
        <v>0</v>
      </c>
      <c r="J152" s="14">
        <f>IF(Table3[[#This Row],[winner]]=Table3[[#Headers],[RR]],1,0)</f>
        <v>0</v>
      </c>
      <c r="K152" s="14">
        <f>IF(Table3[[#This Row],[winner]]=Table3[[#Headers],[KKR]],1,0)</f>
        <v>0</v>
      </c>
      <c r="L152" s="14">
        <f>IF(Table3[[#This Row],[winner]]=Table3[[#Headers],[KXIP]],1,0)</f>
        <v>0</v>
      </c>
    </row>
    <row r="153" spans="1:12" x14ac:dyDescent="0.3">
      <c r="A153" s="8">
        <v>2019</v>
      </c>
      <c r="B153" s="8" t="s">
        <v>373</v>
      </c>
      <c r="C153" s="8" t="s">
        <v>378</v>
      </c>
      <c r="D153" s="8" t="s">
        <v>378</v>
      </c>
      <c r="E153" s="9">
        <f>IF(Table3[[#This Row],[winner]]=Table3[[#Headers],[CSK]],1,0)</f>
        <v>0</v>
      </c>
      <c r="F153" s="14">
        <f>IF(Table3[[#This Row],[winner]]=Table3[[#Headers],[MI]],1,0)</f>
        <v>0</v>
      </c>
      <c r="G153" s="14">
        <f>IF(Table3[[#This Row],[winner]]=Table3[[#Headers],[RCB]],1,0)</f>
        <v>0</v>
      </c>
      <c r="H153" s="14">
        <f>IF(Table3[[#This Row],[winner]]=Table3[[#Headers],[SRH]],1,0)</f>
        <v>1</v>
      </c>
      <c r="I153" s="14">
        <f>IF(Table3[[#This Row],[winner]]=Table3[[#Headers],[DC]],1,0)</f>
        <v>0</v>
      </c>
      <c r="J153" s="14">
        <f>IF(Table3[[#This Row],[winner]]=Table3[[#Headers],[RR]],1,0)</f>
        <v>0</v>
      </c>
      <c r="K153" s="14">
        <f>IF(Table3[[#This Row],[winner]]=Table3[[#Headers],[KKR]],1,0)</f>
        <v>0</v>
      </c>
      <c r="L153" s="14">
        <f>IF(Table3[[#This Row],[winner]]=Table3[[#Headers],[KXIP]],1,0)</f>
        <v>0</v>
      </c>
    </row>
    <row r="154" spans="1:12" x14ac:dyDescent="0.3">
      <c r="A154" s="8">
        <v>2019</v>
      </c>
      <c r="B154" s="8" t="s">
        <v>373</v>
      </c>
      <c r="C154" s="8" t="s">
        <v>376</v>
      </c>
      <c r="D154" s="8" t="s">
        <v>376</v>
      </c>
      <c r="E154" s="9">
        <f>IF(Table3[[#This Row],[winner]]=Table3[[#Headers],[CSK]],1,0)</f>
        <v>0</v>
      </c>
      <c r="F154" s="14">
        <f>IF(Table3[[#This Row],[winner]]=Table3[[#Headers],[MI]],1,0)</f>
        <v>0</v>
      </c>
      <c r="G154" s="14">
        <f>IF(Table3[[#This Row],[winner]]=Table3[[#Headers],[RCB]],1,0)</f>
        <v>1</v>
      </c>
      <c r="H154" s="14">
        <f>IF(Table3[[#This Row],[winner]]=Table3[[#Headers],[SRH]],1,0)</f>
        <v>0</v>
      </c>
      <c r="I154" s="14">
        <f>IF(Table3[[#This Row],[winner]]=Table3[[#Headers],[DC]],1,0)</f>
        <v>0</v>
      </c>
      <c r="J154" s="14">
        <f>IF(Table3[[#This Row],[winner]]=Table3[[#Headers],[RR]],1,0)</f>
        <v>0</v>
      </c>
      <c r="K154" s="14">
        <f>IF(Table3[[#This Row],[winner]]=Table3[[#Headers],[KKR]],1,0)</f>
        <v>0</v>
      </c>
      <c r="L154" s="14">
        <f>IF(Table3[[#This Row],[winner]]=Table3[[#Headers],[KXIP]],1,0)</f>
        <v>0</v>
      </c>
    </row>
    <row r="155" spans="1:12" x14ac:dyDescent="0.3">
      <c r="A155" s="8">
        <v>2019</v>
      </c>
      <c r="B155" s="8" t="s">
        <v>373</v>
      </c>
      <c r="C155" s="8" t="s">
        <v>377</v>
      </c>
      <c r="D155" s="8" t="s">
        <v>377</v>
      </c>
      <c r="E155" s="9">
        <f>IF(Table3[[#This Row],[winner]]=Table3[[#Headers],[CSK]],1,0)</f>
        <v>0</v>
      </c>
      <c r="F155" s="14">
        <f>IF(Table3[[#This Row],[winner]]=Table3[[#Headers],[MI]],1,0)</f>
        <v>0</v>
      </c>
      <c r="G155" s="14">
        <f>IF(Table3[[#This Row],[winner]]=Table3[[#Headers],[RCB]],1,0)</f>
        <v>0</v>
      </c>
      <c r="H155" s="14">
        <f>IF(Table3[[#This Row],[winner]]=Table3[[#Headers],[SRH]],1,0)</f>
        <v>0</v>
      </c>
      <c r="I155" s="14">
        <f>IF(Table3[[#This Row],[winner]]=Table3[[#Headers],[DC]],1,0)</f>
        <v>0</v>
      </c>
      <c r="J155" s="14">
        <f>IF(Table3[[#This Row],[winner]]=Table3[[#Headers],[RR]],1,0)</f>
        <v>0</v>
      </c>
      <c r="K155" s="14">
        <f>IF(Table3[[#This Row],[winner]]=Table3[[#Headers],[KKR]],1,0)</f>
        <v>0</v>
      </c>
      <c r="L155" s="14">
        <f>IF(Table3[[#This Row],[winner]]=Table3[[#Headers],[KXIP]],1,0)</f>
        <v>1</v>
      </c>
    </row>
    <row r="156" spans="1:12" x14ac:dyDescent="0.3">
      <c r="A156" s="8">
        <v>2019</v>
      </c>
      <c r="B156" s="8" t="s">
        <v>373</v>
      </c>
      <c r="C156" s="8" t="s">
        <v>371</v>
      </c>
      <c r="D156" s="8" t="s">
        <v>371</v>
      </c>
      <c r="E156" s="9">
        <f>IF(Table3[[#This Row],[winner]]=Table3[[#Headers],[CSK]],1,0)</f>
        <v>0</v>
      </c>
      <c r="F156" s="14">
        <f>IF(Table3[[#This Row],[winner]]=Table3[[#Headers],[MI]],1,0)</f>
        <v>1</v>
      </c>
      <c r="G156" s="14">
        <f>IF(Table3[[#This Row],[winner]]=Table3[[#Headers],[RCB]],1,0)</f>
        <v>0</v>
      </c>
      <c r="H156" s="14">
        <f>IF(Table3[[#This Row],[winner]]=Table3[[#Headers],[SRH]],1,0)</f>
        <v>0</v>
      </c>
      <c r="I156" s="14">
        <f>IF(Table3[[#This Row],[winner]]=Table3[[#Headers],[DC]],1,0)</f>
        <v>0</v>
      </c>
      <c r="J156" s="14">
        <f>IF(Table3[[#This Row],[winner]]=Table3[[#Headers],[RR]],1,0)</f>
        <v>0</v>
      </c>
      <c r="K156" s="14">
        <f>IF(Table3[[#This Row],[winner]]=Table3[[#Headers],[KKR]],1,0)</f>
        <v>0</v>
      </c>
      <c r="L156" s="14">
        <f>IF(Table3[[#This Row],[winner]]=Table3[[#Headers],[KXIP]],1,0)</f>
        <v>0</v>
      </c>
    </row>
    <row r="157" spans="1:12" x14ac:dyDescent="0.3">
      <c r="A157" s="8">
        <v>2019</v>
      </c>
      <c r="B157" s="8" t="s">
        <v>373</v>
      </c>
      <c r="C157" s="8" t="s">
        <v>371</v>
      </c>
      <c r="D157" s="8" t="s">
        <v>371</v>
      </c>
      <c r="E157" s="9">
        <f>IF(Table3[[#This Row],[winner]]=Table3[[#Headers],[CSK]],1,0)</f>
        <v>0</v>
      </c>
      <c r="F157" s="14">
        <f>IF(Table3[[#This Row],[winner]]=Table3[[#Headers],[MI]],1,0)</f>
        <v>1</v>
      </c>
      <c r="G157" s="14">
        <f>IF(Table3[[#This Row],[winner]]=Table3[[#Headers],[RCB]],1,0)</f>
        <v>0</v>
      </c>
      <c r="H157" s="14">
        <f>IF(Table3[[#This Row],[winner]]=Table3[[#Headers],[SRH]],1,0)</f>
        <v>0</v>
      </c>
      <c r="I157" s="14">
        <f>IF(Table3[[#This Row],[winner]]=Table3[[#Headers],[DC]],1,0)</f>
        <v>0</v>
      </c>
      <c r="J157" s="14">
        <f>IF(Table3[[#This Row],[winner]]=Table3[[#Headers],[RR]],1,0)</f>
        <v>0</v>
      </c>
      <c r="K157" s="14">
        <f>IF(Table3[[#This Row],[winner]]=Table3[[#Headers],[KKR]],1,0)</f>
        <v>0</v>
      </c>
      <c r="L157" s="14">
        <f>IF(Table3[[#This Row],[winner]]=Table3[[#Headers],[KXIP]],1,0)</f>
        <v>0</v>
      </c>
    </row>
    <row r="158" spans="1:12" x14ac:dyDescent="0.3">
      <c r="A158" s="8">
        <v>2020</v>
      </c>
      <c r="B158" s="8" t="s">
        <v>373</v>
      </c>
      <c r="C158" s="8" t="s">
        <v>374</v>
      </c>
      <c r="D158" s="8" t="s">
        <v>374</v>
      </c>
      <c r="E158" s="9">
        <f>IF(Table3[[#This Row],[winner]]=Table3[[#Headers],[CSK]],1,0)</f>
        <v>0</v>
      </c>
      <c r="F158" s="14">
        <f>IF(Table3[[#This Row],[winner]]=Table3[[#Headers],[MI]],1,0)</f>
        <v>0</v>
      </c>
      <c r="G158" s="14">
        <f>IF(Table3[[#This Row],[winner]]=Table3[[#Headers],[RCB]],1,0)</f>
        <v>0</v>
      </c>
      <c r="H158" s="14">
        <f>IF(Table3[[#This Row],[winner]]=Table3[[#Headers],[SRH]],1,0)</f>
        <v>0</v>
      </c>
      <c r="I158" s="14">
        <f>IF(Table3[[#This Row],[winner]]=Table3[[#Headers],[DC]],1,0)</f>
        <v>1</v>
      </c>
      <c r="J158" s="14">
        <f>IF(Table3[[#This Row],[winner]]=Table3[[#Headers],[RR]],1,0)</f>
        <v>0</v>
      </c>
      <c r="K158" s="14">
        <f>IF(Table3[[#This Row],[winner]]=Table3[[#Headers],[KKR]],1,0)</f>
        <v>0</v>
      </c>
      <c r="L158" s="14">
        <f>IF(Table3[[#This Row],[winner]]=Table3[[#Headers],[KXIP]],1,0)</f>
        <v>0</v>
      </c>
    </row>
    <row r="159" spans="1:12" x14ac:dyDescent="0.3">
      <c r="A159" s="8">
        <v>2020</v>
      </c>
      <c r="B159" s="8" t="s">
        <v>373</v>
      </c>
      <c r="C159" s="8" t="s">
        <v>371</v>
      </c>
      <c r="D159" s="8" t="s">
        <v>371</v>
      </c>
      <c r="E159" s="9">
        <f>IF(Table3[[#This Row],[winner]]=Table3[[#Headers],[CSK]],1,0)</f>
        <v>0</v>
      </c>
      <c r="F159" s="14">
        <f>IF(Table3[[#This Row],[winner]]=Table3[[#Headers],[MI]],1,0)</f>
        <v>1</v>
      </c>
      <c r="G159" s="14">
        <f>IF(Table3[[#This Row],[winner]]=Table3[[#Headers],[RCB]],1,0)</f>
        <v>0</v>
      </c>
      <c r="H159" s="14">
        <f>IF(Table3[[#This Row],[winner]]=Table3[[#Headers],[SRH]],1,0)</f>
        <v>0</v>
      </c>
      <c r="I159" s="14">
        <f>IF(Table3[[#This Row],[winner]]=Table3[[#Headers],[DC]],1,0)</f>
        <v>0</v>
      </c>
      <c r="J159" s="14">
        <f>IF(Table3[[#This Row],[winner]]=Table3[[#Headers],[RR]],1,0)</f>
        <v>0</v>
      </c>
      <c r="K159" s="14">
        <f>IF(Table3[[#This Row],[winner]]=Table3[[#Headers],[KKR]],1,0)</f>
        <v>0</v>
      </c>
      <c r="L159" s="14">
        <f>IF(Table3[[#This Row],[winner]]=Table3[[#Headers],[KXIP]],1,0)</f>
        <v>0</v>
      </c>
    </row>
    <row r="160" spans="1:12" x14ac:dyDescent="0.3">
      <c r="A160" s="8">
        <v>2020</v>
      </c>
      <c r="B160" s="8" t="s">
        <v>373</v>
      </c>
      <c r="C160" s="8" t="s">
        <v>378</v>
      </c>
      <c r="D160" s="8" t="s">
        <v>373</v>
      </c>
      <c r="E160" s="9">
        <f>IF(Table3[[#This Row],[winner]]=Table3[[#Headers],[CSK]],1,0)</f>
        <v>1</v>
      </c>
      <c r="F160" s="14">
        <f>IF(Table3[[#This Row],[winner]]=Table3[[#Headers],[MI]],1,0)</f>
        <v>0</v>
      </c>
      <c r="G160" s="14">
        <f>IF(Table3[[#This Row],[winner]]=Table3[[#Headers],[RCB]],1,0)</f>
        <v>0</v>
      </c>
      <c r="H160" s="14">
        <f>IF(Table3[[#This Row],[winner]]=Table3[[#Headers],[SRH]],1,0)</f>
        <v>0</v>
      </c>
      <c r="I160" s="14">
        <f>IF(Table3[[#This Row],[winner]]=Table3[[#Headers],[DC]],1,0)</f>
        <v>0</v>
      </c>
      <c r="J160" s="14">
        <f>IF(Table3[[#This Row],[winner]]=Table3[[#Headers],[RR]],1,0)</f>
        <v>0</v>
      </c>
      <c r="K160" s="14">
        <f>IF(Table3[[#This Row],[winner]]=Table3[[#Headers],[KKR]],1,0)</f>
        <v>0</v>
      </c>
      <c r="L160" s="14">
        <f>IF(Table3[[#This Row],[winner]]=Table3[[#Headers],[KXIP]],1,0)</f>
        <v>0</v>
      </c>
    </row>
    <row r="161" spans="1:12" x14ac:dyDescent="0.3">
      <c r="A161" s="8">
        <v>2020</v>
      </c>
      <c r="B161" s="8" t="s">
        <v>373</v>
      </c>
      <c r="C161" s="8" t="s">
        <v>375</v>
      </c>
      <c r="D161" s="8" t="s">
        <v>375</v>
      </c>
      <c r="E161" s="9">
        <f>IF(Table3[[#This Row],[winner]]=Table3[[#Headers],[CSK]],1,0)</f>
        <v>0</v>
      </c>
      <c r="F161" s="14">
        <f>IF(Table3[[#This Row],[winner]]=Table3[[#Headers],[MI]],1,0)</f>
        <v>0</v>
      </c>
      <c r="G161" s="14">
        <f>IF(Table3[[#This Row],[winner]]=Table3[[#Headers],[RCB]],1,0)</f>
        <v>0</v>
      </c>
      <c r="H161" s="14">
        <f>IF(Table3[[#This Row],[winner]]=Table3[[#Headers],[SRH]],1,0)</f>
        <v>0</v>
      </c>
      <c r="I161" s="14">
        <f>IF(Table3[[#This Row],[winner]]=Table3[[#Headers],[DC]],1,0)</f>
        <v>0</v>
      </c>
      <c r="J161" s="14">
        <f>IF(Table3[[#This Row],[winner]]=Table3[[#Headers],[RR]],1,0)</f>
        <v>1</v>
      </c>
      <c r="K161" s="14">
        <f>IF(Table3[[#This Row],[winner]]=Table3[[#Headers],[KKR]],1,0)</f>
        <v>0</v>
      </c>
      <c r="L161" s="14">
        <f>IF(Table3[[#This Row],[winner]]=Table3[[#Headers],[KXIP]],1,0)</f>
        <v>0</v>
      </c>
    </row>
    <row r="162" spans="1:12" x14ac:dyDescent="0.3">
      <c r="A162" s="8">
        <v>2020</v>
      </c>
      <c r="B162" s="8" t="s">
        <v>373</v>
      </c>
      <c r="C162" s="8" t="s">
        <v>371</v>
      </c>
      <c r="D162" s="8" t="s">
        <v>373</v>
      </c>
      <c r="E162" s="9">
        <f>IF(Table3[[#This Row],[winner]]=Table3[[#Headers],[CSK]],1,0)</f>
        <v>1</v>
      </c>
      <c r="F162" s="14">
        <f>IF(Table3[[#This Row],[winner]]=Table3[[#Headers],[MI]],1,0)</f>
        <v>0</v>
      </c>
      <c r="G162" s="14">
        <f>IF(Table3[[#This Row],[winner]]=Table3[[#Headers],[RCB]],1,0)</f>
        <v>0</v>
      </c>
      <c r="H162" s="14">
        <f>IF(Table3[[#This Row],[winner]]=Table3[[#Headers],[SRH]],1,0)</f>
        <v>0</v>
      </c>
      <c r="I162" s="14">
        <f>IF(Table3[[#This Row],[winner]]=Table3[[#Headers],[DC]],1,0)</f>
        <v>0</v>
      </c>
      <c r="J162" s="14">
        <f>IF(Table3[[#This Row],[winner]]=Table3[[#Headers],[RR]],1,0)</f>
        <v>0</v>
      </c>
      <c r="K162" s="14">
        <f>IF(Table3[[#This Row],[winner]]=Table3[[#Headers],[KKR]],1,0)</f>
        <v>0</v>
      </c>
      <c r="L162" s="14">
        <f>IF(Table3[[#This Row],[winner]]=Table3[[#Headers],[KXIP]],1,0)</f>
        <v>0</v>
      </c>
    </row>
    <row r="163" spans="1:12" x14ac:dyDescent="0.3">
      <c r="A163" s="8">
        <v>2020</v>
      </c>
      <c r="B163" s="8" t="s">
        <v>373</v>
      </c>
      <c r="C163" s="8" t="s">
        <v>375</v>
      </c>
      <c r="D163" s="8" t="s">
        <v>375</v>
      </c>
      <c r="E163" s="9">
        <f>IF(Table3[[#This Row],[winner]]=Table3[[#Headers],[CSK]],1,0)</f>
        <v>0</v>
      </c>
      <c r="F163" s="14">
        <f>IF(Table3[[#This Row],[winner]]=Table3[[#Headers],[MI]],1,0)</f>
        <v>0</v>
      </c>
      <c r="G163" s="14">
        <f>IF(Table3[[#This Row],[winner]]=Table3[[#Headers],[RCB]],1,0)</f>
        <v>0</v>
      </c>
      <c r="H163" s="14">
        <f>IF(Table3[[#This Row],[winner]]=Table3[[#Headers],[SRH]],1,0)</f>
        <v>0</v>
      </c>
      <c r="I163" s="14">
        <f>IF(Table3[[#This Row],[winner]]=Table3[[#Headers],[DC]],1,0)</f>
        <v>0</v>
      </c>
      <c r="J163" s="14">
        <f>IF(Table3[[#This Row],[winner]]=Table3[[#Headers],[RR]],1,0)</f>
        <v>1</v>
      </c>
      <c r="K163" s="14">
        <f>IF(Table3[[#This Row],[winner]]=Table3[[#Headers],[KKR]],1,0)</f>
        <v>0</v>
      </c>
      <c r="L163" s="14">
        <f>IF(Table3[[#This Row],[winner]]=Table3[[#Headers],[KXIP]],1,0)</f>
        <v>0</v>
      </c>
    </row>
    <row r="164" spans="1:12" x14ac:dyDescent="0.3">
      <c r="A164" s="8">
        <v>2020</v>
      </c>
      <c r="B164" s="8" t="s">
        <v>373</v>
      </c>
      <c r="C164" s="8" t="s">
        <v>372</v>
      </c>
      <c r="D164" s="8" t="s">
        <v>372</v>
      </c>
      <c r="E164" s="9">
        <f>IF(Table3[[#This Row],[winner]]=Table3[[#Headers],[CSK]],1,0)</f>
        <v>0</v>
      </c>
      <c r="F164" s="14">
        <f>IF(Table3[[#This Row],[winner]]=Table3[[#Headers],[MI]],1,0)</f>
        <v>0</v>
      </c>
      <c r="G164" s="14">
        <f>IF(Table3[[#This Row],[winner]]=Table3[[#Headers],[RCB]],1,0)</f>
        <v>0</v>
      </c>
      <c r="H164" s="14">
        <f>IF(Table3[[#This Row],[winner]]=Table3[[#Headers],[SRH]],1,0)</f>
        <v>0</v>
      </c>
      <c r="I164" s="14">
        <f>IF(Table3[[#This Row],[winner]]=Table3[[#Headers],[DC]],1,0)</f>
        <v>0</v>
      </c>
      <c r="J164" s="14">
        <f>IF(Table3[[#This Row],[winner]]=Table3[[#Headers],[RR]],1,0)</f>
        <v>0</v>
      </c>
      <c r="K164" s="14">
        <f>IF(Table3[[#This Row],[winner]]=Table3[[#Headers],[KKR]],1,0)</f>
        <v>1</v>
      </c>
      <c r="L164" s="14">
        <f>IF(Table3[[#This Row],[winner]]=Table3[[#Headers],[KXIP]],1,0)</f>
        <v>0</v>
      </c>
    </row>
    <row r="165" spans="1:12" x14ac:dyDescent="0.3">
      <c r="A165" s="8">
        <v>2020</v>
      </c>
      <c r="B165" s="8" t="s">
        <v>373</v>
      </c>
      <c r="C165" s="8" t="s">
        <v>377</v>
      </c>
      <c r="D165" s="8" t="s">
        <v>373</v>
      </c>
      <c r="E165" s="9">
        <f>IF(Table3[[#This Row],[winner]]=Table3[[#Headers],[CSK]],1,0)</f>
        <v>1</v>
      </c>
      <c r="F165" s="14">
        <f>IF(Table3[[#This Row],[winner]]=Table3[[#Headers],[MI]],1,0)</f>
        <v>0</v>
      </c>
      <c r="G165" s="14">
        <f>IF(Table3[[#This Row],[winner]]=Table3[[#Headers],[RCB]],1,0)</f>
        <v>0</v>
      </c>
      <c r="H165" s="14">
        <f>IF(Table3[[#This Row],[winner]]=Table3[[#Headers],[SRH]],1,0)</f>
        <v>0</v>
      </c>
      <c r="I165" s="14">
        <f>IF(Table3[[#This Row],[winner]]=Table3[[#Headers],[DC]],1,0)</f>
        <v>0</v>
      </c>
      <c r="J165" s="14">
        <f>IF(Table3[[#This Row],[winner]]=Table3[[#Headers],[RR]],1,0)</f>
        <v>0</v>
      </c>
      <c r="K165" s="14">
        <f>IF(Table3[[#This Row],[winner]]=Table3[[#Headers],[KKR]],1,0)</f>
        <v>0</v>
      </c>
      <c r="L165" s="14">
        <f>IF(Table3[[#This Row],[winner]]=Table3[[#Headers],[KXIP]],1,0)</f>
        <v>0</v>
      </c>
    </row>
    <row r="166" spans="1:12" x14ac:dyDescent="0.3">
      <c r="A166" s="8">
        <v>2020</v>
      </c>
      <c r="B166" s="8" t="s">
        <v>373</v>
      </c>
      <c r="C166" s="8" t="s">
        <v>377</v>
      </c>
      <c r="D166" s="8" t="s">
        <v>373</v>
      </c>
      <c r="E166" s="9">
        <f>IF(Table3[[#This Row],[winner]]=Table3[[#Headers],[CSK]],1,0)</f>
        <v>1</v>
      </c>
      <c r="F166" s="14">
        <f>IF(Table3[[#This Row],[winner]]=Table3[[#Headers],[MI]],1,0)</f>
        <v>0</v>
      </c>
      <c r="G166" s="14">
        <f>IF(Table3[[#This Row],[winner]]=Table3[[#Headers],[RCB]],1,0)</f>
        <v>0</v>
      </c>
      <c r="H166" s="14">
        <f>IF(Table3[[#This Row],[winner]]=Table3[[#Headers],[SRH]],1,0)</f>
        <v>0</v>
      </c>
      <c r="I166" s="14">
        <f>IF(Table3[[#This Row],[winner]]=Table3[[#Headers],[DC]],1,0)</f>
        <v>0</v>
      </c>
      <c r="J166" s="14">
        <f>IF(Table3[[#This Row],[winner]]=Table3[[#Headers],[RR]],1,0)</f>
        <v>0</v>
      </c>
      <c r="K166" s="14">
        <f>IF(Table3[[#This Row],[winner]]=Table3[[#Headers],[KKR]],1,0)</f>
        <v>0</v>
      </c>
      <c r="L166" s="14">
        <f>IF(Table3[[#This Row],[winner]]=Table3[[#Headers],[KXIP]],1,0)</f>
        <v>0</v>
      </c>
    </row>
    <row r="167" spans="1:12" x14ac:dyDescent="0.3">
      <c r="A167" s="8">
        <v>2020</v>
      </c>
      <c r="B167" s="8" t="s">
        <v>373</v>
      </c>
      <c r="C167" s="8" t="s">
        <v>378</v>
      </c>
      <c r="D167" s="8" t="s">
        <v>378</v>
      </c>
      <c r="E167" s="9">
        <f>IF(Table3[[#This Row],[winner]]=Table3[[#Headers],[CSK]],1,0)</f>
        <v>0</v>
      </c>
      <c r="F167" s="14">
        <f>IF(Table3[[#This Row],[winner]]=Table3[[#Headers],[MI]],1,0)</f>
        <v>0</v>
      </c>
      <c r="G167" s="14">
        <f>IF(Table3[[#This Row],[winner]]=Table3[[#Headers],[RCB]],1,0)</f>
        <v>0</v>
      </c>
      <c r="H167" s="14">
        <f>IF(Table3[[#This Row],[winner]]=Table3[[#Headers],[SRH]],1,0)</f>
        <v>1</v>
      </c>
      <c r="I167" s="14">
        <f>IF(Table3[[#This Row],[winner]]=Table3[[#Headers],[DC]],1,0)</f>
        <v>0</v>
      </c>
      <c r="J167" s="14">
        <f>IF(Table3[[#This Row],[winner]]=Table3[[#Headers],[RR]],1,0)</f>
        <v>0</v>
      </c>
      <c r="K167" s="14">
        <f>IF(Table3[[#This Row],[winner]]=Table3[[#Headers],[KKR]],1,0)</f>
        <v>0</v>
      </c>
      <c r="L167" s="14">
        <f>IF(Table3[[#This Row],[winner]]=Table3[[#Headers],[KXIP]],1,0)</f>
        <v>0</v>
      </c>
    </row>
    <row r="168" spans="1:12" x14ac:dyDescent="0.3">
      <c r="A168" s="8">
        <v>2020</v>
      </c>
      <c r="B168" s="8" t="s">
        <v>373</v>
      </c>
      <c r="C168" s="8" t="s">
        <v>376</v>
      </c>
      <c r="D168" s="8" t="s">
        <v>376</v>
      </c>
      <c r="E168" s="9">
        <f>IF(Table3[[#This Row],[winner]]=Table3[[#Headers],[CSK]],1,0)</f>
        <v>0</v>
      </c>
      <c r="F168" s="14">
        <f>IF(Table3[[#This Row],[winner]]=Table3[[#Headers],[MI]],1,0)</f>
        <v>0</v>
      </c>
      <c r="G168" s="14">
        <f>IF(Table3[[#This Row],[winner]]=Table3[[#Headers],[RCB]],1,0)</f>
        <v>1</v>
      </c>
      <c r="H168" s="14">
        <f>IF(Table3[[#This Row],[winner]]=Table3[[#Headers],[SRH]],1,0)</f>
        <v>0</v>
      </c>
      <c r="I168" s="14">
        <f>IF(Table3[[#This Row],[winner]]=Table3[[#Headers],[DC]],1,0)</f>
        <v>0</v>
      </c>
      <c r="J168" s="14">
        <f>IF(Table3[[#This Row],[winner]]=Table3[[#Headers],[RR]],1,0)</f>
        <v>0</v>
      </c>
      <c r="K168" s="14">
        <f>IF(Table3[[#This Row],[winner]]=Table3[[#Headers],[KKR]],1,0)</f>
        <v>0</v>
      </c>
      <c r="L168" s="14">
        <f>IF(Table3[[#This Row],[winner]]=Table3[[#Headers],[KXIP]],1,0)</f>
        <v>0</v>
      </c>
    </row>
    <row r="169" spans="1:12" x14ac:dyDescent="0.3">
      <c r="A169" s="8">
        <v>2020</v>
      </c>
      <c r="B169" s="8" t="s">
        <v>373</v>
      </c>
      <c r="C169" s="8" t="s">
        <v>372</v>
      </c>
      <c r="D169" s="8" t="s">
        <v>373</v>
      </c>
      <c r="E169" s="9">
        <f>IF(Table3[[#This Row],[winner]]=Table3[[#Headers],[CSK]],1,0)</f>
        <v>1</v>
      </c>
      <c r="F169" s="14">
        <f>IF(Table3[[#This Row],[winner]]=Table3[[#Headers],[MI]],1,0)</f>
        <v>0</v>
      </c>
      <c r="G169" s="14">
        <f>IF(Table3[[#This Row],[winner]]=Table3[[#Headers],[RCB]],1,0)</f>
        <v>0</v>
      </c>
      <c r="H169" s="14">
        <f>IF(Table3[[#This Row],[winner]]=Table3[[#Headers],[SRH]],1,0)</f>
        <v>0</v>
      </c>
      <c r="I169" s="14">
        <f>IF(Table3[[#This Row],[winner]]=Table3[[#Headers],[DC]],1,0)</f>
        <v>0</v>
      </c>
      <c r="J169" s="14">
        <f>IF(Table3[[#This Row],[winner]]=Table3[[#Headers],[RR]],1,0)</f>
        <v>0</v>
      </c>
      <c r="K169" s="14">
        <f>IF(Table3[[#This Row],[winner]]=Table3[[#Headers],[KKR]],1,0)</f>
        <v>0</v>
      </c>
      <c r="L169" s="14">
        <f>IF(Table3[[#This Row],[winner]]=Table3[[#Headers],[KXIP]],1,0)</f>
        <v>0</v>
      </c>
    </row>
    <row r="170" spans="1:12" x14ac:dyDescent="0.3">
      <c r="A170" s="8">
        <v>2020</v>
      </c>
      <c r="B170" s="8" t="s">
        <v>373</v>
      </c>
      <c r="C170" s="8" t="s">
        <v>374</v>
      </c>
      <c r="D170" s="8" t="s">
        <v>374</v>
      </c>
      <c r="E170" s="9">
        <f>IF(Table3[[#This Row],[winner]]=Table3[[#Headers],[CSK]],1,0)</f>
        <v>0</v>
      </c>
      <c r="F170" s="14">
        <f>IF(Table3[[#This Row],[winner]]=Table3[[#Headers],[MI]],1,0)</f>
        <v>0</v>
      </c>
      <c r="G170" s="14">
        <f>IF(Table3[[#This Row],[winner]]=Table3[[#Headers],[RCB]],1,0)</f>
        <v>0</v>
      </c>
      <c r="H170" s="14">
        <f>IF(Table3[[#This Row],[winner]]=Table3[[#Headers],[SRH]],1,0)</f>
        <v>0</v>
      </c>
      <c r="I170" s="14">
        <f>IF(Table3[[#This Row],[winner]]=Table3[[#Headers],[DC]],1,0)</f>
        <v>1</v>
      </c>
      <c r="J170" s="14">
        <f>IF(Table3[[#This Row],[winner]]=Table3[[#Headers],[RR]],1,0)</f>
        <v>0</v>
      </c>
      <c r="K170" s="14">
        <f>IF(Table3[[#This Row],[winner]]=Table3[[#Headers],[KKR]],1,0)</f>
        <v>0</v>
      </c>
      <c r="L170" s="14">
        <f>IF(Table3[[#This Row],[winner]]=Table3[[#Headers],[KXIP]],1,0)</f>
        <v>0</v>
      </c>
    </row>
    <row r="171" spans="1:12" x14ac:dyDescent="0.3">
      <c r="A171" s="8">
        <v>2020</v>
      </c>
      <c r="B171" s="8" t="s">
        <v>373</v>
      </c>
      <c r="C171" s="8" t="s">
        <v>376</v>
      </c>
      <c r="D171" s="8" t="s">
        <v>373</v>
      </c>
      <c r="E171" s="9">
        <f>IF(Table3[[#This Row],[winner]]=Table3[[#Headers],[CSK]],1,0)</f>
        <v>1</v>
      </c>
      <c r="F171" s="14">
        <f>IF(Table3[[#This Row],[winner]]=Table3[[#Headers],[MI]],1,0)</f>
        <v>0</v>
      </c>
      <c r="G171" s="14">
        <f>IF(Table3[[#This Row],[winner]]=Table3[[#Headers],[RCB]],1,0)</f>
        <v>0</v>
      </c>
      <c r="H171" s="14">
        <f>IF(Table3[[#This Row],[winner]]=Table3[[#Headers],[SRH]],1,0)</f>
        <v>0</v>
      </c>
      <c r="I171" s="14">
        <f>IF(Table3[[#This Row],[winner]]=Table3[[#Headers],[DC]],1,0)</f>
        <v>0</v>
      </c>
      <c r="J171" s="14">
        <f>IF(Table3[[#This Row],[winner]]=Table3[[#Headers],[RR]],1,0)</f>
        <v>0</v>
      </c>
      <c r="K171" s="14">
        <f>IF(Table3[[#This Row],[winner]]=Table3[[#Headers],[KKR]],1,0)</f>
        <v>0</v>
      </c>
      <c r="L171" s="14">
        <f>IF(Table3[[#This Row],[winner]]=Table3[[#Headers],[KXIP]],1,0)</f>
        <v>0</v>
      </c>
    </row>
    <row r="172" spans="1:12" x14ac:dyDescent="0.3">
      <c r="A172" s="8">
        <v>2021</v>
      </c>
      <c r="B172" s="8" t="s">
        <v>373</v>
      </c>
      <c r="C172" s="8" t="s">
        <v>374</v>
      </c>
      <c r="D172" s="8" t="s">
        <v>374</v>
      </c>
      <c r="E172" s="9">
        <f>IF(Table3[[#This Row],[winner]]=Table3[[#Headers],[CSK]],1,0)</f>
        <v>0</v>
      </c>
      <c r="F172" s="14">
        <f>IF(Table3[[#This Row],[winner]]=Table3[[#Headers],[MI]],1,0)</f>
        <v>0</v>
      </c>
      <c r="G172" s="14">
        <f>IF(Table3[[#This Row],[winner]]=Table3[[#Headers],[RCB]],1,0)</f>
        <v>0</v>
      </c>
      <c r="H172" s="14">
        <f>IF(Table3[[#This Row],[winner]]=Table3[[#Headers],[SRH]],1,0)</f>
        <v>0</v>
      </c>
      <c r="I172" s="14">
        <f>IF(Table3[[#This Row],[winner]]=Table3[[#Headers],[DC]],1,0)</f>
        <v>1</v>
      </c>
      <c r="J172" s="14">
        <f>IF(Table3[[#This Row],[winner]]=Table3[[#Headers],[RR]],1,0)</f>
        <v>0</v>
      </c>
      <c r="K172" s="14">
        <f>IF(Table3[[#This Row],[winner]]=Table3[[#Headers],[KKR]],1,0)</f>
        <v>0</v>
      </c>
      <c r="L172" s="14">
        <f>IF(Table3[[#This Row],[winner]]=Table3[[#Headers],[KXIP]],1,0)</f>
        <v>0</v>
      </c>
    </row>
    <row r="173" spans="1:12" x14ac:dyDescent="0.3">
      <c r="A173" s="8">
        <v>2021</v>
      </c>
      <c r="B173" s="8" t="s">
        <v>373</v>
      </c>
      <c r="C173" s="8" t="s">
        <v>375</v>
      </c>
      <c r="D173" s="8" t="s">
        <v>373</v>
      </c>
      <c r="E173" s="9">
        <f>IF(Table3[[#This Row],[winner]]=Table3[[#Headers],[CSK]],1,0)</f>
        <v>1</v>
      </c>
      <c r="F173" s="14">
        <f>IF(Table3[[#This Row],[winner]]=Table3[[#Headers],[MI]],1,0)</f>
        <v>0</v>
      </c>
      <c r="G173" s="14">
        <f>IF(Table3[[#This Row],[winner]]=Table3[[#Headers],[RCB]],1,0)</f>
        <v>0</v>
      </c>
      <c r="H173" s="14">
        <f>IF(Table3[[#This Row],[winner]]=Table3[[#Headers],[SRH]],1,0)</f>
        <v>0</v>
      </c>
      <c r="I173" s="14">
        <f>IF(Table3[[#This Row],[winner]]=Table3[[#Headers],[DC]],1,0)</f>
        <v>0</v>
      </c>
      <c r="J173" s="14">
        <f>IF(Table3[[#This Row],[winner]]=Table3[[#Headers],[RR]],1,0)</f>
        <v>0</v>
      </c>
      <c r="K173" s="14">
        <f>IF(Table3[[#This Row],[winner]]=Table3[[#Headers],[KKR]],1,0)</f>
        <v>0</v>
      </c>
      <c r="L173" s="14">
        <f>IF(Table3[[#This Row],[winner]]=Table3[[#Headers],[KXIP]],1,0)</f>
        <v>0</v>
      </c>
    </row>
    <row r="174" spans="1:12" x14ac:dyDescent="0.3">
      <c r="A174" s="8">
        <v>2021</v>
      </c>
      <c r="B174" s="8" t="s">
        <v>373</v>
      </c>
      <c r="C174" s="8" t="s">
        <v>372</v>
      </c>
      <c r="D174" s="8" t="s">
        <v>373</v>
      </c>
      <c r="E174" s="9">
        <f>IF(Table3[[#This Row],[winner]]=Table3[[#Headers],[CSK]],1,0)</f>
        <v>1</v>
      </c>
      <c r="F174" s="14">
        <f>IF(Table3[[#This Row],[winner]]=Table3[[#Headers],[MI]],1,0)</f>
        <v>0</v>
      </c>
      <c r="G174" s="14">
        <f>IF(Table3[[#This Row],[winner]]=Table3[[#Headers],[RCB]],1,0)</f>
        <v>0</v>
      </c>
      <c r="H174" s="14">
        <f>IF(Table3[[#This Row],[winner]]=Table3[[#Headers],[SRH]],1,0)</f>
        <v>0</v>
      </c>
      <c r="I174" s="14">
        <f>IF(Table3[[#This Row],[winner]]=Table3[[#Headers],[DC]],1,0)</f>
        <v>0</v>
      </c>
      <c r="J174" s="14">
        <f>IF(Table3[[#This Row],[winner]]=Table3[[#Headers],[RR]],1,0)</f>
        <v>0</v>
      </c>
      <c r="K174" s="14">
        <f>IF(Table3[[#This Row],[winner]]=Table3[[#Headers],[KKR]],1,0)</f>
        <v>0</v>
      </c>
      <c r="L174" s="14">
        <f>IF(Table3[[#This Row],[winner]]=Table3[[#Headers],[KXIP]],1,0)</f>
        <v>0</v>
      </c>
    </row>
    <row r="175" spans="1:12" x14ac:dyDescent="0.3">
      <c r="A175" s="8">
        <v>2021</v>
      </c>
      <c r="B175" s="8" t="s">
        <v>373</v>
      </c>
      <c r="C175" s="8" t="s">
        <v>376</v>
      </c>
      <c r="D175" s="8" t="s">
        <v>373</v>
      </c>
      <c r="E175" s="9">
        <f>IF(Table3[[#This Row],[winner]]=Table3[[#Headers],[CSK]],1,0)</f>
        <v>1</v>
      </c>
      <c r="F175" s="14">
        <f>IF(Table3[[#This Row],[winner]]=Table3[[#Headers],[MI]],1,0)</f>
        <v>0</v>
      </c>
      <c r="G175" s="14">
        <f>IF(Table3[[#This Row],[winner]]=Table3[[#Headers],[RCB]],1,0)</f>
        <v>0</v>
      </c>
      <c r="H175" s="14">
        <f>IF(Table3[[#This Row],[winner]]=Table3[[#Headers],[SRH]],1,0)</f>
        <v>0</v>
      </c>
      <c r="I175" s="14">
        <f>IF(Table3[[#This Row],[winner]]=Table3[[#Headers],[DC]],1,0)</f>
        <v>0</v>
      </c>
      <c r="J175" s="14">
        <f>IF(Table3[[#This Row],[winner]]=Table3[[#Headers],[RR]],1,0)</f>
        <v>0</v>
      </c>
      <c r="K175" s="14">
        <f>IF(Table3[[#This Row],[winner]]=Table3[[#Headers],[KKR]],1,0)</f>
        <v>0</v>
      </c>
      <c r="L175" s="14">
        <f>IF(Table3[[#This Row],[winner]]=Table3[[#Headers],[KXIP]],1,0)</f>
        <v>0</v>
      </c>
    </row>
    <row r="176" spans="1:12" x14ac:dyDescent="0.3">
      <c r="A176" s="8">
        <v>2021</v>
      </c>
      <c r="B176" s="8" t="s">
        <v>373</v>
      </c>
      <c r="C176" s="8" t="s">
        <v>377</v>
      </c>
      <c r="D176" s="8" t="s">
        <v>373</v>
      </c>
      <c r="E176" s="9">
        <f>IF(Table3[[#This Row],[winner]]=Table3[[#Headers],[CSK]],1,0)</f>
        <v>1</v>
      </c>
      <c r="F176" s="14">
        <f>IF(Table3[[#This Row],[winner]]=Table3[[#Headers],[MI]],1,0)</f>
        <v>0</v>
      </c>
      <c r="G176" s="14">
        <f>IF(Table3[[#This Row],[winner]]=Table3[[#Headers],[RCB]],1,0)</f>
        <v>0</v>
      </c>
      <c r="H176" s="14">
        <f>IF(Table3[[#This Row],[winner]]=Table3[[#Headers],[SRH]],1,0)</f>
        <v>0</v>
      </c>
      <c r="I176" s="14">
        <f>IF(Table3[[#This Row],[winner]]=Table3[[#Headers],[DC]],1,0)</f>
        <v>0</v>
      </c>
      <c r="J176" s="14">
        <f>IF(Table3[[#This Row],[winner]]=Table3[[#Headers],[RR]],1,0)</f>
        <v>0</v>
      </c>
      <c r="K176" s="14">
        <f>IF(Table3[[#This Row],[winner]]=Table3[[#Headers],[KKR]],1,0)</f>
        <v>0</v>
      </c>
      <c r="L176" s="14">
        <f>IF(Table3[[#This Row],[winner]]=Table3[[#Headers],[KXIP]],1,0)</f>
        <v>0</v>
      </c>
    </row>
    <row r="177" spans="1:12" x14ac:dyDescent="0.3">
      <c r="A177" s="13"/>
      <c r="B177" s="13"/>
      <c r="C177" s="13"/>
      <c r="D177" s="13"/>
      <c r="E177" s="13">
        <f>SUM(Table3[CSK])</f>
        <v>105</v>
      </c>
      <c r="F177" s="16">
        <f>SUM(Table3[MI])</f>
        <v>18</v>
      </c>
      <c r="G177" s="16">
        <f>SUM(Table3[RCB])</f>
        <v>9</v>
      </c>
      <c r="H177" s="16">
        <f>SUM(Table3[SRH])</f>
        <v>8</v>
      </c>
      <c r="I177" s="16">
        <f>SUM(Table3[DC])</f>
        <v>9</v>
      </c>
      <c r="J177" s="16">
        <f>SUM(Table3[RR])</f>
        <v>9</v>
      </c>
      <c r="K177" s="16">
        <f>SUM(Table3[KKR])</f>
        <v>8</v>
      </c>
      <c r="L177" s="16">
        <f>SUM(Table3[KXIP])</f>
        <v>9</v>
      </c>
    </row>
    <row r="179" spans="1:12" x14ac:dyDescent="0.3">
      <c r="B179" s="26" t="s">
        <v>391</v>
      </c>
      <c r="C179" s="26"/>
      <c r="E179" s="17">
        <f>Table3[[#Totals],[CSK]]/COUNT(Table3[CSK])</f>
        <v>0.6</v>
      </c>
      <c r="F179" s="17">
        <f>Table3[[#Totals],[MI]]/(COUNTIF(Table3[team1],"MI")+COUNTIF(Table3[team2],"MI"))</f>
        <v>0.6</v>
      </c>
      <c r="G179" s="17">
        <f>Table3[[#Totals],[RCB]]/(COUNTIF(Table3[team1],"RCB")+COUNTIF(Table3[team2],"RCB"))</f>
        <v>0.34615384615384615</v>
      </c>
      <c r="H179" s="17">
        <f>Table3[[#Totals],[SRH]]/(COUNTIF(Table3[team1],"SRH")+COUNTIF(Table3[team2],"SRH"))</f>
        <v>0.33333333333333331</v>
      </c>
      <c r="I179" s="17">
        <f>Table3[[#Totals],[DC]]/(COUNTIF(Table3[team1],"DC")+COUNTIF(Table3[team2],"DC"))</f>
        <v>0.375</v>
      </c>
      <c r="J179" s="17">
        <f>Table3[[#Totals],[RR]]/(COUNTIF(Table3[team1],"RR")+COUNTIF(Table3[team2],"RR"))</f>
        <v>0.375</v>
      </c>
      <c r="K179" s="17">
        <f>Table3[[#Totals],[KKR]]/(COUNTIF(Table3[team1],"KKR")+COUNTIF(Table3[team2],"KKR"))</f>
        <v>0.34782608695652173</v>
      </c>
      <c r="L179" s="17">
        <f>Table3[[#Totals],[KXIP]]/(COUNTIF(Table3[team1],"KXIP")+COUNTIF(Table3[team2],"KXIP"))</f>
        <v>0.375</v>
      </c>
    </row>
  </sheetData>
  <mergeCells count="1">
    <mergeCell ref="B179:C179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186"/>
  <sheetViews>
    <sheetView workbookViewId="0">
      <selection activeCell="A3" sqref="A3"/>
    </sheetView>
  </sheetViews>
  <sheetFormatPr defaultRowHeight="14.4" x14ac:dyDescent="0.3"/>
  <cols>
    <col min="1" max="1" width="13" customWidth="1"/>
    <col min="2" max="2" width="12" customWidth="1"/>
    <col min="3" max="3" width="12.44140625" customWidth="1"/>
    <col min="4" max="4" width="14.6640625" customWidth="1"/>
    <col min="14" max="14" width="42.5546875" bestFit="1" customWidth="1"/>
    <col min="15" max="15" width="12.33203125" bestFit="1" customWidth="1"/>
    <col min="16" max="16" width="11" customWidth="1"/>
    <col min="17" max="17" width="12.44140625" bestFit="1" customWidth="1"/>
    <col min="18" max="18" width="11" bestFit="1" customWidth="1"/>
    <col min="19" max="21" width="12" bestFit="1" customWidth="1"/>
    <col min="22" max="22" width="13.21875" bestFit="1" customWidth="1"/>
  </cols>
  <sheetData>
    <row r="1" spans="1:22" x14ac:dyDescent="0.3">
      <c r="A1" s="9" t="s">
        <v>379</v>
      </c>
      <c r="B1" s="9" t="s">
        <v>392</v>
      </c>
      <c r="C1" s="9" t="s">
        <v>393</v>
      </c>
      <c r="D1" s="9" t="s">
        <v>394</v>
      </c>
      <c r="E1" s="18" t="s">
        <v>374</v>
      </c>
      <c r="F1" s="18" t="s">
        <v>376</v>
      </c>
      <c r="G1" s="18" t="s">
        <v>378</v>
      </c>
      <c r="H1" s="18" t="s">
        <v>371</v>
      </c>
      <c r="I1" s="18" t="s">
        <v>375</v>
      </c>
      <c r="J1" s="18" t="s">
        <v>373</v>
      </c>
      <c r="K1" s="18" t="s">
        <v>372</v>
      </c>
      <c r="L1" s="18" t="s">
        <v>377</v>
      </c>
    </row>
    <row r="2" spans="1:22" x14ac:dyDescent="0.3">
      <c r="A2" s="8">
        <v>2008</v>
      </c>
      <c r="B2" s="8" t="s">
        <v>374</v>
      </c>
      <c r="C2" s="8" t="s">
        <v>376</v>
      </c>
      <c r="D2" s="8" t="s">
        <v>374</v>
      </c>
      <c r="E2" s="9">
        <f>IF(Table4[[#This Row],[Winner]]=Table4[[#Headers],[DC]],1,0)</f>
        <v>1</v>
      </c>
      <c r="F2" s="9">
        <f>IF(Table4[[#This Row],[Winner]]=Table4[[#Headers],[RCB]],1,0)</f>
        <v>0</v>
      </c>
      <c r="G2" s="9">
        <f>IF(Table4[[#This Row],[Winner]]=Table4[[#Headers],[SRH]],1,0)</f>
        <v>0</v>
      </c>
      <c r="H2" s="9">
        <f>IF(Table4[[#This Row],[Winner]]=Table4[[#Headers],[MI]],1,0)</f>
        <v>0</v>
      </c>
      <c r="I2" s="9">
        <f>IF(Table4[[#This Row],[Winner]]=Table4[[#Headers],[RR]],1,0)</f>
        <v>0</v>
      </c>
      <c r="J2" s="9">
        <f>IF(Table4[[#This Row],[Winner]]=Table4[[#Headers],[CSK]],1,0)</f>
        <v>0</v>
      </c>
      <c r="K2" s="9">
        <f>IF(Table4[[#This Row],[Winner]]=Table4[[#Headers],[KKR]],1,0)</f>
        <v>0</v>
      </c>
      <c r="L2" s="9">
        <f>IF(Table4[[#This Row],[Winner]]=Table4[[#Headers],[KXIP]],1,0)</f>
        <v>0</v>
      </c>
      <c r="N2" s="19" t="s">
        <v>374</v>
      </c>
      <c r="O2" t="s">
        <v>398</v>
      </c>
      <c r="Q2" t="s">
        <v>404</v>
      </c>
      <c r="R2" t="s">
        <v>417</v>
      </c>
      <c r="S2" t="s">
        <v>418</v>
      </c>
      <c r="T2" t="s">
        <v>401</v>
      </c>
      <c r="U2" t="s">
        <v>400</v>
      </c>
      <c r="V2" t="s">
        <v>399</v>
      </c>
    </row>
    <row r="3" spans="1:22" x14ac:dyDescent="0.3">
      <c r="A3" s="8">
        <v>2008</v>
      </c>
      <c r="B3" s="8" t="s">
        <v>374</v>
      </c>
      <c r="C3" s="8" t="s">
        <v>373</v>
      </c>
      <c r="D3" s="8" t="s">
        <v>373</v>
      </c>
      <c r="E3" s="9">
        <f>IF(Table4[[#This Row],[Winner]]=Table4[[#Headers],[DC]],1,0)</f>
        <v>0</v>
      </c>
      <c r="F3" s="9">
        <f>IF(Table4[[#This Row],[Winner]]=Table4[[#Headers],[RCB]],1,0)</f>
        <v>0</v>
      </c>
      <c r="G3" s="9">
        <f>IF(Table4[[#This Row],[Winner]]=Table4[[#Headers],[SRH]],1,0)</f>
        <v>0</v>
      </c>
      <c r="H3" s="9">
        <f>IF(Table4[[#This Row],[Winner]]=Table4[[#Headers],[MI]],1,0)</f>
        <v>0</v>
      </c>
      <c r="I3" s="9">
        <f>IF(Table4[[#This Row],[Winner]]=Table4[[#Headers],[RR]],1,0)</f>
        <v>0</v>
      </c>
      <c r="J3" s="9">
        <f>IF(Table4[[#This Row],[Winner]]=Table4[[#Headers],[CSK]],1,0)</f>
        <v>1</v>
      </c>
      <c r="K3" s="9">
        <f>IF(Table4[[#This Row],[Winner]]=Table4[[#Headers],[KKR]],1,0)</f>
        <v>0</v>
      </c>
      <c r="L3" s="9">
        <f>IF(Table4[[#This Row],[Winner]]=Table4[[#Headers],[KXIP]],1,0)</f>
        <v>0</v>
      </c>
      <c r="N3" s="24" t="s">
        <v>397</v>
      </c>
      <c r="O3">
        <f>E186</f>
        <v>0.43956043956043955</v>
      </c>
      <c r="Q3" s="24" t="s">
        <v>376</v>
      </c>
      <c r="R3" s="17">
        <f>1-O5</f>
        <v>0.43999999999999995</v>
      </c>
      <c r="S3">
        <f t="shared" ref="S3:S9" si="0">1-R3</f>
        <v>0.56000000000000005</v>
      </c>
      <c r="T3">
        <f t="shared" ref="T3:U9" si="1">R3^2</f>
        <v>0.19359999999999997</v>
      </c>
      <c r="U3">
        <f t="shared" si="1"/>
        <v>0.31360000000000005</v>
      </c>
      <c r="V3">
        <f t="shared" ref="V3:V9" si="2">R3*S3*2</f>
        <v>0.49279999999999996</v>
      </c>
    </row>
    <row r="4" spans="1:22" x14ac:dyDescent="0.3">
      <c r="A4" s="8">
        <v>2008</v>
      </c>
      <c r="B4" s="8" t="s">
        <v>374</v>
      </c>
      <c r="C4" s="8" t="s">
        <v>378</v>
      </c>
      <c r="D4" s="8" t="s">
        <v>374</v>
      </c>
      <c r="E4" s="9">
        <f>IF(Table4[[#This Row],[Winner]]=Table4[[#Headers],[DC]],1,0)</f>
        <v>1</v>
      </c>
      <c r="F4" s="9">
        <f>IF(Table4[[#This Row],[Winner]]=Table4[[#Headers],[RCB]],1,0)</f>
        <v>0</v>
      </c>
      <c r="G4" s="9">
        <f>IF(Table4[[#This Row],[Winner]]=Table4[[#Headers],[SRH]],1,0)</f>
        <v>0</v>
      </c>
      <c r="H4" s="9">
        <f>IF(Table4[[#This Row],[Winner]]=Table4[[#Headers],[MI]],1,0)</f>
        <v>0</v>
      </c>
      <c r="I4" s="9">
        <f>IF(Table4[[#This Row],[Winner]]=Table4[[#Headers],[RR]],1,0)</f>
        <v>0</v>
      </c>
      <c r="J4" s="9">
        <f>IF(Table4[[#This Row],[Winner]]=Table4[[#Headers],[CSK]],1,0)</f>
        <v>0</v>
      </c>
      <c r="K4" s="9">
        <f>IF(Table4[[#This Row],[Winner]]=Table4[[#Headers],[KKR]],1,0)</f>
        <v>0</v>
      </c>
      <c r="L4" s="9">
        <f>IF(Table4[[#This Row],[Winner]]=Table4[[#Headers],[KXIP]],1,0)</f>
        <v>0</v>
      </c>
      <c r="N4" s="28" t="s">
        <v>409</v>
      </c>
      <c r="O4">
        <f>H186</f>
        <v>0.55172413793103448</v>
      </c>
      <c r="Q4" s="24" t="s">
        <v>378</v>
      </c>
      <c r="R4" s="17">
        <f>1-O6</f>
        <v>0.5</v>
      </c>
      <c r="S4">
        <f t="shared" si="0"/>
        <v>0.5</v>
      </c>
      <c r="T4">
        <f t="shared" si="1"/>
        <v>0.25</v>
      </c>
      <c r="U4">
        <f t="shared" si="1"/>
        <v>0.25</v>
      </c>
      <c r="V4">
        <f t="shared" si="2"/>
        <v>0.5</v>
      </c>
    </row>
    <row r="5" spans="1:22" x14ac:dyDescent="0.3">
      <c r="A5" s="8">
        <v>2008</v>
      </c>
      <c r="B5" s="8" t="s">
        <v>374</v>
      </c>
      <c r="C5" s="8" t="s">
        <v>377</v>
      </c>
      <c r="D5" s="8" t="s">
        <v>377</v>
      </c>
      <c r="E5" s="9">
        <f>IF(Table4[[#This Row],[Winner]]=Table4[[#Headers],[DC]],1,0)</f>
        <v>0</v>
      </c>
      <c r="F5" s="9">
        <f>IF(Table4[[#This Row],[Winner]]=Table4[[#Headers],[RCB]],1,0)</f>
        <v>0</v>
      </c>
      <c r="G5" s="9">
        <f>IF(Table4[[#This Row],[Winner]]=Table4[[#Headers],[SRH]],1,0)</f>
        <v>0</v>
      </c>
      <c r="H5" s="9">
        <f>IF(Table4[[#This Row],[Winner]]=Table4[[#Headers],[MI]],1,0)</f>
        <v>0</v>
      </c>
      <c r="I5" s="9">
        <f>IF(Table4[[#This Row],[Winner]]=Table4[[#Headers],[RR]],1,0)</f>
        <v>0</v>
      </c>
      <c r="J5" s="9">
        <f>IF(Table4[[#This Row],[Winner]]=Table4[[#Headers],[CSK]],1,0)</f>
        <v>0</v>
      </c>
      <c r="K5" s="9">
        <f>IF(Table4[[#This Row],[Winner]]=Table4[[#Headers],[KKR]],1,0)</f>
        <v>0</v>
      </c>
      <c r="L5" s="9">
        <f>IF(Table4[[#This Row],[Winner]]=Table4[[#Headers],[KXIP]],1,0)</f>
        <v>1</v>
      </c>
      <c r="N5" s="28" t="s">
        <v>410</v>
      </c>
      <c r="O5" s="17">
        <f>F186</f>
        <v>0.56000000000000005</v>
      </c>
      <c r="Q5" s="24" t="s">
        <v>373</v>
      </c>
      <c r="R5" s="17">
        <f>1-O7</f>
        <v>0.375</v>
      </c>
      <c r="S5">
        <f t="shared" si="0"/>
        <v>0.625</v>
      </c>
      <c r="T5">
        <f t="shared" si="1"/>
        <v>0.140625</v>
      </c>
      <c r="U5">
        <f t="shared" si="1"/>
        <v>0.390625</v>
      </c>
      <c r="V5">
        <f t="shared" si="2"/>
        <v>0.46875</v>
      </c>
    </row>
    <row r="6" spans="1:22" x14ac:dyDescent="0.3">
      <c r="A6" s="8">
        <v>2008</v>
      </c>
      <c r="B6" s="8" t="s">
        <v>374</v>
      </c>
      <c r="C6" s="8" t="s">
        <v>371</v>
      </c>
      <c r="D6" s="8" t="s">
        <v>374</v>
      </c>
      <c r="E6" s="9">
        <f>IF(Table4[[#This Row],[Winner]]=Table4[[#Headers],[DC]],1,0)</f>
        <v>1</v>
      </c>
      <c r="F6" s="9">
        <f>IF(Table4[[#This Row],[Winner]]=Table4[[#Headers],[RCB]],1,0)</f>
        <v>0</v>
      </c>
      <c r="G6" s="9">
        <f>IF(Table4[[#This Row],[Winner]]=Table4[[#Headers],[SRH]],1,0)</f>
        <v>0</v>
      </c>
      <c r="H6" s="9">
        <f>IF(Table4[[#This Row],[Winner]]=Table4[[#Headers],[MI]],1,0)</f>
        <v>0</v>
      </c>
      <c r="I6" s="9">
        <f>IF(Table4[[#This Row],[Winner]]=Table4[[#Headers],[RR]],1,0)</f>
        <v>0</v>
      </c>
      <c r="J6" s="9">
        <f>IF(Table4[[#This Row],[Winner]]=Table4[[#Headers],[CSK]],1,0)</f>
        <v>0</v>
      </c>
      <c r="K6" s="9">
        <f>IF(Table4[[#This Row],[Winner]]=Table4[[#Headers],[KKR]],1,0)</f>
        <v>0</v>
      </c>
      <c r="L6" s="9">
        <f>IF(Table4[[#This Row],[Winner]]=Table4[[#Headers],[KXIP]],1,0)</f>
        <v>0</v>
      </c>
      <c r="N6" s="28" t="s">
        <v>411</v>
      </c>
      <c r="O6" s="22">
        <f>G186</f>
        <v>0.5</v>
      </c>
      <c r="Q6" s="24" t="s">
        <v>375</v>
      </c>
      <c r="R6" s="21">
        <f>1-O8</f>
        <v>0.45454545454545459</v>
      </c>
      <c r="S6">
        <f t="shared" si="0"/>
        <v>0.54545454545454541</v>
      </c>
      <c r="T6">
        <f t="shared" si="1"/>
        <v>0.20661157024793392</v>
      </c>
      <c r="U6">
        <f t="shared" si="1"/>
        <v>0.29752066115702475</v>
      </c>
      <c r="V6">
        <f t="shared" si="2"/>
        <v>0.49586776859504134</v>
      </c>
    </row>
    <row r="7" spans="1:22" x14ac:dyDescent="0.3">
      <c r="A7" s="8">
        <v>2008</v>
      </c>
      <c r="B7" s="8" t="s">
        <v>374</v>
      </c>
      <c r="C7" s="8" t="s">
        <v>375</v>
      </c>
      <c r="D7" s="8" t="s">
        <v>375</v>
      </c>
      <c r="E7" s="9">
        <f>IF(Table4[[#This Row],[Winner]]=Table4[[#Headers],[DC]],1,0)</f>
        <v>0</v>
      </c>
      <c r="F7" s="9">
        <f>IF(Table4[[#This Row],[Winner]]=Table4[[#Headers],[RCB]],1,0)</f>
        <v>0</v>
      </c>
      <c r="G7" s="9">
        <f>IF(Table4[[#This Row],[Winner]]=Table4[[#Headers],[SRH]],1,0)</f>
        <v>0</v>
      </c>
      <c r="H7" s="9">
        <f>IF(Table4[[#This Row],[Winner]]=Table4[[#Headers],[MI]],1,0)</f>
        <v>0</v>
      </c>
      <c r="I7" s="9">
        <f>IF(Table4[[#This Row],[Winner]]=Table4[[#Headers],[RR]],1,0)</f>
        <v>1</v>
      </c>
      <c r="J7" s="9">
        <f>IF(Table4[[#This Row],[Winner]]=Table4[[#Headers],[CSK]],1,0)</f>
        <v>0</v>
      </c>
      <c r="K7" s="9">
        <f>IF(Table4[[#This Row],[Winner]]=Table4[[#Headers],[KKR]],1,0)</f>
        <v>0</v>
      </c>
      <c r="L7" s="9">
        <f>IF(Table4[[#This Row],[Winner]]=Table4[[#Headers],[KXIP]],1,0)</f>
        <v>0</v>
      </c>
      <c r="N7" s="28" t="s">
        <v>416</v>
      </c>
      <c r="O7" s="17">
        <f>J186</f>
        <v>0.625</v>
      </c>
      <c r="Q7" s="24" t="s">
        <v>371</v>
      </c>
      <c r="R7" s="21">
        <f>1-O4</f>
        <v>0.44827586206896552</v>
      </c>
      <c r="S7">
        <f t="shared" si="0"/>
        <v>0.55172413793103448</v>
      </c>
      <c r="T7">
        <f t="shared" si="1"/>
        <v>0.20095124851367421</v>
      </c>
      <c r="U7">
        <f t="shared" si="1"/>
        <v>0.30439952437574314</v>
      </c>
      <c r="V7">
        <f t="shared" si="2"/>
        <v>0.49464922711058262</v>
      </c>
    </row>
    <row r="8" spans="1:22" x14ac:dyDescent="0.3">
      <c r="A8" s="8">
        <v>2008</v>
      </c>
      <c r="B8" s="8" t="s">
        <v>374</v>
      </c>
      <c r="C8" s="8" t="s">
        <v>378</v>
      </c>
      <c r="D8" s="8" t="s">
        <v>374</v>
      </c>
      <c r="E8" s="9">
        <f>IF(Table4[[#This Row],[Winner]]=Table4[[#Headers],[DC]],1,0)</f>
        <v>1</v>
      </c>
      <c r="F8" s="9">
        <f>IF(Table4[[#This Row],[Winner]]=Table4[[#Headers],[RCB]],1,0)</f>
        <v>0</v>
      </c>
      <c r="G8" s="9">
        <f>IF(Table4[[#This Row],[Winner]]=Table4[[#Headers],[SRH]],1,0)</f>
        <v>0</v>
      </c>
      <c r="H8" s="9">
        <f>IF(Table4[[#This Row],[Winner]]=Table4[[#Headers],[MI]],1,0)</f>
        <v>0</v>
      </c>
      <c r="I8" s="9">
        <f>IF(Table4[[#This Row],[Winner]]=Table4[[#Headers],[RR]],1,0)</f>
        <v>0</v>
      </c>
      <c r="J8" s="9">
        <f>IF(Table4[[#This Row],[Winner]]=Table4[[#Headers],[CSK]],1,0)</f>
        <v>0</v>
      </c>
      <c r="K8" s="9">
        <f>IF(Table4[[#This Row],[Winner]]=Table4[[#Headers],[KKR]],1,0)</f>
        <v>0</v>
      </c>
      <c r="L8" s="9">
        <f>IF(Table4[[#This Row],[Winner]]=Table4[[#Headers],[KXIP]],1,0)</f>
        <v>0</v>
      </c>
      <c r="N8" s="28" t="s">
        <v>413</v>
      </c>
      <c r="O8">
        <f>I186</f>
        <v>0.54545454545454541</v>
      </c>
      <c r="Q8" s="24" t="s">
        <v>372</v>
      </c>
      <c r="R8" s="17">
        <f>1-O9</f>
        <v>0.43999999999999995</v>
      </c>
      <c r="S8">
        <f t="shared" si="0"/>
        <v>0.56000000000000005</v>
      </c>
      <c r="T8">
        <f t="shared" si="1"/>
        <v>0.19359999999999997</v>
      </c>
      <c r="U8">
        <f t="shared" si="1"/>
        <v>0.31360000000000005</v>
      </c>
      <c r="V8">
        <f t="shared" si="2"/>
        <v>0.49279999999999996</v>
      </c>
    </row>
    <row r="9" spans="1:22" x14ac:dyDescent="0.3">
      <c r="A9" s="8">
        <v>2008</v>
      </c>
      <c r="B9" s="8" t="s">
        <v>374</v>
      </c>
      <c r="C9" s="8" t="s">
        <v>377</v>
      </c>
      <c r="D9" s="8" t="s">
        <v>377</v>
      </c>
      <c r="E9" s="9">
        <f>IF(Table4[[#This Row],[Winner]]=Table4[[#Headers],[DC]],1,0)</f>
        <v>0</v>
      </c>
      <c r="F9" s="9">
        <f>IF(Table4[[#This Row],[Winner]]=Table4[[#Headers],[RCB]],1,0)</f>
        <v>0</v>
      </c>
      <c r="G9" s="9">
        <f>IF(Table4[[#This Row],[Winner]]=Table4[[#Headers],[SRH]],1,0)</f>
        <v>0</v>
      </c>
      <c r="H9" s="9">
        <f>IF(Table4[[#This Row],[Winner]]=Table4[[#Headers],[MI]],1,0)</f>
        <v>0</v>
      </c>
      <c r="I9" s="9">
        <f>IF(Table4[[#This Row],[Winner]]=Table4[[#Headers],[RR]],1,0)</f>
        <v>0</v>
      </c>
      <c r="J9" s="9">
        <f>IF(Table4[[#This Row],[Winner]]=Table4[[#Headers],[CSK]],1,0)</f>
        <v>0</v>
      </c>
      <c r="K9" s="9">
        <f>IF(Table4[[#This Row],[Winner]]=Table4[[#Headers],[KKR]],1,0)</f>
        <v>0</v>
      </c>
      <c r="L9" s="9">
        <f>IF(Table4[[#This Row],[Winner]]=Table4[[#Headers],[KXIP]],1,0)</f>
        <v>1</v>
      </c>
      <c r="N9" s="28" t="s">
        <v>414</v>
      </c>
      <c r="O9" s="17">
        <f>K186</f>
        <v>0.56000000000000005</v>
      </c>
      <c r="Q9" s="24" t="s">
        <v>377</v>
      </c>
      <c r="R9" s="17">
        <f>1-O10</f>
        <v>0.44444444444444442</v>
      </c>
      <c r="S9">
        <f t="shared" si="0"/>
        <v>0.55555555555555558</v>
      </c>
      <c r="T9">
        <f t="shared" si="1"/>
        <v>0.19753086419753085</v>
      </c>
      <c r="U9">
        <f t="shared" si="1"/>
        <v>0.30864197530864201</v>
      </c>
      <c r="V9">
        <f t="shared" si="2"/>
        <v>0.49382716049382713</v>
      </c>
    </row>
    <row r="10" spans="1:22" x14ac:dyDescent="0.3">
      <c r="A10" s="8">
        <v>2008</v>
      </c>
      <c r="B10" s="8" t="s">
        <v>374</v>
      </c>
      <c r="C10" s="8" t="s">
        <v>373</v>
      </c>
      <c r="D10" s="8" t="s">
        <v>374</v>
      </c>
      <c r="E10" s="9">
        <f>IF(Table4[[#This Row],[Winner]]=Table4[[#Headers],[DC]],1,0)</f>
        <v>1</v>
      </c>
      <c r="F10" s="9">
        <f>IF(Table4[[#This Row],[Winner]]=Table4[[#Headers],[RCB]],1,0)</f>
        <v>0</v>
      </c>
      <c r="G10" s="9">
        <f>IF(Table4[[#This Row],[Winner]]=Table4[[#Headers],[SRH]],1,0)</f>
        <v>0</v>
      </c>
      <c r="H10" s="9">
        <f>IF(Table4[[#This Row],[Winner]]=Table4[[#Headers],[MI]],1,0)</f>
        <v>0</v>
      </c>
      <c r="I10" s="9">
        <f>IF(Table4[[#This Row],[Winner]]=Table4[[#Headers],[RR]],1,0)</f>
        <v>0</v>
      </c>
      <c r="J10" s="9">
        <f>IF(Table4[[#This Row],[Winner]]=Table4[[#Headers],[CSK]],1,0)</f>
        <v>0</v>
      </c>
      <c r="K10" s="9">
        <f>IF(Table4[[#This Row],[Winner]]=Table4[[#Headers],[KKR]],1,0)</f>
        <v>0</v>
      </c>
      <c r="L10" s="9">
        <f>IF(Table4[[#This Row],[Winner]]=Table4[[#Headers],[KXIP]],1,0)</f>
        <v>0</v>
      </c>
      <c r="N10" s="29" t="s">
        <v>415</v>
      </c>
      <c r="O10">
        <f>L186</f>
        <v>0.55555555555555558</v>
      </c>
    </row>
    <row r="11" spans="1:22" x14ac:dyDescent="0.3">
      <c r="A11" s="8">
        <v>2008</v>
      </c>
      <c r="B11" s="8" t="s">
        <v>374</v>
      </c>
      <c r="C11" s="8" t="s">
        <v>371</v>
      </c>
      <c r="D11" s="8" t="s">
        <v>371</v>
      </c>
      <c r="E11" s="9">
        <f>IF(Table4[[#This Row],[Winner]]=Table4[[#Headers],[DC]],1,0)</f>
        <v>0</v>
      </c>
      <c r="F11" s="9">
        <f>IF(Table4[[#This Row],[Winner]]=Table4[[#Headers],[RCB]],1,0)</f>
        <v>0</v>
      </c>
      <c r="G11" s="9">
        <f>IF(Table4[[#This Row],[Winner]]=Table4[[#Headers],[SRH]],1,0)</f>
        <v>0</v>
      </c>
      <c r="H11" s="9">
        <f>IF(Table4[[#This Row],[Winner]]=Table4[[#Headers],[MI]],1,0)</f>
        <v>1</v>
      </c>
      <c r="I11" s="9">
        <f>IF(Table4[[#This Row],[Winner]]=Table4[[#Headers],[RR]],1,0)</f>
        <v>0</v>
      </c>
      <c r="J11" s="9">
        <f>IF(Table4[[#This Row],[Winner]]=Table4[[#Headers],[CSK]],1,0)</f>
        <v>0</v>
      </c>
      <c r="K11" s="9">
        <f>IF(Table4[[#This Row],[Winner]]=Table4[[#Headers],[KKR]],1,0)</f>
        <v>0</v>
      </c>
      <c r="L11" s="9">
        <f>IF(Table4[[#This Row],[Winner]]=Table4[[#Headers],[KXIP]],1,0)</f>
        <v>0</v>
      </c>
    </row>
    <row r="12" spans="1:22" x14ac:dyDescent="0.3">
      <c r="A12" s="8">
        <v>2008</v>
      </c>
      <c r="B12" s="8" t="s">
        <v>374</v>
      </c>
      <c r="C12" s="8" t="s">
        <v>375</v>
      </c>
      <c r="D12" s="8" t="s">
        <v>375</v>
      </c>
      <c r="E12" s="9">
        <f>IF(Table4[[#This Row],[Winner]]=Table4[[#Headers],[DC]],1,0)</f>
        <v>0</v>
      </c>
      <c r="F12" s="9">
        <f>IF(Table4[[#This Row],[Winner]]=Table4[[#Headers],[RCB]],1,0)</f>
        <v>0</v>
      </c>
      <c r="G12" s="9">
        <f>IF(Table4[[#This Row],[Winner]]=Table4[[#Headers],[SRH]],1,0)</f>
        <v>0</v>
      </c>
      <c r="H12" s="9">
        <f>IF(Table4[[#This Row],[Winner]]=Table4[[#Headers],[MI]],1,0)</f>
        <v>0</v>
      </c>
      <c r="I12" s="9">
        <f>IF(Table4[[#This Row],[Winner]]=Table4[[#Headers],[RR]],1,0)</f>
        <v>1</v>
      </c>
      <c r="J12" s="9">
        <f>IF(Table4[[#This Row],[Winner]]=Table4[[#Headers],[CSK]],1,0)</f>
        <v>0</v>
      </c>
      <c r="K12" s="9">
        <f>IF(Table4[[#This Row],[Winner]]=Table4[[#Headers],[KKR]],1,0)</f>
        <v>0</v>
      </c>
      <c r="L12" s="9">
        <f>IF(Table4[[#This Row],[Winner]]=Table4[[#Headers],[KXIP]],1,0)</f>
        <v>0</v>
      </c>
    </row>
    <row r="13" spans="1:22" x14ac:dyDescent="0.3">
      <c r="A13" s="8">
        <v>2008</v>
      </c>
      <c r="B13" s="8" t="s">
        <v>374</v>
      </c>
      <c r="C13" s="8" t="s">
        <v>372</v>
      </c>
      <c r="D13" s="8" t="s">
        <v>372</v>
      </c>
      <c r="E13" s="9">
        <f>IF(Table4[[#This Row],[Winner]]=Table4[[#Headers],[DC]],1,0)</f>
        <v>0</v>
      </c>
      <c r="F13" s="9">
        <f>IF(Table4[[#This Row],[Winner]]=Table4[[#Headers],[RCB]],1,0)</f>
        <v>0</v>
      </c>
      <c r="G13" s="9">
        <f>IF(Table4[[#This Row],[Winner]]=Table4[[#Headers],[SRH]],1,0)</f>
        <v>0</v>
      </c>
      <c r="H13" s="9">
        <f>IF(Table4[[#This Row],[Winner]]=Table4[[#Headers],[MI]],1,0)</f>
        <v>0</v>
      </c>
      <c r="I13" s="9">
        <f>IF(Table4[[#This Row],[Winner]]=Table4[[#Headers],[RR]],1,0)</f>
        <v>0</v>
      </c>
      <c r="J13" s="9">
        <f>IF(Table4[[#This Row],[Winner]]=Table4[[#Headers],[CSK]],1,0)</f>
        <v>0</v>
      </c>
      <c r="K13" s="9">
        <f>IF(Table4[[#This Row],[Winner]]=Table4[[#Headers],[KKR]],1,0)</f>
        <v>1</v>
      </c>
      <c r="L13" s="9">
        <f>IF(Table4[[#This Row],[Winner]]=Table4[[#Headers],[KXIP]],1,0)</f>
        <v>0</v>
      </c>
    </row>
    <row r="14" spans="1:22" x14ac:dyDescent="0.3">
      <c r="A14" s="8">
        <v>2008</v>
      </c>
      <c r="B14" s="8" t="s">
        <v>374</v>
      </c>
      <c r="C14" s="8" t="s">
        <v>376</v>
      </c>
      <c r="D14" s="8" t="s">
        <v>374</v>
      </c>
      <c r="E14" s="9">
        <f>IF(Table4[[#This Row],[Winner]]=Table4[[#Headers],[DC]],1,0)</f>
        <v>1</v>
      </c>
      <c r="F14" s="9">
        <f>IF(Table4[[#This Row],[Winner]]=Table4[[#Headers],[RCB]],1,0)</f>
        <v>0</v>
      </c>
      <c r="G14" s="9">
        <f>IF(Table4[[#This Row],[Winner]]=Table4[[#Headers],[SRH]],1,0)</f>
        <v>0</v>
      </c>
      <c r="H14" s="9">
        <f>IF(Table4[[#This Row],[Winner]]=Table4[[#Headers],[MI]],1,0)</f>
        <v>0</v>
      </c>
      <c r="I14" s="9">
        <f>IF(Table4[[#This Row],[Winner]]=Table4[[#Headers],[RR]],1,0)</f>
        <v>0</v>
      </c>
      <c r="J14" s="9">
        <f>IF(Table4[[#This Row],[Winner]]=Table4[[#Headers],[CSK]],1,0)</f>
        <v>0</v>
      </c>
      <c r="K14" s="9">
        <f>IF(Table4[[#This Row],[Winner]]=Table4[[#Headers],[KKR]],1,0)</f>
        <v>0</v>
      </c>
      <c r="L14" s="9">
        <f>IF(Table4[[#This Row],[Winner]]=Table4[[#Headers],[KXIP]],1,0)</f>
        <v>0</v>
      </c>
    </row>
    <row r="15" spans="1:22" x14ac:dyDescent="0.3">
      <c r="A15" s="8">
        <v>2009</v>
      </c>
      <c r="B15" s="8" t="s">
        <v>374</v>
      </c>
      <c r="C15" s="8" t="s">
        <v>377</v>
      </c>
      <c r="D15" s="8" t="s">
        <v>374</v>
      </c>
      <c r="E15" s="9">
        <f>IF(Table4[[#This Row],[Winner]]=Table4[[#Headers],[DC]],1,0)</f>
        <v>1</v>
      </c>
      <c r="F15" s="9">
        <f>IF(Table4[[#This Row],[Winner]]=Table4[[#Headers],[RCB]],1,0)</f>
        <v>0</v>
      </c>
      <c r="G15" s="9">
        <f>IF(Table4[[#This Row],[Winner]]=Table4[[#Headers],[SRH]],1,0)</f>
        <v>0</v>
      </c>
      <c r="H15" s="9">
        <f>IF(Table4[[#This Row],[Winner]]=Table4[[#Headers],[MI]],1,0)</f>
        <v>0</v>
      </c>
      <c r="I15" s="9">
        <f>IF(Table4[[#This Row],[Winner]]=Table4[[#Headers],[RR]],1,0)</f>
        <v>0</v>
      </c>
      <c r="J15" s="9">
        <f>IF(Table4[[#This Row],[Winner]]=Table4[[#Headers],[CSK]],1,0)</f>
        <v>0</v>
      </c>
      <c r="K15" s="9">
        <f>IF(Table4[[#This Row],[Winner]]=Table4[[#Headers],[KKR]],1,0)</f>
        <v>0</v>
      </c>
      <c r="L15" s="9">
        <f>IF(Table4[[#This Row],[Winner]]=Table4[[#Headers],[KXIP]],1,0)</f>
        <v>0</v>
      </c>
    </row>
    <row r="16" spans="1:22" x14ac:dyDescent="0.3">
      <c r="A16" s="8">
        <v>2009</v>
      </c>
      <c r="B16" s="8" t="s">
        <v>374</v>
      </c>
      <c r="C16" s="8" t="s">
        <v>375</v>
      </c>
      <c r="D16" s="8" t="s">
        <v>375</v>
      </c>
      <c r="E16" s="9">
        <f>IF(Table4[[#This Row],[Winner]]=Table4[[#Headers],[DC]],1,0)</f>
        <v>0</v>
      </c>
      <c r="F16" s="9">
        <f>IF(Table4[[#This Row],[Winner]]=Table4[[#Headers],[RCB]],1,0)</f>
        <v>0</v>
      </c>
      <c r="G16" s="9">
        <f>IF(Table4[[#This Row],[Winner]]=Table4[[#Headers],[SRH]],1,0)</f>
        <v>0</v>
      </c>
      <c r="H16" s="9">
        <f>IF(Table4[[#This Row],[Winner]]=Table4[[#Headers],[MI]],1,0)</f>
        <v>0</v>
      </c>
      <c r="I16" s="9">
        <f>IF(Table4[[#This Row],[Winner]]=Table4[[#Headers],[RR]],1,0)</f>
        <v>1</v>
      </c>
      <c r="J16" s="9">
        <f>IF(Table4[[#This Row],[Winner]]=Table4[[#Headers],[CSK]],1,0)</f>
        <v>0</v>
      </c>
      <c r="K16" s="9">
        <f>IF(Table4[[#This Row],[Winner]]=Table4[[#Headers],[KKR]],1,0)</f>
        <v>0</v>
      </c>
      <c r="L16" s="9">
        <f>IF(Table4[[#This Row],[Winner]]=Table4[[#Headers],[KXIP]],1,0)</f>
        <v>0</v>
      </c>
    </row>
    <row r="17" spans="1:12" x14ac:dyDescent="0.3">
      <c r="A17" s="8">
        <v>2009</v>
      </c>
      <c r="B17" s="8" t="s">
        <v>374</v>
      </c>
      <c r="C17" s="8" t="s">
        <v>372</v>
      </c>
      <c r="D17" s="8" t="s">
        <v>374</v>
      </c>
      <c r="E17" s="9">
        <f>IF(Table4[[#This Row],[Winner]]=Table4[[#Headers],[DC]],1,0)</f>
        <v>1</v>
      </c>
      <c r="F17" s="9">
        <f>IF(Table4[[#This Row],[Winner]]=Table4[[#Headers],[RCB]],1,0)</f>
        <v>0</v>
      </c>
      <c r="G17" s="9">
        <f>IF(Table4[[#This Row],[Winner]]=Table4[[#Headers],[SRH]],1,0)</f>
        <v>0</v>
      </c>
      <c r="H17" s="9">
        <f>IF(Table4[[#This Row],[Winner]]=Table4[[#Headers],[MI]],1,0)</f>
        <v>0</v>
      </c>
      <c r="I17" s="9">
        <f>IF(Table4[[#This Row],[Winner]]=Table4[[#Headers],[RR]],1,0)</f>
        <v>0</v>
      </c>
      <c r="J17" s="9">
        <f>IF(Table4[[#This Row],[Winner]]=Table4[[#Headers],[CSK]],1,0)</f>
        <v>0</v>
      </c>
      <c r="K17" s="9">
        <f>IF(Table4[[#This Row],[Winner]]=Table4[[#Headers],[KKR]],1,0)</f>
        <v>0</v>
      </c>
      <c r="L17" s="9">
        <f>IF(Table4[[#This Row],[Winner]]=Table4[[#Headers],[KXIP]],1,0)</f>
        <v>0</v>
      </c>
    </row>
    <row r="18" spans="1:12" x14ac:dyDescent="0.3">
      <c r="A18" s="8">
        <v>2009</v>
      </c>
      <c r="B18" s="8" t="s">
        <v>374</v>
      </c>
      <c r="C18" s="8" t="s">
        <v>371</v>
      </c>
      <c r="D18" s="8" t="s">
        <v>374</v>
      </c>
      <c r="E18" s="9">
        <f>IF(Table4[[#This Row],[Winner]]=Table4[[#Headers],[DC]],1,0)</f>
        <v>1</v>
      </c>
      <c r="F18" s="9">
        <f>IF(Table4[[#This Row],[Winner]]=Table4[[#Headers],[RCB]],1,0)</f>
        <v>0</v>
      </c>
      <c r="G18" s="9">
        <f>IF(Table4[[#This Row],[Winner]]=Table4[[#Headers],[SRH]],1,0)</f>
        <v>0</v>
      </c>
      <c r="H18" s="9">
        <f>IF(Table4[[#This Row],[Winner]]=Table4[[#Headers],[MI]],1,0)</f>
        <v>0</v>
      </c>
      <c r="I18" s="9">
        <f>IF(Table4[[#This Row],[Winner]]=Table4[[#Headers],[RR]],1,0)</f>
        <v>0</v>
      </c>
      <c r="J18" s="9">
        <f>IF(Table4[[#This Row],[Winner]]=Table4[[#Headers],[CSK]],1,0)</f>
        <v>0</v>
      </c>
      <c r="K18" s="9">
        <f>IF(Table4[[#This Row],[Winner]]=Table4[[#Headers],[KKR]],1,0)</f>
        <v>0</v>
      </c>
      <c r="L18" s="9">
        <f>IF(Table4[[#This Row],[Winner]]=Table4[[#Headers],[KXIP]],1,0)</f>
        <v>0</v>
      </c>
    </row>
    <row r="19" spans="1:12" x14ac:dyDescent="0.3">
      <c r="A19" s="8">
        <v>2009</v>
      </c>
      <c r="B19" s="8" t="s">
        <v>374</v>
      </c>
      <c r="C19" s="8" t="s">
        <v>372</v>
      </c>
      <c r="D19" s="8" t="s">
        <v>374</v>
      </c>
      <c r="E19" s="9">
        <f>IF(Table4[[#This Row],[Winner]]=Table4[[#Headers],[DC]],1,0)</f>
        <v>1</v>
      </c>
      <c r="F19" s="9">
        <f>IF(Table4[[#This Row],[Winner]]=Table4[[#Headers],[RCB]],1,0)</f>
        <v>0</v>
      </c>
      <c r="G19" s="9">
        <f>IF(Table4[[#This Row],[Winner]]=Table4[[#Headers],[SRH]],1,0)</f>
        <v>0</v>
      </c>
      <c r="H19" s="9">
        <f>IF(Table4[[#This Row],[Winner]]=Table4[[#Headers],[MI]],1,0)</f>
        <v>0</v>
      </c>
      <c r="I19" s="9">
        <f>IF(Table4[[#This Row],[Winner]]=Table4[[#Headers],[RR]],1,0)</f>
        <v>0</v>
      </c>
      <c r="J19" s="9">
        <f>IF(Table4[[#This Row],[Winner]]=Table4[[#Headers],[CSK]],1,0)</f>
        <v>0</v>
      </c>
      <c r="K19" s="9">
        <f>IF(Table4[[#This Row],[Winner]]=Table4[[#Headers],[KKR]],1,0)</f>
        <v>0</v>
      </c>
      <c r="L19" s="9">
        <f>IF(Table4[[#This Row],[Winner]]=Table4[[#Headers],[KXIP]],1,0)</f>
        <v>0</v>
      </c>
    </row>
    <row r="20" spans="1:12" x14ac:dyDescent="0.3">
      <c r="A20" s="8">
        <v>2009</v>
      </c>
      <c r="B20" s="8" t="s">
        <v>374</v>
      </c>
      <c r="C20" s="8" t="s">
        <v>377</v>
      </c>
      <c r="D20" s="8" t="s">
        <v>377</v>
      </c>
      <c r="E20" s="9">
        <f>IF(Table4[[#This Row],[Winner]]=Table4[[#Headers],[DC]],1,0)</f>
        <v>0</v>
      </c>
      <c r="F20" s="9">
        <f>IF(Table4[[#This Row],[Winner]]=Table4[[#Headers],[RCB]],1,0)</f>
        <v>0</v>
      </c>
      <c r="G20" s="9">
        <f>IF(Table4[[#This Row],[Winner]]=Table4[[#Headers],[SRH]],1,0)</f>
        <v>0</v>
      </c>
      <c r="H20" s="9">
        <f>IF(Table4[[#This Row],[Winner]]=Table4[[#Headers],[MI]],1,0)</f>
        <v>0</v>
      </c>
      <c r="I20" s="9">
        <f>IF(Table4[[#This Row],[Winner]]=Table4[[#Headers],[RR]],1,0)</f>
        <v>0</v>
      </c>
      <c r="J20" s="9">
        <f>IF(Table4[[#This Row],[Winner]]=Table4[[#Headers],[CSK]],1,0)</f>
        <v>0</v>
      </c>
      <c r="K20" s="9">
        <f>IF(Table4[[#This Row],[Winner]]=Table4[[#Headers],[KKR]],1,0)</f>
        <v>0</v>
      </c>
      <c r="L20" s="9">
        <f>IF(Table4[[#This Row],[Winner]]=Table4[[#Headers],[KXIP]],1,0)</f>
        <v>1</v>
      </c>
    </row>
    <row r="21" spans="1:12" x14ac:dyDescent="0.3">
      <c r="A21" s="8">
        <v>2009</v>
      </c>
      <c r="B21" s="8" t="s">
        <v>374</v>
      </c>
      <c r="C21" s="8" t="s">
        <v>375</v>
      </c>
      <c r="D21" s="8" t="s">
        <v>374</v>
      </c>
      <c r="E21" s="9">
        <f>IF(Table4[[#This Row],[Winner]]=Table4[[#Headers],[DC]],1,0)</f>
        <v>1</v>
      </c>
      <c r="F21" s="9">
        <f>IF(Table4[[#This Row],[Winner]]=Table4[[#Headers],[RCB]],1,0)</f>
        <v>0</v>
      </c>
      <c r="G21" s="9">
        <f>IF(Table4[[#This Row],[Winner]]=Table4[[#Headers],[SRH]],1,0)</f>
        <v>0</v>
      </c>
      <c r="H21" s="9">
        <f>IF(Table4[[#This Row],[Winner]]=Table4[[#Headers],[MI]],1,0)</f>
        <v>0</v>
      </c>
      <c r="I21" s="9">
        <f>IF(Table4[[#This Row],[Winner]]=Table4[[#Headers],[RR]],1,0)</f>
        <v>0</v>
      </c>
      <c r="J21" s="9">
        <f>IF(Table4[[#This Row],[Winner]]=Table4[[#Headers],[CSK]],1,0)</f>
        <v>0</v>
      </c>
      <c r="K21" s="9">
        <f>IF(Table4[[#This Row],[Winner]]=Table4[[#Headers],[KKR]],1,0)</f>
        <v>0</v>
      </c>
      <c r="L21" s="9">
        <f>IF(Table4[[#This Row],[Winner]]=Table4[[#Headers],[KXIP]],1,0)</f>
        <v>0</v>
      </c>
    </row>
    <row r="22" spans="1:12" x14ac:dyDescent="0.3">
      <c r="A22" s="8">
        <v>2009</v>
      </c>
      <c r="B22" s="8" t="s">
        <v>374</v>
      </c>
      <c r="C22" s="8" t="s">
        <v>371</v>
      </c>
      <c r="D22" s="8" t="s">
        <v>374</v>
      </c>
      <c r="E22" s="9">
        <f>IF(Table4[[#This Row],[Winner]]=Table4[[#Headers],[DC]],1,0)</f>
        <v>1</v>
      </c>
      <c r="F22" s="9">
        <f>IF(Table4[[#This Row],[Winner]]=Table4[[#Headers],[RCB]],1,0)</f>
        <v>0</v>
      </c>
      <c r="G22" s="9">
        <f>IF(Table4[[#This Row],[Winner]]=Table4[[#Headers],[SRH]],1,0)</f>
        <v>0</v>
      </c>
      <c r="H22" s="9">
        <f>IF(Table4[[#This Row],[Winner]]=Table4[[#Headers],[MI]],1,0)</f>
        <v>0</v>
      </c>
      <c r="I22" s="9">
        <f>IF(Table4[[#This Row],[Winner]]=Table4[[#Headers],[RR]],1,0)</f>
        <v>0</v>
      </c>
      <c r="J22" s="9">
        <f>IF(Table4[[#This Row],[Winner]]=Table4[[#Headers],[CSK]],1,0)</f>
        <v>0</v>
      </c>
      <c r="K22" s="9">
        <f>IF(Table4[[#This Row],[Winner]]=Table4[[#Headers],[KKR]],1,0)</f>
        <v>0</v>
      </c>
      <c r="L22" s="9">
        <f>IF(Table4[[#This Row],[Winner]]=Table4[[#Headers],[KXIP]],1,0)</f>
        <v>0</v>
      </c>
    </row>
    <row r="23" spans="1:12" x14ac:dyDescent="0.3">
      <c r="A23" s="8">
        <v>2009</v>
      </c>
      <c r="B23" s="8" t="s">
        <v>374</v>
      </c>
      <c r="C23" s="8" t="s">
        <v>378</v>
      </c>
      <c r="D23" s="8" t="s">
        <v>378</v>
      </c>
      <c r="E23" s="9">
        <f>IF(Table4[[#This Row],[Winner]]=Table4[[#Headers],[DC]],1,0)</f>
        <v>0</v>
      </c>
      <c r="F23" s="9">
        <f>IF(Table4[[#This Row],[Winner]]=Table4[[#Headers],[RCB]],1,0)</f>
        <v>0</v>
      </c>
      <c r="G23" s="9">
        <f>IF(Table4[[#This Row],[Winner]]=Table4[[#Headers],[SRH]],1,0)</f>
        <v>1</v>
      </c>
      <c r="H23" s="9">
        <f>IF(Table4[[#This Row],[Winner]]=Table4[[#Headers],[MI]],1,0)</f>
        <v>0</v>
      </c>
      <c r="I23" s="9">
        <f>IF(Table4[[#This Row],[Winner]]=Table4[[#Headers],[RR]],1,0)</f>
        <v>0</v>
      </c>
      <c r="J23" s="9">
        <f>IF(Table4[[#This Row],[Winner]]=Table4[[#Headers],[CSK]],1,0)</f>
        <v>0</v>
      </c>
      <c r="K23" s="9">
        <f>IF(Table4[[#This Row],[Winner]]=Table4[[#Headers],[KKR]],1,0)</f>
        <v>0</v>
      </c>
      <c r="L23" s="9">
        <f>IF(Table4[[#This Row],[Winner]]=Table4[[#Headers],[KXIP]],1,0)</f>
        <v>0</v>
      </c>
    </row>
    <row r="24" spans="1:12" x14ac:dyDescent="0.3">
      <c r="A24" s="8">
        <v>2009</v>
      </c>
      <c r="B24" s="8" t="s">
        <v>374</v>
      </c>
      <c r="C24" s="8" t="s">
        <v>373</v>
      </c>
      <c r="D24" s="8" t="s">
        <v>374</v>
      </c>
      <c r="E24" s="9">
        <f>IF(Table4[[#This Row],[Winner]]=Table4[[#Headers],[DC]],1,0)</f>
        <v>1</v>
      </c>
      <c r="F24" s="9">
        <f>IF(Table4[[#This Row],[Winner]]=Table4[[#Headers],[RCB]],1,0)</f>
        <v>0</v>
      </c>
      <c r="G24" s="9">
        <f>IF(Table4[[#This Row],[Winner]]=Table4[[#Headers],[SRH]],1,0)</f>
        <v>0</v>
      </c>
      <c r="H24" s="9">
        <f>IF(Table4[[#This Row],[Winner]]=Table4[[#Headers],[MI]],1,0)</f>
        <v>0</v>
      </c>
      <c r="I24" s="9">
        <f>IF(Table4[[#This Row],[Winner]]=Table4[[#Headers],[RR]],1,0)</f>
        <v>0</v>
      </c>
      <c r="J24" s="9">
        <f>IF(Table4[[#This Row],[Winner]]=Table4[[#Headers],[CSK]],1,0)</f>
        <v>0</v>
      </c>
      <c r="K24" s="9">
        <f>IF(Table4[[#This Row],[Winner]]=Table4[[#Headers],[KKR]],1,0)</f>
        <v>0</v>
      </c>
      <c r="L24" s="9">
        <f>IF(Table4[[#This Row],[Winner]]=Table4[[#Headers],[KXIP]],1,0)</f>
        <v>0</v>
      </c>
    </row>
    <row r="25" spans="1:12" x14ac:dyDescent="0.3">
      <c r="A25" s="8">
        <v>2009</v>
      </c>
      <c r="B25" s="8" t="s">
        <v>374</v>
      </c>
      <c r="C25" s="8" t="s">
        <v>376</v>
      </c>
      <c r="D25" s="8" t="s">
        <v>374</v>
      </c>
      <c r="E25" s="9">
        <f>IF(Table4[[#This Row],[Winner]]=Table4[[#Headers],[DC]],1,0)</f>
        <v>1</v>
      </c>
      <c r="F25" s="9">
        <f>IF(Table4[[#This Row],[Winner]]=Table4[[#Headers],[RCB]],1,0)</f>
        <v>0</v>
      </c>
      <c r="G25" s="9">
        <f>IF(Table4[[#This Row],[Winner]]=Table4[[#Headers],[SRH]],1,0)</f>
        <v>0</v>
      </c>
      <c r="H25" s="9">
        <f>IF(Table4[[#This Row],[Winner]]=Table4[[#Headers],[MI]],1,0)</f>
        <v>0</v>
      </c>
      <c r="I25" s="9">
        <f>IF(Table4[[#This Row],[Winner]]=Table4[[#Headers],[RR]],1,0)</f>
        <v>0</v>
      </c>
      <c r="J25" s="9">
        <f>IF(Table4[[#This Row],[Winner]]=Table4[[#Headers],[CSK]],1,0)</f>
        <v>0</v>
      </c>
      <c r="K25" s="9">
        <f>IF(Table4[[#This Row],[Winner]]=Table4[[#Headers],[KKR]],1,0)</f>
        <v>0</v>
      </c>
      <c r="L25" s="9">
        <f>IF(Table4[[#This Row],[Winner]]=Table4[[#Headers],[KXIP]],1,0)</f>
        <v>0</v>
      </c>
    </row>
    <row r="26" spans="1:12" x14ac:dyDescent="0.3">
      <c r="A26" s="8">
        <v>2009</v>
      </c>
      <c r="B26" s="8" t="s">
        <v>374</v>
      </c>
      <c r="C26" s="8" t="s">
        <v>378</v>
      </c>
      <c r="D26" s="8" t="s">
        <v>374</v>
      </c>
      <c r="E26" s="9">
        <f>IF(Table4[[#This Row],[Winner]]=Table4[[#Headers],[DC]],1,0)</f>
        <v>1</v>
      </c>
      <c r="F26" s="9">
        <f>IF(Table4[[#This Row],[Winner]]=Table4[[#Headers],[RCB]],1,0)</f>
        <v>0</v>
      </c>
      <c r="G26" s="9">
        <f>IF(Table4[[#This Row],[Winner]]=Table4[[#Headers],[SRH]],1,0)</f>
        <v>0</v>
      </c>
      <c r="H26" s="9">
        <f>IF(Table4[[#This Row],[Winner]]=Table4[[#Headers],[MI]],1,0)</f>
        <v>0</v>
      </c>
      <c r="I26" s="9">
        <f>IF(Table4[[#This Row],[Winner]]=Table4[[#Headers],[RR]],1,0)</f>
        <v>0</v>
      </c>
      <c r="J26" s="9">
        <f>IF(Table4[[#This Row],[Winner]]=Table4[[#Headers],[CSK]],1,0)</f>
        <v>0</v>
      </c>
      <c r="K26" s="9">
        <f>IF(Table4[[#This Row],[Winner]]=Table4[[#Headers],[KKR]],1,0)</f>
        <v>0</v>
      </c>
      <c r="L26" s="9">
        <f>IF(Table4[[#This Row],[Winner]]=Table4[[#Headers],[KXIP]],1,0)</f>
        <v>0</v>
      </c>
    </row>
    <row r="27" spans="1:12" x14ac:dyDescent="0.3">
      <c r="A27" s="8">
        <v>2009</v>
      </c>
      <c r="B27" s="8" t="s">
        <v>374</v>
      </c>
      <c r="C27" s="8" t="s">
        <v>373</v>
      </c>
      <c r="D27" s="8" t="s">
        <v>373</v>
      </c>
      <c r="E27" s="9">
        <f>IF(Table4[[#This Row],[Winner]]=Table4[[#Headers],[DC]],1,0)</f>
        <v>0</v>
      </c>
      <c r="F27" s="9">
        <f>IF(Table4[[#This Row],[Winner]]=Table4[[#Headers],[RCB]],1,0)</f>
        <v>0</v>
      </c>
      <c r="G27" s="9">
        <f>IF(Table4[[#This Row],[Winner]]=Table4[[#Headers],[SRH]],1,0)</f>
        <v>0</v>
      </c>
      <c r="H27" s="9">
        <f>IF(Table4[[#This Row],[Winner]]=Table4[[#Headers],[MI]],1,0)</f>
        <v>0</v>
      </c>
      <c r="I27" s="9">
        <f>IF(Table4[[#This Row],[Winner]]=Table4[[#Headers],[RR]],1,0)</f>
        <v>0</v>
      </c>
      <c r="J27" s="9">
        <f>IF(Table4[[#This Row],[Winner]]=Table4[[#Headers],[CSK]],1,0)</f>
        <v>1</v>
      </c>
      <c r="K27" s="9">
        <f>IF(Table4[[#This Row],[Winner]]=Table4[[#Headers],[KKR]],1,0)</f>
        <v>0</v>
      </c>
      <c r="L27" s="9">
        <f>IF(Table4[[#This Row],[Winner]]=Table4[[#Headers],[KXIP]],1,0)</f>
        <v>0</v>
      </c>
    </row>
    <row r="28" spans="1:12" x14ac:dyDescent="0.3">
      <c r="A28" s="8">
        <v>2009</v>
      </c>
      <c r="B28" s="8" t="s">
        <v>374</v>
      </c>
      <c r="C28" s="8" t="s">
        <v>378</v>
      </c>
      <c r="D28" s="8" t="s">
        <v>374</v>
      </c>
      <c r="E28" s="9">
        <f>IF(Table4[[#This Row],[Winner]]=Table4[[#Headers],[DC]],1,0)</f>
        <v>1</v>
      </c>
      <c r="F28" s="9">
        <f>IF(Table4[[#This Row],[Winner]]=Table4[[#Headers],[RCB]],1,0)</f>
        <v>0</v>
      </c>
      <c r="G28" s="9">
        <f>IF(Table4[[#This Row],[Winner]]=Table4[[#Headers],[SRH]],1,0)</f>
        <v>0</v>
      </c>
      <c r="H28" s="9">
        <f>IF(Table4[[#This Row],[Winner]]=Table4[[#Headers],[MI]],1,0)</f>
        <v>0</v>
      </c>
      <c r="I28" s="9">
        <f>IF(Table4[[#This Row],[Winner]]=Table4[[#Headers],[RR]],1,0)</f>
        <v>0</v>
      </c>
      <c r="J28" s="9">
        <f>IF(Table4[[#This Row],[Winner]]=Table4[[#Headers],[CSK]],1,0)</f>
        <v>0</v>
      </c>
      <c r="K28" s="9">
        <f>IF(Table4[[#This Row],[Winner]]=Table4[[#Headers],[KKR]],1,0)</f>
        <v>0</v>
      </c>
      <c r="L28" s="9">
        <f>IF(Table4[[#This Row],[Winner]]=Table4[[#Headers],[KXIP]],1,0)</f>
        <v>0</v>
      </c>
    </row>
    <row r="29" spans="1:12" x14ac:dyDescent="0.3">
      <c r="A29" s="8">
        <v>2009</v>
      </c>
      <c r="B29" s="8" t="s">
        <v>374</v>
      </c>
      <c r="C29" s="8" t="s">
        <v>376</v>
      </c>
      <c r="D29" s="8" t="s">
        <v>376</v>
      </c>
      <c r="E29" s="9">
        <f>IF(Table4[[#This Row],[Winner]]=Table4[[#Headers],[DC]],1,0)</f>
        <v>0</v>
      </c>
      <c r="F29" s="9">
        <f>IF(Table4[[#This Row],[Winner]]=Table4[[#Headers],[RCB]],1,0)</f>
        <v>1</v>
      </c>
      <c r="G29" s="9">
        <f>IF(Table4[[#This Row],[Winner]]=Table4[[#Headers],[SRH]],1,0)</f>
        <v>0</v>
      </c>
      <c r="H29" s="9">
        <f>IF(Table4[[#This Row],[Winner]]=Table4[[#Headers],[MI]],1,0)</f>
        <v>0</v>
      </c>
      <c r="I29" s="9">
        <f>IF(Table4[[#This Row],[Winner]]=Table4[[#Headers],[RR]],1,0)</f>
        <v>0</v>
      </c>
      <c r="J29" s="9">
        <f>IF(Table4[[#This Row],[Winner]]=Table4[[#Headers],[CSK]],1,0)</f>
        <v>0</v>
      </c>
      <c r="K29" s="9">
        <f>IF(Table4[[#This Row],[Winner]]=Table4[[#Headers],[KKR]],1,0)</f>
        <v>0</v>
      </c>
      <c r="L29" s="9">
        <f>IF(Table4[[#This Row],[Winner]]=Table4[[#Headers],[KXIP]],1,0)</f>
        <v>0</v>
      </c>
    </row>
    <row r="30" spans="1:12" x14ac:dyDescent="0.3">
      <c r="A30" s="8">
        <v>2010</v>
      </c>
      <c r="B30" s="8" t="s">
        <v>374</v>
      </c>
      <c r="C30" s="8" t="s">
        <v>371</v>
      </c>
      <c r="D30" s="8" t="s">
        <v>371</v>
      </c>
      <c r="E30" s="9">
        <f>IF(Table4[[#This Row],[Winner]]=Table4[[#Headers],[DC]],1,0)</f>
        <v>0</v>
      </c>
      <c r="F30" s="9">
        <f>IF(Table4[[#This Row],[Winner]]=Table4[[#Headers],[RCB]],1,0)</f>
        <v>0</v>
      </c>
      <c r="G30" s="9">
        <f>IF(Table4[[#This Row],[Winner]]=Table4[[#Headers],[SRH]],1,0)</f>
        <v>0</v>
      </c>
      <c r="H30" s="9">
        <f>IF(Table4[[#This Row],[Winner]]=Table4[[#Headers],[MI]],1,0)</f>
        <v>1</v>
      </c>
      <c r="I30" s="9">
        <f>IF(Table4[[#This Row],[Winner]]=Table4[[#Headers],[RR]],1,0)</f>
        <v>0</v>
      </c>
      <c r="J30" s="9">
        <f>IF(Table4[[#This Row],[Winner]]=Table4[[#Headers],[CSK]],1,0)</f>
        <v>0</v>
      </c>
      <c r="K30" s="9">
        <f>IF(Table4[[#This Row],[Winner]]=Table4[[#Headers],[KKR]],1,0)</f>
        <v>0</v>
      </c>
      <c r="L30" s="9">
        <f>IF(Table4[[#This Row],[Winner]]=Table4[[#Headers],[KXIP]],1,0)</f>
        <v>0</v>
      </c>
    </row>
    <row r="31" spans="1:12" x14ac:dyDescent="0.3">
      <c r="A31" s="8">
        <v>2010</v>
      </c>
      <c r="B31" s="8" t="s">
        <v>374</v>
      </c>
      <c r="C31" s="8" t="s">
        <v>373</v>
      </c>
      <c r="D31" s="8" t="s">
        <v>373</v>
      </c>
      <c r="E31" s="9">
        <f>IF(Table4[[#This Row],[Winner]]=Table4[[#Headers],[DC]],1,0)</f>
        <v>0</v>
      </c>
      <c r="F31" s="9">
        <f>IF(Table4[[#This Row],[Winner]]=Table4[[#Headers],[RCB]],1,0)</f>
        <v>0</v>
      </c>
      <c r="G31" s="9">
        <f>IF(Table4[[#This Row],[Winner]]=Table4[[#Headers],[SRH]],1,0)</f>
        <v>0</v>
      </c>
      <c r="H31" s="9">
        <f>IF(Table4[[#This Row],[Winner]]=Table4[[#Headers],[MI]],1,0)</f>
        <v>0</v>
      </c>
      <c r="I31" s="9">
        <f>IF(Table4[[#This Row],[Winner]]=Table4[[#Headers],[RR]],1,0)</f>
        <v>0</v>
      </c>
      <c r="J31" s="9">
        <f>IF(Table4[[#This Row],[Winner]]=Table4[[#Headers],[CSK]],1,0)</f>
        <v>1</v>
      </c>
      <c r="K31" s="9">
        <f>IF(Table4[[#This Row],[Winner]]=Table4[[#Headers],[KKR]],1,0)</f>
        <v>0</v>
      </c>
      <c r="L31" s="9">
        <f>IF(Table4[[#This Row],[Winner]]=Table4[[#Headers],[KXIP]],1,0)</f>
        <v>0</v>
      </c>
    </row>
    <row r="32" spans="1:12" x14ac:dyDescent="0.3">
      <c r="A32" s="8">
        <v>2010</v>
      </c>
      <c r="B32" s="8" t="s">
        <v>374</v>
      </c>
      <c r="C32" s="8" t="s">
        <v>372</v>
      </c>
      <c r="D32" s="8" t="s">
        <v>374</v>
      </c>
      <c r="E32" s="9">
        <f>IF(Table4[[#This Row],[Winner]]=Table4[[#Headers],[DC]],1,0)</f>
        <v>1</v>
      </c>
      <c r="F32" s="9">
        <f>IF(Table4[[#This Row],[Winner]]=Table4[[#Headers],[RCB]],1,0)</f>
        <v>0</v>
      </c>
      <c r="G32" s="9">
        <f>IF(Table4[[#This Row],[Winner]]=Table4[[#Headers],[SRH]],1,0)</f>
        <v>0</v>
      </c>
      <c r="H32" s="9">
        <f>IF(Table4[[#This Row],[Winner]]=Table4[[#Headers],[MI]],1,0)</f>
        <v>0</v>
      </c>
      <c r="I32" s="9">
        <f>IF(Table4[[#This Row],[Winner]]=Table4[[#Headers],[RR]],1,0)</f>
        <v>0</v>
      </c>
      <c r="J32" s="9">
        <f>IF(Table4[[#This Row],[Winner]]=Table4[[#Headers],[CSK]],1,0)</f>
        <v>0</v>
      </c>
      <c r="K32" s="9">
        <f>IF(Table4[[#This Row],[Winner]]=Table4[[#Headers],[KKR]],1,0)</f>
        <v>0</v>
      </c>
      <c r="L32" s="9">
        <f>IF(Table4[[#This Row],[Winner]]=Table4[[#Headers],[KXIP]],1,0)</f>
        <v>0</v>
      </c>
    </row>
    <row r="33" spans="1:12" x14ac:dyDescent="0.3">
      <c r="A33" s="8">
        <v>2010</v>
      </c>
      <c r="B33" s="8" t="s">
        <v>374</v>
      </c>
      <c r="C33" s="8" t="s">
        <v>375</v>
      </c>
      <c r="D33" s="8" t="s">
        <v>374</v>
      </c>
      <c r="E33" s="9">
        <f>IF(Table4[[#This Row],[Winner]]=Table4[[#Headers],[DC]],1,0)</f>
        <v>1</v>
      </c>
      <c r="F33" s="9">
        <f>IF(Table4[[#This Row],[Winner]]=Table4[[#Headers],[RCB]],1,0)</f>
        <v>0</v>
      </c>
      <c r="G33" s="9">
        <f>IF(Table4[[#This Row],[Winner]]=Table4[[#Headers],[SRH]],1,0)</f>
        <v>0</v>
      </c>
      <c r="H33" s="9">
        <f>IF(Table4[[#This Row],[Winner]]=Table4[[#Headers],[MI]],1,0)</f>
        <v>0</v>
      </c>
      <c r="I33" s="9">
        <f>IF(Table4[[#This Row],[Winner]]=Table4[[#Headers],[RR]],1,0)</f>
        <v>0</v>
      </c>
      <c r="J33" s="9">
        <f>IF(Table4[[#This Row],[Winner]]=Table4[[#Headers],[CSK]],1,0)</f>
        <v>0</v>
      </c>
      <c r="K33" s="9">
        <f>IF(Table4[[#This Row],[Winner]]=Table4[[#Headers],[KKR]],1,0)</f>
        <v>0</v>
      </c>
      <c r="L33" s="9">
        <f>IF(Table4[[#This Row],[Winner]]=Table4[[#Headers],[KXIP]],1,0)</f>
        <v>0</v>
      </c>
    </row>
    <row r="34" spans="1:12" x14ac:dyDescent="0.3">
      <c r="A34" s="8">
        <v>2010</v>
      </c>
      <c r="B34" s="8" t="s">
        <v>374</v>
      </c>
      <c r="C34" s="8" t="s">
        <v>376</v>
      </c>
      <c r="D34" s="8" t="s">
        <v>374</v>
      </c>
      <c r="E34" s="9">
        <f>IF(Table4[[#This Row],[Winner]]=Table4[[#Headers],[DC]],1,0)</f>
        <v>1</v>
      </c>
      <c r="F34" s="9">
        <f>IF(Table4[[#This Row],[Winner]]=Table4[[#Headers],[RCB]],1,0)</f>
        <v>0</v>
      </c>
      <c r="G34" s="9">
        <f>IF(Table4[[#This Row],[Winner]]=Table4[[#Headers],[SRH]],1,0)</f>
        <v>0</v>
      </c>
      <c r="H34" s="9">
        <f>IF(Table4[[#This Row],[Winner]]=Table4[[#Headers],[MI]],1,0)</f>
        <v>0</v>
      </c>
      <c r="I34" s="9">
        <f>IF(Table4[[#This Row],[Winner]]=Table4[[#Headers],[RR]],1,0)</f>
        <v>0</v>
      </c>
      <c r="J34" s="9">
        <f>IF(Table4[[#This Row],[Winner]]=Table4[[#Headers],[CSK]],1,0)</f>
        <v>0</v>
      </c>
      <c r="K34" s="9">
        <f>IF(Table4[[#This Row],[Winner]]=Table4[[#Headers],[KKR]],1,0)</f>
        <v>0</v>
      </c>
      <c r="L34" s="9">
        <f>IF(Table4[[#This Row],[Winner]]=Table4[[#Headers],[KXIP]],1,0)</f>
        <v>0</v>
      </c>
    </row>
    <row r="35" spans="1:12" x14ac:dyDescent="0.3">
      <c r="A35" s="8">
        <v>2010</v>
      </c>
      <c r="B35" s="8" t="s">
        <v>374</v>
      </c>
      <c r="C35" s="8" t="s">
        <v>377</v>
      </c>
      <c r="D35" s="8" t="s">
        <v>377</v>
      </c>
      <c r="E35" s="9">
        <f>IF(Table4[[#This Row],[Winner]]=Table4[[#Headers],[DC]],1,0)</f>
        <v>0</v>
      </c>
      <c r="F35" s="9">
        <f>IF(Table4[[#This Row],[Winner]]=Table4[[#Headers],[RCB]],1,0)</f>
        <v>0</v>
      </c>
      <c r="G35" s="9">
        <f>IF(Table4[[#This Row],[Winner]]=Table4[[#Headers],[SRH]],1,0)</f>
        <v>0</v>
      </c>
      <c r="H35" s="9">
        <f>IF(Table4[[#This Row],[Winner]]=Table4[[#Headers],[MI]],1,0)</f>
        <v>0</v>
      </c>
      <c r="I35" s="9">
        <f>IF(Table4[[#This Row],[Winner]]=Table4[[#Headers],[RR]],1,0)</f>
        <v>0</v>
      </c>
      <c r="J35" s="9">
        <f>IF(Table4[[#This Row],[Winner]]=Table4[[#Headers],[CSK]],1,0)</f>
        <v>0</v>
      </c>
      <c r="K35" s="9">
        <f>IF(Table4[[#This Row],[Winner]]=Table4[[#Headers],[KKR]],1,0)</f>
        <v>0</v>
      </c>
      <c r="L35" s="9">
        <f>IF(Table4[[#This Row],[Winner]]=Table4[[#Headers],[KXIP]],1,0)</f>
        <v>1</v>
      </c>
    </row>
    <row r="36" spans="1:12" x14ac:dyDescent="0.3">
      <c r="A36" s="8">
        <v>2010</v>
      </c>
      <c r="B36" s="8" t="s">
        <v>374</v>
      </c>
      <c r="C36" s="8" t="s">
        <v>378</v>
      </c>
      <c r="D36" s="8" t="s">
        <v>378</v>
      </c>
      <c r="E36" s="9">
        <f>IF(Table4[[#This Row],[Winner]]=Table4[[#Headers],[DC]],1,0)</f>
        <v>0</v>
      </c>
      <c r="F36" s="9">
        <f>IF(Table4[[#This Row],[Winner]]=Table4[[#Headers],[RCB]],1,0)</f>
        <v>0</v>
      </c>
      <c r="G36" s="9">
        <f>IF(Table4[[#This Row],[Winner]]=Table4[[#Headers],[SRH]],1,0)</f>
        <v>1</v>
      </c>
      <c r="H36" s="9">
        <f>IF(Table4[[#This Row],[Winner]]=Table4[[#Headers],[MI]],1,0)</f>
        <v>0</v>
      </c>
      <c r="I36" s="9">
        <f>IF(Table4[[#This Row],[Winner]]=Table4[[#Headers],[RR]],1,0)</f>
        <v>0</v>
      </c>
      <c r="J36" s="9">
        <f>IF(Table4[[#This Row],[Winner]]=Table4[[#Headers],[CSK]],1,0)</f>
        <v>0</v>
      </c>
      <c r="K36" s="9">
        <f>IF(Table4[[#This Row],[Winner]]=Table4[[#Headers],[KKR]],1,0)</f>
        <v>0</v>
      </c>
      <c r="L36" s="9">
        <f>IF(Table4[[#This Row],[Winner]]=Table4[[#Headers],[KXIP]],1,0)</f>
        <v>0</v>
      </c>
    </row>
    <row r="37" spans="1:12" x14ac:dyDescent="0.3">
      <c r="A37" s="8">
        <v>2010</v>
      </c>
      <c r="B37" s="8" t="s">
        <v>374</v>
      </c>
      <c r="C37" s="8" t="s">
        <v>377</v>
      </c>
      <c r="D37" s="8" t="s">
        <v>374</v>
      </c>
      <c r="E37" s="9">
        <f>IF(Table4[[#This Row],[Winner]]=Table4[[#Headers],[DC]],1,0)</f>
        <v>1</v>
      </c>
      <c r="F37" s="9">
        <f>IF(Table4[[#This Row],[Winner]]=Table4[[#Headers],[RCB]],1,0)</f>
        <v>0</v>
      </c>
      <c r="G37" s="9">
        <f>IF(Table4[[#This Row],[Winner]]=Table4[[#Headers],[SRH]],1,0)</f>
        <v>0</v>
      </c>
      <c r="H37" s="9">
        <f>IF(Table4[[#This Row],[Winner]]=Table4[[#Headers],[MI]],1,0)</f>
        <v>0</v>
      </c>
      <c r="I37" s="9">
        <f>IF(Table4[[#This Row],[Winner]]=Table4[[#Headers],[RR]],1,0)</f>
        <v>0</v>
      </c>
      <c r="J37" s="9">
        <f>IF(Table4[[#This Row],[Winner]]=Table4[[#Headers],[CSK]],1,0)</f>
        <v>0</v>
      </c>
      <c r="K37" s="9">
        <f>IF(Table4[[#This Row],[Winner]]=Table4[[#Headers],[KKR]],1,0)</f>
        <v>0</v>
      </c>
      <c r="L37" s="9">
        <f>IF(Table4[[#This Row],[Winner]]=Table4[[#Headers],[KXIP]],1,0)</f>
        <v>0</v>
      </c>
    </row>
    <row r="38" spans="1:12" x14ac:dyDescent="0.3">
      <c r="A38" s="8">
        <v>2010</v>
      </c>
      <c r="B38" s="8" t="s">
        <v>374</v>
      </c>
      <c r="C38" s="8" t="s">
        <v>375</v>
      </c>
      <c r="D38" s="8" t="s">
        <v>374</v>
      </c>
      <c r="E38" s="9">
        <f>IF(Table4[[#This Row],[Winner]]=Table4[[#Headers],[DC]],1,0)</f>
        <v>1</v>
      </c>
      <c r="F38" s="9">
        <f>IF(Table4[[#This Row],[Winner]]=Table4[[#Headers],[RCB]],1,0)</f>
        <v>0</v>
      </c>
      <c r="G38" s="9">
        <f>IF(Table4[[#This Row],[Winner]]=Table4[[#Headers],[SRH]],1,0)</f>
        <v>0</v>
      </c>
      <c r="H38" s="9">
        <f>IF(Table4[[#This Row],[Winner]]=Table4[[#Headers],[MI]],1,0)</f>
        <v>0</v>
      </c>
      <c r="I38" s="9">
        <f>IF(Table4[[#This Row],[Winner]]=Table4[[#Headers],[RR]],1,0)</f>
        <v>0</v>
      </c>
      <c r="J38" s="9">
        <f>IF(Table4[[#This Row],[Winner]]=Table4[[#Headers],[CSK]],1,0)</f>
        <v>0</v>
      </c>
      <c r="K38" s="9">
        <f>IF(Table4[[#This Row],[Winner]]=Table4[[#Headers],[KKR]],1,0)</f>
        <v>0</v>
      </c>
      <c r="L38" s="9">
        <f>IF(Table4[[#This Row],[Winner]]=Table4[[#Headers],[KXIP]],1,0)</f>
        <v>0</v>
      </c>
    </row>
    <row r="39" spans="1:12" x14ac:dyDescent="0.3">
      <c r="A39" s="8">
        <v>2010</v>
      </c>
      <c r="B39" s="8" t="s">
        <v>374</v>
      </c>
      <c r="C39" s="8" t="s">
        <v>378</v>
      </c>
      <c r="D39" s="8" t="s">
        <v>378</v>
      </c>
      <c r="E39" s="9">
        <f>IF(Table4[[#This Row],[Winner]]=Table4[[#Headers],[DC]],1,0)</f>
        <v>0</v>
      </c>
      <c r="F39" s="9">
        <f>IF(Table4[[#This Row],[Winner]]=Table4[[#Headers],[RCB]],1,0)</f>
        <v>0</v>
      </c>
      <c r="G39" s="9">
        <f>IF(Table4[[#This Row],[Winner]]=Table4[[#Headers],[SRH]],1,0)</f>
        <v>1</v>
      </c>
      <c r="H39" s="9">
        <f>IF(Table4[[#This Row],[Winner]]=Table4[[#Headers],[MI]],1,0)</f>
        <v>0</v>
      </c>
      <c r="I39" s="9">
        <f>IF(Table4[[#This Row],[Winner]]=Table4[[#Headers],[RR]],1,0)</f>
        <v>0</v>
      </c>
      <c r="J39" s="9">
        <f>IF(Table4[[#This Row],[Winner]]=Table4[[#Headers],[CSK]],1,0)</f>
        <v>0</v>
      </c>
      <c r="K39" s="9">
        <f>IF(Table4[[#This Row],[Winner]]=Table4[[#Headers],[KKR]],1,0)</f>
        <v>0</v>
      </c>
      <c r="L39" s="9">
        <f>IF(Table4[[#This Row],[Winner]]=Table4[[#Headers],[KXIP]],1,0)</f>
        <v>0</v>
      </c>
    </row>
    <row r="40" spans="1:12" x14ac:dyDescent="0.3">
      <c r="A40" s="8">
        <v>2010</v>
      </c>
      <c r="B40" s="8" t="s">
        <v>374</v>
      </c>
      <c r="C40" s="8" t="s">
        <v>376</v>
      </c>
      <c r="D40" s="8" t="s">
        <v>374</v>
      </c>
      <c r="E40" s="9">
        <f>IF(Table4[[#This Row],[Winner]]=Table4[[#Headers],[DC]],1,0)</f>
        <v>1</v>
      </c>
      <c r="F40" s="9">
        <f>IF(Table4[[#This Row],[Winner]]=Table4[[#Headers],[RCB]],1,0)</f>
        <v>0</v>
      </c>
      <c r="G40" s="9">
        <f>IF(Table4[[#This Row],[Winner]]=Table4[[#Headers],[SRH]],1,0)</f>
        <v>0</v>
      </c>
      <c r="H40" s="9">
        <f>IF(Table4[[#This Row],[Winner]]=Table4[[#Headers],[MI]],1,0)</f>
        <v>0</v>
      </c>
      <c r="I40" s="9">
        <f>IF(Table4[[#This Row],[Winner]]=Table4[[#Headers],[RR]],1,0)</f>
        <v>0</v>
      </c>
      <c r="J40" s="9">
        <f>IF(Table4[[#This Row],[Winner]]=Table4[[#Headers],[CSK]],1,0)</f>
        <v>0</v>
      </c>
      <c r="K40" s="9">
        <f>IF(Table4[[#This Row],[Winner]]=Table4[[#Headers],[KKR]],1,0)</f>
        <v>0</v>
      </c>
      <c r="L40" s="9">
        <f>IF(Table4[[#This Row],[Winner]]=Table4[[#Headers],[KXIP]],1,0)</f>
        <v>0</v>
      </c>
    </row>
    <row r="41" spans="1:12" x14ac:dyDescent="0.3">
      <c r="A41" s="8">
        <v>2010</v>
      </c>
      <c r="B41" s="8" t="s">
        <v>374</v>
      </c>
      <c r="C41" s="8" t="s">
        <v>372</v>
      </c>
      <c r="D41" s="8" t="s">
        <v>372</v>
      </c>
      <c r="E41" s="9">
        <f>IF(Table4[[#This Row],[Winner]]=Table4[[#Headers],[DC]],1,0)</f>
        <v>0</v>
      </c>
      <c r="F41" s="9">
        <f>IF(Table4[[#This Row],[Winner]]=Table4[[#Headers],[RCB]],1,0)</f>
        <v>0</v>
      </c>
      <c r="G41" s="9">
        <f>IF(Table4[[#This Row],[Winner]]=Table4[[#Headers],[SRH]],1,0)</f>
        <v>0</v>
      </c>
      <c r="H41" s="9">
        <f>IF(Table4[[#This Row],[Winner]]=Table4[[#Headers],[MI]],1,0)</f>
        <v>0</v>
      </c>
      <c r="I41" s="9">
        <f>IF(Table4[[#This Row],[Winner]]=Table4[[#Headers],[RR]],1,0)</f>
        <v>0</v>
      </c>
      <c r="J41" s="9">
        <f>IF(Table4[[#This Row],[Winner]]=Table4[[#Headers],[CSK]],1,0)</f>
        <v>0</v>
      </c>
      <c r="K41" s="9">
        <f>IF(Table4[[#This Row],[Winner]]=Table4[[#Headers],[KKR]],1,0)</f>
        <v>1</v>
      </c>
      <c r="L41" s="9">
        <f>IF(Table4[[#This Row],[Winner]]=Table4[[#Headers],[KXIP]],1,0)</f>
        <v>0</v>
      </c>
    </row>
    <row r="42" spans="1:12" x14ac:dyDescent="0.3">
      <c r="A42" s="8">
        <v>2010</v>
      </c>
      <c r="B42" s="8" t="s">
        <v>374</v>
      </c>
      <c r="C42" s="8" t="s">
        <v>371</v>
      </c>
      <c r="D42" s="8" t="s">
        <v>371</v>
      </c>
      <c r="E42" s="9">
        <f>IF(Table4[[#This Row],[Winner]]=Table4[[#Headers],[DC]],1,0)</f>
        <v>0</v>
      </c>
      <c r="F42" s="9">
        <f>IF(Table4[[#This Row],[Winner]]=Table4[[#Headers],[RCB]],1,0)</f>
        <v>0</v>
      </c>
      <c r="G42" s="9">
        <f>IF(Table4[[#This Row],[Winner]]=Table4[[#Headers],[SRH]],1,0)</f>
        <v>0</v>
      </c>
      <c r="H42" s="9">
        <f>IF(Table4[[#This Row],[Winner]]=Table4[[#Headers],[MI]],1,0)</f>
        <v>1</v>
      </c>
      <c r="I42" s="9">
        <f>IF(Table4[[#This Row],[Winner]]=Table4[[#Headers],[RR]],1,0)</f>
        <v>0</v>
      </c>
      <c r="J42" s="9">
        <f>IF(Table4[[#This Row],[Winner]]=Table4[[#Headers],[CSK]],1,0)</f>
        <v>0</v>
      </c>
      <c r="K42" s="9">
        <f>IF(Table4[[#This Row],[Winner]]=Table4[[#Headers],[KKR]],1,0)</f>
        <v>0</v>
      </c>
      <c r="L42" s="9">
        <f>IF(Table4[[#This Row],[Winner]]=Table4[[#Headers],[KXIP]],1,0)</f>
        <v>0</v>
      </c>
    </row>
    <row r="43" spans="1:12" x14ac:dyDescent="0.3">
      <c r="A43" s="8">
        <v>2010</v>
      </c>
      <c r="B43" s="8" t="s">
        <v>374</v>
      </c>
      <c r="C43" s="8" t="s">
        <v>373</v>
      </c>
      <c r="D43" s="8" t="s">
        <v>374</v>
      </c>
      <c r="E43" s="9">
        <f>IF(Table4[[#This Row],[Winner]]=Table4[[#Headers],[DC]],1,0)</f>
        <v>1</v>
      </c>
      <c r="F43" s="9">
        <f>IF(Table4[[#This Row],[Winner]]=Table4[[#Headers],[RCB]],1,0)</f>
        <v>0</v>
      </c>
      <c r="G43" s="9">
        <f>IF(Table4[[#This Row],[Winner]]=Table4[[#Headers],[SRH]],1,0)</f>
        <v>0</v>
      </c>
      <c r="H43" s="9">
        <f>IF(Table4[[#This Row],[Winner]]=Table4[[#Headers],[MI]],1,0)</f>
        <v>0</v>
      </c>
      <c r="I43" s="9">
        <f>IF(Table4[[#This Row],[Winner]]=Table4[[#Headers],[RR]],1,0)</f>
        <v>0</v>
      </c>
      <c r="J43" s="9">
        <f>IF(Table4[[#This Row],[Winner]]=Table4[[#Headers],[CSK]],1,0)</f>
        <v>0</v>
      </c>
      <c r="K43" s="9">
        <f>IF(Table4[[#This Row],[Winner]]=Table4[[#Headers],[KKR]],1,0)</f>
        <v>0</v>
      </c>
      <c r="L43" s="9">
        <f>IF(Table4[[#This Row],[Winner]]=Table4[[#Headers],[KXIP]],1,0)</f>
        <v>0</v>
      </c>
    </row>
    <row r="44" spans="1:12" x14ac:dyDescent="0.3">
      <c r="A44" s="8">
        <v>2011</v>
      </c>
      <c r="B44" s="8" t="s">
        <v>374</v>
      </c>
      <c r="C44" s="8" t="s">
        <v>371</v>
      </c>
      <c r="D44" s="8" t="s">
        <v>371</v>
      </c>
      <c r="E44" s="9">
        <f>IF(Table4[[#This Row],[Winner]]=Table4[[#Headers],[DC]],1,0)</f>
        <v>0</v>
      </c>
      <c r="F44" s="9">
        <f>IF(Table4[[#This Row],[Winner]]=Table4[[#Headers],[RCB]],1,0)</f>
        <v>0</v>
      </c>
      <c r="G44" s="9">
        <f>IF(Table4[[#This Row],[Winner]]=Table4[[#Headers],[SRH]],1,0)</f>
        <v>0</v>
      </c>
      <c r="H44" s="9">
        <f>IF(Table4[[#This Row],[Winner]]=Table4[[#Headers],[MI]],1,0)</f>
        <v>1</v>
      </c>
      <c r="I44" s="9">
        <f>IF(Table4[[#This Row],[Winner]]=Table4[[#Headers],[RR]],1,0)</f>
        <v>0</v>
      </c>
      <c r="J44" s="9">
        <f>IF(Table4[[#This Row],[Winner]]=Table4[[#Headers],[CSK]],1,0)</f>
        <v>0</v>
      </c>
      <c r="K44" s="9">
        <f>IF(Table4[[#This Row],[Winner]]=Table4[[#Headers],[KKR]],1,0)</f>
        <v>0</v>
      </c>
      <c r="L44" s="9">
        <f>IF(Table4[[#This Row],[Winner]]=Table4[[#Headers],[KXIP]],1,0)</f>
        <v>0</v>
      </c>
    </row>
    <row r="45" spans="1:12" x14ac:dyDescent="0.3">
      <c r="A45" s="8">
        <v>2011</v>
      </c>
      <c r="B45" s="8" t="s">
        <v>374</v>
      </c>
      <c r="C45" s="8" t="s">
        <v>378</v>
      </c>
      <c r="D45" s="8" t="s">
        <v>378</v>
      </c>
      <c r="E45" s="9">
        <f>IF(Table4[[#This Row],[Winner]]=Table4[[#Headers],[DC]],1,0)</f>
        <v>0</v>
      </c>
      <c r="F45" s="9">
        <f>IF(Table4[[#This Row],[Winner]]=Table4[[#Headers],[RCB]],1,0)</f>
        <v>0</v>
      </c>
      <c r="G45" s="9">
        <f>IF(Table4[[#This Row],[Winner]]=Table4[[#Headers],[SRH]],1,0)</f>
        <v>1</v>
      </c>
      <c r="H45" s="9">
        <f>IF(Table4[[#This Row],[Winner]]=Table4[[#Headers],[MI]],1,0)</f>
        <v>0</v>
      </c>
      <c r="I45" s="9">
        <f>IF(Table4[[#This Row],[Winner]]=Table4[[#Headers],[RR]],1,0)</f>
        <v>0</v>
      </c>
      <c r="J45" s="9">
        <f>IF(Table4[[#This Row],[Winner]]=Table4[[#Headers],[CSK]],1,0)</f>
        <v>0</v>
      </c>
      <c r="K45" s="9">
        <f>IF(Table4[[#This Row],[Winner]]=Table4[[#Headers],[KKR]],1,0)</f>
        <v>0</v>
      </c>
      <c r="L45" s="9">
        <f>IF(Table4[[#This Row],[Winner]]=Table4[[#Headers],[KXIP]],1,0)</f>
        <v>0</v>
      </c>
    </row>
    <row r="46" spans="1:12" x14ac:dyDescent="0.3">
      <c r="A46" s="8">
        <v>2011</v>
      </c>
      <c r="B46" s="8" t="s">
        <v>374</v>
      </c>
      <c r="C46" s="8" t="s">
        <v>377</v>
      </c>
      <c r="D46" s="8" t="s">
        <v>374</v>
      </c>
      <c r="E46" s="9">
        <f>IF(Table4[[#This Row],[Winner]]=Table4[[#Headers],[DC]],1,0)</f>
        <v>1</v>
      </c>
      <c r="F46" s="9">
        <f>IF(Table4[[#This Row],[Winner]]=Table4[[#Headers],[RCB]],1,0)</f>
        <v>0</v>
      </c>
      <c r="G46" s="9">
        <f>IF(Table4[[#This Row],[Winner]]=Table4[[#Headers],[SRH]],1,0)</f>
        <v>0</v>
      </c>
      <c r="H46" s="9">
        <f>IF(Table4[[#This Row],[Winner]]=Table4[[#Headers],[MI]],1,0)</f>
        <v>0</v>
      </c>
      <c r="I46" s="9">
        <f>IF(Table4[[#This Row],[Winner]]=Table4[[#Headers],[RR]],1,0)</f>
        <v>0</v>
      </c>
      <c r="J46" s="9">
        <f>IF(Table4[[#This Row],[Winner]]=Table4[[#Headers],[CSK]],1,0)</f>
        <v>0</v>
      </c>
      <c r="K46" s="9">
        <f>IF(Table4[[#This Row],[Winner]]=Table4[[#Headers],[KKR]],1,0)</f>
        <v>0</v>
      </c>
      <c r="L46" s="9">
        <f>IF(Table4[[#This Row],[Winner]]=Table4[[#Headers],[KXIP]],1,0)</f>
        <v>0</v>
      </c>
    </row>
    <row r="47" spans="1:12" x14ac:dyDescent="0.3">
      <c r="A47" s="8">
        <v>2011</v>
      </c>
      <c r="B47" s="8" t="s">
        <v>374</v>
      </c>
      <c r="C47" s="8" t="s">
        <v>376</v>
      </c>
      <c r="D47" s="8" t="s">
        <v>376</v>
      </c>
      <c r="E47" s="9">
        <f>IF(Table4[[#This Row],[Winner]]=Table4[[#Headers],[DC]],1,0)</f>
        <v>0</v>
      </c>
      <c r="F47" s="9">
        <f>IF(Table4[[#This Row],[Winner]]=Table4[[#Headers],[RCB]],1,0)</f>
        <v>1</v>
      </c>
      <c r="G47" s="9">
        <f>IF(Table4[[#This Row],[Winner]]=Table4[[#Headers],[SRH]],1,0)</f>
        <v>0</v>
      </c>
      <c r="H47" s="9">
        <f>IF(Table4[[#This Row],[Winner]]=Table4[[#Headers],[MI]],1,0)</f>
        <v>0</v>
      </c>
      <c r="I47" s="9">
        <f>IF(Table4[[#This Row],[Winner]]=Table4[[#Headers],[RR]],1,0)</f>
        <v>0</v>
      </c>
      <c r="J47" s="9">
        <f>IF(Table4[[#This Row],[Winner]]=Table4[[#Headers],[CSK]],1,0)</f>
        <v>0</v>
      </c>
      <c r="K47" s="9">
        <f>IF(Table4[[#This Row],[Winner]]=Table4[[#Headers],[KKR]],1,0)</f>
        <v>0</v>
      </c>
      <c r="L47" s="9">
        <f>IF(Table4[[#This Row],[Winner]]=Table4[[#Headers],[KXIP]],1,0)</f>
        <v>0</v>
      </c>
    </row>
    <row r="48" spans="1:12" x14ac:dyDescent="0.3">
      <c r="A48" s="8">
        <v>2011</v>
      </c>
      <c r="B48" s="8" t="s">
        <v>374</v>
      </c>
      <c r="C48" s="8" t="s">
        <v>372</v>
      </c>
      <c r="D48" s="8" t="s">
        <v>372</v>
      </c>
      <c r="E48" s="9">
        <f>IF(Table4[[#This Row],[Winner]]=Table4[[#Headers],[DC]],1,0)</f>
        <v>0</v>
      </c>
      <c r="F48" s="9">
        <f>IF(Table4[[#This Row],[Winner]]=Table4[[#Headers],[RCB]],1,0)</f>
        <v>0</v>
      </c>
      <c r="G48" s="9">
        <f>IF(Table4[[#This Row],[Winner]]=Table4[[#Headers],[SRH]],1,0)</f>
        <v>0</v>
      </c>
      <c r="H48" s="9">
        <f>IF(Table4[[#This Row],[Winner]]=Table4[[#Headers],[MI]],1,0)</f>
        <v>0</v>
      </c>
      <c r="I48" s="9">
        <f>IF(Table4[[#This Row],[Winner]]=Table4[[#Headers],[RR]],1,0)</f>
        <v>0</v>
      </c>
      <c r="J48" s="9">
        <f>IF(Table4[[#This Row],[Winner]]=Table4[[#Headers],[CSK]],1,0)</f>
        <v>0</v>
      </c>
      <c r="K48" s="9">
        <f>IF(Table4[[#This Row],[Winner]]=Table4[[#Headers],[KKR]],1,0)</f>
        <v>1</v>
      </c>
      <c r="L48" s="9">
        <f>IF(Table4[[#This Row],[Winner]]=Table4[[#Headers],[KXIP]],1,0)</f>
        <v>0</v>
      </c>
    </row>
    <row r="49" spans="1:12" x14ac:dyDescent="0.3">
      <c r="A49" s="8">
        <v>2011</v>
      </c>
      <c r="B49" s="8" t="s">
        <v>374</v>
      </c>
      <c r="C49" s="8" t="s">
        <v>375</v>
      </c>
      <c r="D49" s="8" t="s">
        <v>375</v>
      </c>
      <c r="E49" s="9">
        <f>IF(Table4[[#This Row],[Winner]]=Table4[[#Headers],[DC]],1,0)</f>
        <v>0</v>
      </c>
      <c r="F49" s="9">
        <f>IF(Table4[[#This Row],[Winner]]=Table4[[#Headers],[RCB]],1,0)</f>
        <v>0</v>
      </c>
      <c r="G49" s="9">
        <f>IF(Table4[[#This Row],[Winner]]=Table4[[#Headers],[SRH]],1,0)</f>
        <v>0</v>
      </c>
      <c r="H49" s="9">
        <f>IF(Table4[[#This Row],[Winner]]=Table4[[#Headers],[MI]],1,0)</f>
        <v>0</v>
      </c>
      <c r="I49" s="9">
        <f>IF(Table4[[#This Row],[Winner]]=Table4[[#Headers],[RR]],1,0)</f>
        <v>1</v>
      </c>
      <c r="J49" s="9">
        <f>IF(Table4[[#This Row],[Winner]]=Table4[[#Headers],[CSK]],1,0)</f>
        <v>0</v>
      </c>
      <c r="K49" s="9">
        <f>IF(Table4[[#This Row],[Winner]]=Table4[[#Headers],[KKR]],1,0)</f>
        <v>0</v>
      </c>
      <c r="L49" s="9">
        <f>IF(Table4[[#This Row],[Winner]]=Table4[[#Headers],[KXIP]],1,0)</f>
        <v>0</v>
      </c>
    </row>
    <row r="50" spans="1:12" x14ac:dyDescent="0.3">
      <c r="A50" s="8">
        <v>2011</v>
      </c>
      <c r="B50" s="8" t="s">
        <v>374</v>
      </c>
      <c r="C50" s="8" t="s">
        <v>378</v>
      </c>
      <c r="D50" s="8" t="s">
        <v>374</v>
      </c>
      <c r="E50" s="9">
        <f>IF(Table4[[#This Row],[Winner]]=Table4[[#Headers],[DC]],1,0)</f>
        <v>1</v>
      </c>
      <c r="F50" s="9">
        <f>IF(Table4[[#This Row],[Winner]]=Table4[[#Headers],[RCB]],1,0)</f>
        <v>0</v>
      </c>
      <c r="G50" s="9">
        <f>IF(Table4[[#This Row],[Winner]]=Table4[[#Headers],[SRH]],1,0)</f>
        <v>0</v>
      </c>
      <c r="H50" s="9">
        <f>IF(Table4[[#This Row],[Winner]]=Table4[[#Headers],[MI]],1,0)</f>
        <v>0</v>
      </c>
      <c r="I50" s="9">
        <f>IF(Table4[[#This Row],[Winner]]=Table4[[#Headers],[RR]],1,0)</f>
        <v>0</v>
      </c>
      <c r="J50" s="9">
        <f>IF(Table4[[#This Row],[Winner]]=Table4[[#Headers],[CSK]],1,0)</f>
        <v>0</v>
      </c>
      <c r="K50" s="9">
        <f>IF(Table4[[#This Row],[Winner]]=Table4[[#Headers],[KKR]],1,0)</f>
        <v>0</v>
      </c>
      <c r="L50" s="9">
        <f>IF(Table4[[#This Row],[Winner]]=Table4[[#Headers],[KXIP]],1,0)</f>
        <v>0</v>
      </c>
    </row>
    <row r="51" spans="1:12" x14ac:dyDescent="0.3">
      <c r="A51" s="8">
        <v>2011</v>
      </c>
      <c r="B51" s="8" t="s">
        <v>374</v>
      </c>
      <c r="C51" s="8" t="s">
        <v>371</v>
      </c>
      <c r="D51" s="8" t="s">
        <v>371</v>
      </c>
      <c r="E51" s="9">
        <f>IF(Table4[[#This Row],[Winner]]=Table4[[#Headers],[DC]],1,0)</f>
        <v>0</v>
      </c>
      <c r="F51" s="9">
        <f>IF(Table4[[#This Row],[Winner]]=Table4[[#Headers],[RCB]],1,0)</f>
        <v>0</v>
      </c>
      <c r="G51" s="9">
        <f>IF(Table4[[#This Row],[Winner]]=Table4[[#Headers],[SRH]],1,0)</f>
        <v>0</v>
      </c>
      <c r="H51" s="9">
        <f>IF(Table4[[#This Row],[Winner]]=Table4[[#Headers],[MI]],1,0)</f>
        <v>1</v>
      </c>
      <c r="I51" s="9">
        <f>IF(Table4[[#This Row],[Winner]]=Table4[[#Headers],[RR]],1,0)</f>
        <v>0</v>
      </c>
      <c r="J51" s="9">
        <f>IF(Table4[[#This Row],[Winner]]=Table4[[#Headers],[CSK]],1,0)</f>
        <v>0</v>
      </c>
      <c r="K51" s="9">
        <f>IF(Table4[[#This Row],[Winner]]=Table4[[#Headers],[KKR]],1,0)</f>
        <v>0</v>
      </c>
      <c r="L51" s="9">
        <f>IF(Table4[[#This Row],[Winner]]=Table4[[#Headers],[KXIP]],1,0)</f>
        <v>0</v>
      </c>
    </row>
    <row r="52" spans="1:12" x14ac:dyDescent="0.3">
      <c r="A52" s="8">
        <v>2011</v>
      </c>
      <c r="B52" s="8" t="s">
        <v>374</v>
      </c>
      <c r="C52" s="8" t="s">
        <v>373</v>
      </c>
      <c r="D52" s="8" t="s">
        <v>373</v>
      </c>
      <c r="E52" s="9">
        <f>IF(Table4[[#This Row],[Winner]]=Table4[[#Headers],[DC]],1,0)</f>
        <v>0</v>
      </c>
      <c r="F52" s="9">
        <f>IF(Table4[[#This Row],[Winner]]=Table4[[#Headers],[RCB]],1,0)</f>
        <v>0</v>
      </c>
      <c r="G52" s="9">
        <f>IF(Table4[[#This Row],[Winner]]=Table4[[#Headers],[SRH]],1,0)</f>
        <v>0</v>
      </c>
      <c r="H52" s="9">
        <f>IF(Table4[[#This Row],[Winner]]=Table4[[#Headers],[MI]],1,0)</f>
        <v>0</v>
      </c>
      <c r="I52" s="9">
        <f>IF(Table4[[#This Row],[Winner]]=Table4[[#Headers],[RR]],1,0)</f>
        <v>0</v>
      </c>
      <c r="J52" s="9">
        <f>IF(Table4[[#This Row],[Winner]]=Table4[[#Headers],[CSK]],1,0)</f>
        <v>1</v>
      </c>
      <c r="K52" s="9">
        <f>IF(Table4[[#This Row],[Winner]]=Table4[[#Headers],[KKR]],1,0)</f>
        <v>0</v>
      </c>
      <c r="L52" s="9">
        <f>IF(Table4[[#This Row],[Winner]]=Table4[[#Headers],[KXIP]],1,0)</f>
        <v>0</v>
      </c>
    </row>
    <row r="53" spans="1:12" x14ac:dyDescent="0.3">
      <c r="A53" s="8">
        <v>2011</v>
      </c>
      <c r="B53" s="8" t="s">
        <v>374</v>
      </c>
      <c r="C53" s="8" t="s">
        <v>377</v>
      </c>
      <c r="D53" s="8" t="s">
        <v>377</v>
      </c>
      <c r="E53" s="9">
        <f>IF(Table4[[#This Row],[Winner]]=Table4[[#Headers],[DC]],1,0)</f>
        <v>0</v>
      </c>
      <c r="F53" s="9">
        <f>IF(Table4[[#This Row],[Winner]]=Table4[[#Headers],[RCB]],1,0)</f>
        <v>0</v>
      </c>
      <c r="G53" s="9">
        <f>IF(Table4[[#This Row],[Winner]]=Table4[[#Headers],[SRH]],1,0)</f>
        <v>0</v>
      </c>
      <c r="H53" s="9">
        <f>IF(Table4[[#This Row],[Winner]]=Table4[[#Headers],[MI]],1,0)</f>
        <v>0</v>
      </c>
      <c r="I53" s="9">
        <f>IF(Table4[[#This Row],[Winner]]=Table4[[#Headers],[RR]],1,0)</f>
        <v>0</v>
      </c>
      <c r="J53" s="9">
        <f>IF(Table4[[#This Row],[Winner]]=Table4[[#Headers],[CSK]],1,0)</f>
        <v>0</v>
      </c>
      <c r="K53" s="9">
        <f>IF(Table4[[#This Row],[Winner]]=Table4[[#Headers],[KKR]],1,0)</f>
        <v>0</v>
      </c>
      <c r="L53" s="9">
        <f>IF(Table4[[#This Row],[Winner]]=Table4[[#Headers],[KXIP]],1,0)</f>
        <v>1</v>
      </c>
    </row>
    <row r="54" spans="1:12" x14ac:dyDescent="0.3">
      <c r="A54" s="8">
        <v>2012</v>
      </c>
      <c r="B54" s="8" t="s">
        <v>374</v>
      </c>
      <c r="C54" s="8" t="s">
        <v>373</v>
      </c>
      <c r="D54" s="8" t="s">
        <v>374</v>
      </c>
      <c r="E54" s="9">
        <f>IF(Table4[[#This Row],[Winner]]=Table4[[#Headers],[DC]],1,0)</f>
        <v>1</v>
      </c>
      <c r="F54" s="9">
        <f>IF(Table4[[#This Row],[Winner]]=Table4[[#Headers],[RCB]],1,0)</f>
        <v>0</v>
      </c>
      <c r="G54" s="9">
        <f>IF(Table4[[#This Row],[Winner]]=Table4[[#Headers],[SRH]],1,0)</f>
        <v>0</v>
      </c>
      <c r="H54" s="9">
        <f>IF(Table4[[#This Row],[Winner]]=Table4[[#Headers],[MI]],1,0)</f>
        <v>0</v>
      </c>
      <c r="I54" s="9">
        <f>IF(Table4[[#This Row],[Winner]]=Table4[[#Headers],[RR]],1,0)</f>
        <v>0</v>
      </c>
      <c r="J54" s="9">
        <f>IF(Table4[[#This Row],[Winner]]=Table4[[#Headers],[CSK]],1,0)</f>
        <v>0</v>
      </c>
      <c r="K54" s="9">
        <f>IF(Table4[[#This Row],[Winner]]=Table4[[#Headers],[KKR]],1,0)</f>
        <v>0</v>
      </c>
      <c r="L54" s="9">
        <f>IF(Table4[[#This Row],[Winner]]=Table4[[#Headers],[KXIP]],1,0)</f>
        <v>0</v>
      </c>
    </row>
    <row r="55" spans="1:12" x14ac:dyDescent="0.3">
      <c r="A55" s="8">
        <v>2012</v>
      </c>
      <c r="B55" s="8" t="s">
        <v>374</v>
      </c>
      <c r="C55" s="8" t="s">
        <v>378</v>
      </c>
      <c r="D55" s="8" t="s">
        <v>374</v>
      </c>
      <c r="E55" s="9">
        <f>IF(Table4[[#This Row],[Winner]]=Table4[[#Headers],[DC]],1,0)</f>
        <v>1</v>
      </c>
      <c r="F55" s="9">
        <f>IF(Table4[[#This Row],[Winner]]=Table4[[#Headers],[RCB]],1,0)</f>
        <v>0</v>
      </c>
      <c r="G55" s="9">
        <f>IF(Table4[[#This Row],[Winner]]=Table4[[#Headers],[SRH]],1,0)</f>
        <v>0</v>
      </c>
      <c r="H55" s="9">
        <f>IF(Table4[[#This Row],[Winner]]=Table4[[#Headers],[MI]],1,0)</f>
        <v>0</v>
      </c>
      <c r="I55" s="9">
        <f>IF(Table4[[#This Row],[Winner]]=Table4[[#Headers],[RR]],1,0)</f>
        <v>0</v>
      </c>
      <c r="J55" s="9">
        <f>IF(Table4[[#This Row],[Winner]]=Table4[[#Headers],[CSK]],1,0)</f>
        <v>0</v>
      </c>
      <c r="K55" s="9">
        <f>IF(Table4[[#This Row],[Winner]]=Table4[[#Headers],[KKR]],1,0)</f>
        <v>0</v>
      </c>
      <c r="L55" s="9">
        <f>IF(Table4[[#This Row],[Winner]]=Table4[[#Headers],[KXIP]],1,0)</f>
        <v>0</v>
      </c>
    </row>
    <row r="56" spans="1:12" x14ac:dyDescent="0.3">
      <c r="A56" s="8">
        <v>2012</v>
      </c>
      <c r="B56" s="8" t="s">
        <v>374</v>
      </c>
      <c r="C56" s="8" t="s">
        <v>371</v>
      </c>
      <c r="D56" s="8" t="s">
        <v>374</v>
      </c>
      <c r="E56" s="9">
        <f>IF(Table4[[#This Row],[Winner]]=Table4[[#Headers],[DC]],1,0)</f>
        <v>1</v>
      </c>
      <c r="F56" s="9">
        <f>IF(Table4[[#This Row],[Winner]]=Table4[[#Headers],[RCB]],1,0)</f>
        <v>0</v>
      </c>
      <c r="G56" s="9">
        <f>IF(Table4[[#This Row],[Winner]]=Table4[[#Headers],[SRH]],1,0)</f>
        <v>0</v>
      </c>
      <c r="H56" s="9">
        <f>IF(Table4[[#This Row],[Winner]]=Table4[[#Headers],[MI]],1,0)</f>
        <v>0</v>
      </c>
      <c r="I56" s="9">
        <f>IF(Table4[[#This Row],[Winner]]=Table4[[#Headers],[RR]],1,0)</f>
        <v>0</v>
      </c>
      <c r="J56" s="9">
        <f>IF(Table4[[#This Row],[Winner]]=Table4[[#Headers],[CSK]],1,0)</f>
        <v>0</v>
      </c>
      <c r="K56" s="9">
        <f>IF(Table4[[#This Row],[Winner]]=Table4[[#Headers],[KKR]],1,0)</f>
        <v>0</v>
      </c>
      <c r="L56" s="9">
        <f>IF(Table4[[#This Row],[Winner]]=Table4[[#Headers],[KXIP]],1,0)</f>
        <v>0</v>
      </c>
    </row>
    <row r="57" spans="1:12" x14ac:dyDescent="0.3">
      <c r="A57" s="8">
        <v>2012</v>
      </c>
      <c r="B57" s="8" t="s">
        <v>374</v>
      </c>
      <c r="C57" s="8" t="s">
        <v>375</v>
      </c>
      <c r="D57" s="8" t="s">
        <v>374</v>
      </c>
      <c r="E57" s="9">
        <f>IF(Table4[[#This Row],[Winner]]=Table4[[#Headers],[DC]],1,0)</f>
        <v>1</v>
      </c>
      <c r="F57" s="9">
        <f>IF(Table4[[#This Row],[Winner]]=Table4[[#Headers],[RCB]],1,0)</f>
        <v>0</v>
      </c>
      <c r="G57" s="9">
        <f>IF(Table4[[#This Row],[Winner]]=Table4[[#Headers],[SRH]],1,0)</f>
        <v>0</v>
      </c>
      <c r="H57" s="9">
        <f>IF(Table4[[#This Row],[Winner]]=Table4[[#Headers],[MI]],1,0)</f>
        <v>0</v>
      </c>
      <c r="I57" s="9">
        <f>IF(Table4[[#This Row],[Winner]]=Table4[[#Headers],[RR]],1,0)</f>
        <v>0</v>
      </c>
      <c r="J57" s="9">
        <f>IF(Table4[[#This Row],[Winner]]=Table4[[#Headers],[CSK]],1,0)</f>
        <v>0</v>
      </c>
      <c r="K57" s="9">
        <f>IF(Table4[[#This Row],[Winner]]=Table4[[#Headers],[KKR]],1,0)</f>
        <v>0</v>
      </c>
      <c r="L57" s="9">
        <f>IF(Table4[[#This Row],[Winner]]=Table4[[#Headers],[KXIP]],1,0)</f>
        <v>0</v>
      </c>
    </row>
    <row r="58" spans="1:12" x14ac:dyDescent="0.3">
      <c r="A58" s="8">
        <v>2012</v>
      </c>
      <c r="B58" s="8" t="s">
        <v>374</v>
      </c>
      <c r="C58" s="8" t="s">
        <v>372</v>
      </c>
      <c r="D58" s="8" t="s">
        <v>372</v>
      </c>
      <c r="E58" s="9">
        <f>IF(Table4[[#This Row],[Winner]]=Table4[[#Headers],[DC]],1,0)</f>
        <v>0</v>
      </c>
      <c r="F58" s="9">
        <f>IF(Table4[[#This Row],[Winner]]=Table4[[#Headers],[RCB]],1,0)</f>
        <v>0</v>
      </c>
      <c r="G58" s="9">
        <f>IF(Table4[[#This Row],[Winner]]=Table4[[#Headers],[SRH]],1,0)</f>
        <v>0</v>
      </c>
      <c r="H58" s="9">
        <f>IF(Table4[[#This Row],[Winner]]=Table4[[#Headers],[MI]],1,0)</f>
        <v>0</v>
      </c>
      <c r="I58" s="9">
        <f>IF(Table4[[#This Row],[Winner]]=Table4[[#Headers],[RR]],1,0)</f>
        <v>0</v>
      </c>
      <c r="J58" s="9">
        <f>IF(Table4[[#This Row],[Winner]]=Table4[[#Headers],[CSK]],1,0)</f>
        <v>0</v>
      </c>
      <c r="K58" s="9">
        <f>IF(Table4[[#This Row],[Winner]]=Table4[[#Headers],[KKR]],1,0)</f>
        <v>1</v>
      </c>
      <c r="L58" s="9">
        <f>IF(Table4[[#This Row],[Winner]]=Table4[[#Headers],[KXIP]],1,0)</f>
        <v>0</v>
      </c>
    </row>
    <row r="59" spans="1:12" x14ac:dyDescent="0.3">
      <c r="A59" s="8">
        <v>2012</v>
      </c>
      <c r="B59" s="8" t="s">
        <v>374</v>
      </c>
      <c r="C59" s="8" t="s">
        <v>377</v>
      </c>
      <c r="D59" s="8" t="s">
        <v>374</v>
      </c>
      <c r="E59" s="9">
        <f>IF(Table4[[#This Row],[Winner]]=Table4[[#Headers],[DC]],1,0)</f>
        <v>1</v>
      </c>
      <c r="F59" s="9">
        <f>IF(Table4[[#This Row],[Winner]]=Table4[[#Headers],[RCB]],1,0)</f>
        <v>0</v>
      </c>
      <c r="G59" s="9">
        <f>IF(Table4[[#This Row],[Winner]]=Table4[[#Headers],[SRH]],1,0)</f>
        <v>0</v>
      </c>
      <c r="H59" s="9">
        <f>IF(Table4[[#This Row],[Winner]]=Table4[[#Headers],[MI]],1,0)</f>
        <v>0</v>
      </c>
      <c r="I59" s="9">
        <f>IF(Table4[[#This Row],[Winner]]=Table4[[#Headers],[RR]],1,0)</f>
        <v>0</v>
      </c>
      <c r="J59" s="9">
        <f>IF(Table4[[#This Row],[Winner]]=Table4[[#Headers],[CSK]],1,0)</f>
        <v>0</v>
      </c>
      <c r="K59" s="9">
        <f>IF(Table4[[#This Row],[Winner]]=Table4[[#Headers],[KKR]],1,0)</f>
        <v>0</v>
      </c>
      <c r="L59" s="9">
        <f>IF(Table4[[#This Row],[Winner]]=Table4[[#Headers],[KXIP]],1,0)</f>
        <v>0</v>
      </c>
    </row>
    <row r="60" spans="1:12" x14ac:dyDescent="0.3">
      <c r="A60" s="8">
        <v>2012</v>
      </c>
      <c r="B60" s="8" t="s">
        <v>374</v>
      </c>
      <c r="C60" s="8" t="s">
        <v>376</v>
      </c>
      <c r="D60" s="8" t="s">
        <v>376</v>
      </c>
      <c r="E60" s="9">
        <f>IF(Table4[[#This Row],[Winner]]=Table4[[#Headers],[DC]],1,0)</f>
        <v>0</v>
      </c>
      <c r="F60" s="9">
        <f>IF(Table4[[#This Row],[Winner]]=Table4[[#Headers],[RCB]],1,0)</f>
        <v>1</v>
      </c>
      <c r="G60" s="9">
        <f>IF(Table4[[#This Row],[Winner]]=Table4[[#Headers],[SRH]],1,0)</f>
        <v>0</v>
      </c>
      <c r="H60" s="9">
        <f>IF(Table4[[#This Row],[Winner]]=Table4[[#Headers],[MI]],1,0)</f>
        <v>0</v>
      </c>
      <c r="I60" s="9">
        <f>IF(Table4[[#This Row],[Winner]]=Table4[[#Headers],[RR]],1,0)</f>
        <v>0</v>
      </c>
      <c r="J60" s="9">
        <f>IF(Table4[[#This Row],[Winner]]=Table4[[#Headers],[CSK]],1,0)</f>
        <v>0</v>
      </c>
      <c r="K60" s="9">
        <f>IF(Table4[[#This Row],[Winner]]=Table4[[#Headers],[KKR]],1,0)</f>
        <v>0</v>
      </c>
      <c r="L60" s="9">
        <f>IF(Table4[[#This Row],[Winner]]=Table4[[#Headers],[KXIP]],1,0)</f>
        <v>0</v>
      </c>
    </row>
    <row r="61" spans="1:12" x14ac:dyDescent="0.3">
      <c r="A61" s="8">
        <v>2012</v>
      </c>
      <c r="B61" s="8" t="s">
        <v>374</v>
      </c>
      <c r="C61" s="8" t="s">
        <v>372</v>
      </c>
      <c r="D61" s="8" t="s">
        <v>372</v>
      </c>
      <c r="E61" s="9">
        <f>IF(Table4[[#This Row],[Winner]]=Table4[[#Headers],[DC]],1,0)</f>
        <v>0</v>
      </c>
      <c r="F61" s="9">
        <f>IF(Table4[[#This Row],[Winner]]=Table4[[#Headers],[RCB]],1,0)</f>
        <v>0</v>
      </c>
      <c r="G61" s="9">
        <f>IF(Table4[[#This Row],[Winner]]=Table4[[#Headers],[SRH]],1,0)</f>
        <v>0</v>
      </c>
      <c r="H61" s="9">
        <f>IF(Table4[[#This Row],[Winner]]=Table4[[#Headers],[MI]],1,0)</f>
        <v>0</v>
      </c>
      <c r="I61" s="9">
        <f>IF(Table4[[#This Row],[Winner]]=Table4[[#Headers],[RR]],1,0)</f>
        <v>0</v>
      </c>
      <c r="J61" s="9">
        <f>IF(Table4[[#This Row],[Winner]]=Table4[[#Headers],[CSK]],1,0)</f>
        <v>0</v>
      </c>
      <c r="K61" s="9">
        <f>IF(Table4[[#This Row],[Winner]]=Table4[[#Headers],[KKR]],1,0)</f>
        <v>1</v>
      </c>
      <c r="L61" s="9">
        <f>IF(Table4[[#This Row],[Winner]]=Table4[[#Headers],[KXIP]],1,0)</f>
        <v>0</v>
      </c>
    </row>
    <row r="62" spans="1:12" x14ac:dyDescent="0.3">
      <c r="A62" s="8">
        <v>2012</v>
      </c>
      <c r="B62" s="8" t="s">
        <v>374</v>
      </c>
      <c r="C62" s="8" t="s">
        <v>373</v>
      </c>
      <c r="D62" s="8" t="s">
        <v>373</v>
      </c>
      <c r="E62" s="9">
        <f>IF(Table4[[#This Row],[Winner]]=Table4[[#Headers],[DC]],1,0)</f>
        <v>0</v>
      </c>
      <c r="F62" s="9">
        <f>IF(Table4[[#This Row],[Winner]]=Table4[[#Headers],[RCB]],1,0)</f>
        <v>0</v>
      </c>
      <c r="G62" s="9">
        <f>IF(Table4[[#This Row],[Winner]]=Table4[[#Headers],[SRH]],1,0)</f>
        <v>0</v>
      </c>
      <c r="H62" s="9">
        <f>IF(Table4[[#This Row],[Winner]]=Table4[[#Headers],[MI]],1,0)</f>
        <v>0</v>
      </c>
      <c r="I62" s="9">
        <f>IF(Table4[[#This Row],[Winner]]=Table4[[#Headers],[RR]],1,0)</f>
        <v>0</v>
      </c>
      <c r="J62" s="9">
        <f>IF(Table4[[#This Row],[Winner]]=Table4[[#Headers],[CSK]],1,0)</f>
        <v>1</v>
      </c>
      <c r="K62" s="9">
        <f>IF(Table4[[#This Row],[Winner]]=Table4[[#Headers],[KKR]],1,0)</f>
        <v>0</v>
      </c>
      <c r="L62" s="9">
        <f>IF(Table4[[#This Row],[Winner]]=Table4[[#Headers],[KXIP]],1,0)</f>
        <v>0</v>
      </c>
    </row>
    <row r="63" spans="1:12" x14ac:dyDescent="0.3">
      <c r="A63" s="8">
        <v>2012</v>
      </c>
      <c r="B63" s="8" t="s">
        <v>374</v>
      </c>
      <c r="C63" s="8" t="s">
        <v>372</v>
      </c>
      <c r="D63" s="8" t="s">
        <v>374</v>
      </c>
      <c r="E63" s="9">
        <f>IF(Table4[[#This Row],[Winner]]=Table4[[#Headers],[DC]],1,0)</f>
        <v>1</v>
      </c>
      <c r="F63" s="9">
        <f>IF(Table4[[#This Row],[Winner]]=Table4[[#Headers],[RCB]],1,0)</f>
        <v>0</v>
      </c>
      <c r="G63" s="9">
        <f>IF(Table4[[#This Row],[Winner]]=Table4[[#Headers],[SRH]],1,0)</f>
        <v>0</v>
      </c>
      <c r="H63" s="9">
        <f>IF(Table4[[#This Row],[Winner]]=Table4[[#Headers],[MI]],1,0)</f>
        <v>0</v>
      </c>
      <c r="I63" s="9">
        <f>IF(Table4[[#This Row],[Winner]]=Table4[[#Headers],[RR]],1,0)</f>
        <v>0</v>
      </c>
      <c r="J63" s="9">
        <f>IF(Table4[[#This Row],[Winner]]=Table4[[#Headers],[CSK]],1,0)</f>
        <v>0</v>
      </c>
      <c r="K63" s="9">
        <f>IF(Table4[[#This Row],[Winner]]=Table4[[#Headers],[KKR]],1,0)</f>
        <v>0</v>
      </c>
      <c r="L63" s="9">
        <f>IF(Table4[[#This Row],[Winner]]=Table4[[#Headers],[KXIP]],1,0)</f>
        <v>0</v>
      </c>
    </row>
    <row r="64" spans="1:12" x14ac:dyDescent="0.3">
      <c r="A64" s="8">
        <v>2012</v>
      </c>
      <c r="B64" s="8" t="s">
        <v>374</v>
      </c>
      <c r="C64" s="8" t="s">
        <v>376</v>
      </c>
      <c r="D64" s="8" t="s">
        <v>376</v>
      </c>
      <c r="E64" s="9">
        <f>IF(Table4[[#This Row],[Winner]]=Table4[[#Headers],[DC]],1,0)</f>
        <v>0</v>
      </c>
      <c r="F64" s="9">
        <f>IF(Table4[[#This Row],[Winner]]=Table4[[#Headers],[RCB]],1,0)</f>
        <v>1</v>
      </c>
      <c r="G64" s="9">
        <f>IF(Table4[[#This Row],[Winner]]=Table4[[#Headers],[SRH]],1,0)</f>
        <v>0</v>
      </c>
      <c r="H64" s="9">
        <f>IF(Table4[[#This Row],[Winner]]=Table4[[#Headers],[MI]],1,0)</f>
        <v>0</v>
      </c>
      <c r="I64" s="9">
        <f>IF(Table4[[#This Row],[Winner]]=Table4[[#Headers],[RR]],1,0)</f>
        <v>0</v>
      </c>
      <c r="J64" s="9">
        <f>IF(Table4[[#This Row],[Winner]]=Table4[[#Headers],[CSK]],1,0)</f>
        <v>0</v>
      </c>
      <c r="K64" s="9">
        <f>IF(Table4[[#This Row],[Winner]]=Table4[[#Headers],[KKR]],1,0)</f>
        <v>0</v>
      </c>
      <c r="L64" s="9">
        <f>IF(Table4[[#This Row],[Winner]]=Table4[[#Headers],[KXIP]],1,0)</f>
        <v>0</v>
      </c>
    </row>
    <row r="65" spans="1:12" x14ac:dyDescent="0.3">
      <c r="A65" s="8">
        <v>2012</v>
      </c>
      <c r="B65" s="8" t="s">
        <v>374</v>
      </c>
      <c r="C65" s="8" t="s">
        <v>371</v>
      </c>
      <c r="D65" s="8" t="s">
        <v>374</v>
      </c>
      <c r="E65" s="9">
        <f>IF(Table4[[#This Row],[Winner]]=Table4[[#Headers],[DC]],1,0)</f>
        <v>1</v>
      </c>
      <c r="F65" s="9">
        <f>IF(Table4[[#This Row],[Winner]]=Table4[[#Headers],[RCB]],1,0)</f>
        <v>0</v>
      </c>
      <c r="G65" s="9">
        <f>IF(Table4[[#This Row],[Winner]]=Table4[[#Headers],[SRH]],1,0)</f>
        <v>0</v>
      </c>
      <c r="H65" s="9">
        <f>IF(Table4[[#This Row],[Winner]]=Table4[[#Headers],[MI]],1,0)</f>
        <v>0</v>
      </c>
      <c r="I65" s="9">
        <f>IF(Table4[[#This Row],[Winner]]=Table4[[#Headers],[RR]],1,0)</f>
        <v>0</v>
      </c>
      <c r="J65" s="9">
        <f>IF(Table4[[#This Row],[Winner]]=Table4[[#Headers],[CSK]],1,0)</f>
        <v>0</v>
      </c>
      <c r="K65" s="9">
        <f>IF(Table4[[#This Row],[Winner]]=Table4[[#Headers],[KKR]],1,0)</f>
        <v>0</v>
      </c>
      <c r="L65" s="9">
        <f>IF(Table4[[#This Row],[Winner]]=Table4[[#Headers],[KXIP]],1,0)</f>
        <v>0</v>
      </c>
    </row>
    <row r="66" spans="1:12" x14ac:dyDescent="0.3">
      <c r="A66" s="8">
        <v>2012</v>
      </c>
      <c r="B66" s="8" t="s">
        <v>374</v>
      </c>
      <c r="C66" s="8" t="s">
        <v>378</v>
      </c>
      <c r="D66" s="8" t="s">
        <v>374</v>
      </c>
      <c r="E66" s="9">
        <f>IF(Table4[[#This Row],[Winner]]=Table4[[#Headers],[DC]],1,0)</f>
        <v>1</v>
      </c>
      <c r="F66" s="9">
        <f>IF(Table4[[#This Row],[Winner]]=Table4[[#Headers],[RCB]],1,0)</f>
        <v>0</v>
      </c>
      <c r="G66" s="9">
        <f>IF(Table4[[#This Row],[Winner]]=Table4[[#Headers],[SRH]],1,0)</f>
        <v>0</v>
      </c>
      <c r="H66" s="9">
        <f>IF(Table4[[#This Row],[Winner]]=Table4[[#Headers],[MI]],1,0)</f>
        <v>0</v>
      </c>
      <c r="I66" s="9">
        <f>IF(Table4[[#This Row],[Winner]]=Table4[[#Headers],[RR]],1,0)</f>
        <v>0</v>
      </c>
      <c r="J66" s="9">
        <f>IF(Table4[[#This Row],[Winner]]=Table4[[#Headers],[CSK]],1,0)</f>
        <v>0</v>
      </c>
      <c r="K66" s="9">
        <f>IF(Table4[[#This Row],[Winner]]=Table4[[#Headers],[KKR]],1,0)</f>
        <v>0</v>
      </c>
      <c r="L66" s="9">
        <f>IF(Table4[[#This Row],[Winner]]=Table4[[#Headers],[KXIP]],1,0)</f>
        <v>0</v>
      </c>
    </row>
    <row r="67" spans="1:12" x14ac:dyDescent="0.3">
      <c r="A67" s="8">
        <v>2012</v>
      </c>
      <c r="B67" s="8" t="s">
        <v>374</v>
      </c>
      <c r="C67" s="8" t="s">
        <v>375</v>
      </c>
      <c r="D67" s="8" t="s">
        <v>374</v>
      </c>
      <c r="E67" s="9">
        <f>IF(Table4[[#This Row],[Winner]]=Table4[[#Headers],[DC]],1,0)</f>
        <v>1</v>
      </c>
      <c r="F67" s="9">
        <f>IF(Table4[[#This Row],[Winner]]=Table4[[#Headers],[RCB]],1,0)</f>
        <v>0</v>
      </c>
      <c r="G67" s="9">
        <f>IF(Table4[[#This Row],[Winner]]=Table4[[#Headers],[SRH]],1,0)</f>
        <v>0</v>
      </c>
      <c r="H67" s="9">
        <f>IF(Table4[[#This Row],[Winner]]=Table4[[#Headers],[MI]],1,0)</f>
        <v>0</v>
      </c>
      <c r="I67" s="9">
        <f>IF(Table4[[#This Row],[Winner]]=Table4[[#Headers],[RR]],1,0)</f>
        <v>0</v>
      </c>
      <c r="J67" s="9">
        <f>IF(Table4[[#This Row],[Winner]]=Table4[[#Headers],[CSK]],1,0)</f>
        <v>0</v>
      </c>
      <c r="K67" s="9">
        <f>IF(Table4[[#This Row],[Winner]]=Table4[[#Headers],[KKR]],1,0)</f>
        <v>0</v>
      </c>
      <c r="L67" s="9">
        <f>IF(Table4[[#This Row],[Winner]]=Table4[[#Headers],[KXIP]],1,0)</f>
        <v>0</v>
      </c>
    </row>
    <row r="68" spans="1:12" x14ac:dyDescent="0.3">
      <c r="A68" s="8">
        <v>2012</v>
      </c>
      <c r="B68" s="8" t="s">
        <v>374</v>
      </c>
      <c r="C68" s="8" t="s">
        <v>373</v>
      </c>
      <c r="D68" s="8" t="s">
        <v>373</v>
      </c>
      <c r="E68" s="9">
        <f>IF(Table4[[#This Row],[Winner]]=Table4[[#Headers],[DC]],1,0)</f>
        <v>0</v>
      </c>
      <c r="F68" s="9">
        <f>IF(Table4[[#This Row],[Winner]]=Table4[[#Headers],[RCB]],1,0)</f>
        <v>0</v>
      </c>
      <c r="G68" s="9">
        <f>IF(Table4[[#This Row],[Winner]]=Table4[[#Headers],[SRH]],1,0)</f>
        <v>0</v>
      </c>
      <c r="H68" s="9">
        <f>IF(Table4[[#This Row],[Winner]]=Table4[[#Headers],[MI]],1,0)</f>
        <v>0</v>
      </c>
      <c r="I68" s="9">
        <f>IF(Table4[[#This Row],[Winner]]=Table4[[#Headers],[RR]],1,0)</f>
        <v>0</v>
      </c>
      <c r="J68" s="9">
        <f>IF(Table4[[#This Row],[Winner]]=Table4[[#Headers],[CSK]],1,0)</f>
        <v>1</v>
      </c>
      <c r="K68" s="9">
        <f>IF(Table4[[#This Row],[Winner]]=Table4[[#Headers],[KKR]],1,0)</f>
        <v>0</v>
      </c>
      <c r="L68" s="9">
        <f>IF(Table4[[#This Row],[Winner]]=Table4[[#Headers],[KXIP]],1,0)</f>
        <v>0</v>
      </c>
    </row>
    <row r="69" spans="1:12" x14ac:dyDescent="0.3">
      <c r="A69" s="8">
        <v>2012</v>
      </c>
      <c r="B69" s="8" t="s">
        <v>374</v>
      </c>
      <c r="C69" s="8" t="s">
        <v>377</v>
      </c>
      <c r="D69" s="8" t="s">
        <v>374</v>
      </c>
      <c r="E69" s="9">
        <f>IF(Table4[[#This Row],[Winner]]=Table4[[#Headers],[DC]],1,0)</f>
        <v>1</v>
      </c>
      <c r="F69" s="9">
        <f>IF(Table4[[#This Row],[Winner]]=Table4[[#Headers],[RCB]],1,0)</f>
        <v>0</v>
      </c>
      <c r="G69" s="9">
        <f>IF(Table4[[#This Row],[Winner]]=Table4[[#Headers],[SRH]],1,0)</f>
        <v>0</v>
      </c>
      <c r="H69" s="9">
        <f>IF(Table4[[#This Row],[Winner]]=Table4[[#Headers],[MI]],1,0)</f>
        <v>0</v>
      </c>
      <c r="I69" s="9">
        <f>IF(Table4[[#This Row],[Winner]]=Table4[[#Headers],[RR]],1,0)</f>
        <v>0</v>
      </c>
      <c r="J69" s="9">
        <f>IF(Table4[[#This Row],[Winner]]=Table4[[#Headers],[CSK]],1,0)</f>
        <v>0</v>
      </c>
      <c r="K69" s="9">
        <f>IF(Table4[[#This Row],[Winner]]=Table4[[#Headers],[KKR]],1,0)</f>
        <v>0</v>
      </c>
      <c r="L69" s="9">
        <f>IF(Table4[[#This Row],[Winner]]=Table4[[#Headers],[KXIP]],1,0)</f>
        <v>0</v>
      </c>
    </row>
    <row r="70" spans="1:12" x14ac:dyDescent="0.3">
      <c r="A70" s="8">
        <v>2013</v>
      </c>
      <c r="B70" s="8" t="s">
        <v>374</v>
      </c>
      <c r="C70" s="8" t="s">
        <v>375</v>
      </c>
      <c r="D70" s="8" t="s">
        <v>375</v>
      </c>
      <c r="E70" s="9">
        <f>IF(Table4[[#This Row],[Winner]]=Table4[[#Headers],[DC]],1,0)</f>
        <v>0</v>
      </c>
      <c r="F70" s="9">
        <f>IF(Table4[[#This Row],[Winner]]=Table4[[#Headers],[RCB]],1,0)</f>
        <v>0</v>
      </c>
      <c r="G70" s="9">
        <f>IF(Table4[[#This Row],[Winner]]=Table4[[#Headers],[SRH]],1,0)</f>
        <v>0</v>
      </c>
      <c r="H70" s="9">
        <f>IF(Table4[[#This Row],[Winner]]=Table4[[#Headers],[MI]],1,0)</f>
        <v>0</v>
      </c>
      <c r="I70" s="9">
        <f>IF(Table4[[#This Row],[Winner]]=Table4[[#Headers],[RR]],1,0)</f>
        <v>1</v>
      </c>
      <c r="J70" s="9">
        <f>IF(Table4[[#This Row],[Winner]]=Table4[[#Headers],[CSK]],1,0)</f>
        <v>0</v>
      </c>
      <c r="K70" s="9">
        <f>IF(Table4[[#This Row],[Winner]]=Table4[[#Headers],[KKR]],1,0)</f>
        <v>0</v>
      </c>
      <c r="L70" s="9">
        <f>IF(Table4[[#This Row],[Winner]]=Table4[[#Headers],[KXIP]],1,0)</f>
        <v>0</v>
      </c>
    </row>
    <row r="71" spans="1:12" x14ac:dyDescent="0.3">
      <c r="A71" s="8">
        <v>2013</v>
      </c>
      <c r="B71" s="8" t="s">
        <v>374</v>
      </c>
      <c r="C71" s="8" t="s">
        <v>378</v>
      </c>
      <c r="D71" s="8" t="s">
        <v>378</v>
      </c>
      <c r="E71" s="9">
        <f>IF(Table4[[#This Row],[Winner]]=Table4[[#Headers],[DC]],1,0)</f>
        <v>0</v>
      </c>
      <c r="F71" s="9">
        <f>IF(Table4[[#This Row],[Winner]]=Table4[[#Headers],[RCB]],1,0)</f>
        <v>0</v>
      </c>
      <c r="G71" s="9">
        <f>IF(Table4[[#This Row],[Winner]]=Table4[[#Headers],[SRH]],1,0)</f>
        <v>1</v>
      </c>
      <c r="H71" s="9">
        <f>IF(Table4[[#This Row],[Winner]]=Table4[[#Headers],[MI]],1,0)</f>
        <v>0</v>
      </c>
      <c r="I71" s="9">
        <f>IF(Table4[[#This Row],[Winner]]=Table4[[#Headers],[RR]],1,0)</f>
        <v>0</v>
      </c>
      <c r="J71" s="9">
        <f>IF(Table4[[#This Row],[Winner]]=Table4[[#Headers],[CSK]],1,0)</f>
        <v>0</v>
      </c>
      <c r="K71" s="9">
        <f>IF(Table4[[#This Row],[Winner]]=Table4[[#Headers],[KKR]],1,0)</f>
        <v>0</v>
      </c>
      <c r="L71" s="9">
        <f>IF(Table4[[#This Row],[Winner]]=Table4[[#Headers],[KXIP]],1,0)</f>
        <v>0</v>
      </c>
    </row>
    <row r="72" spans="1:12" x14ac:dyDescent="0.3">
      <c r="A72" s="8">
        <v>2013</v>
      </c>
      <c r="B72" s="8" t="s">
        <v>374</v>
      </c>
      <c r="C72" s="8" t="s">
        <v>373</v>
      </c>
      <c r="D72" s="8" t="s">
        <v>373</v>
      </c>
      <c r="E72" s="9">
        <f>IF(Table4[[#This Row],[Winner]]=Table4[[#Headers],[DC]],1,0)</f>
        <v>0</v>
      </c>
      <c r="F72" s="9">
        <f>IF(Table4[[#This Row],[Winner]]=Table4[[#Headers],[RCB]],1,0)</f>
        <v>0</v>
      </c>
      <c r="G72" s="9">
        <f>IF(Table4[[#This Row],[Winner]]=Table4[[#Headers],[SRH]],1,0)</f>
        <v>0</v>
      </c>
      <c r="H72" s="9">
        <f>IF(Table4[[#This Row],[Winner]]=Table4[[#Headers],[MI]],1,0)</f>
        <v>0</v>
      </c>
      <c r="I72" s="9">
        <f>IF(Table4[[#This Row],[Winner]]=Table4[[#Headers],[RR]],1,0)</f>
        <v>0</v>
      </c>
      <c r="J72" s="9">
        <f>IF(Table4[[#This Row],[Winner]]=Table4[[#Headers],[CSK]],1,0)</f>
        <v>1</v>
      </c>
      <c r="K72" s="9">
        <f>IF(Table4[[#This Row],[Winner]]=Table4[[#Headers],[KKR]],1,0)</f>
        <v>0</v>
      </c>
      <c r="L72" s="9">
        <f>IF(Table4[[#This Row],[Winner]]=Table4[[#Headers],[KXIP]],1,0)</f>
        <v>0</v>
      </c>
    </row>
    <row r="73" spans="1:12" x14ac:dyDescent="0.3">
      <c r="A73" s="8">
        <v>2013</v>
      </c>
      <c r="B73" s="8" t="s">
        <v>374</v>
      </c>
      <c r="C73" s="8" t="s">
        <v>371</v>
      </c>
      <c r="D73" s="8" t="s">
        <v>374</v>
      </c>
      <c r="E73" s="9">
        <f>IF(Table4[[#This Row],[Winner]]=Table4[[#Headers],[DC]],1,0)</f>
        <v>1</v>
      </c>
      <c r="F73" s="9">
        <f>IF(Table4[[#This Row],[Winner]]=Table4[[#Headers],[RCB]],1,0)</f>
        <v>0</v>
      </c>
      <c r="G73" s="9">
        <f>IF(Table4[[#This Row],[Winner]]=Table4[[#Headers],[SRH]],1,0)</f>
        <v>0</v>
      </c>
      <c r="H73" s="9">
        <f>IF(Table4[[#This Row],[Winner]]=Table4[[#Headers],[MI]],1,0)</f>
        <v>0</v>
      </c>
      <c r="I73" s="9">
        <f>IF(Table4[[#This Row],[Winner]]=Table4[[#Headers],[RR]],1,0)</f>
        <v>0</v>
      </c>
      <c r="J73" s="9">
        <f>IF(Table4[[#This Row],[Winner]]=Table4[[#Headers],[CSK]],1,0)</f>
        <v>0</v>
      </c>
      <c r="K73" s="9">
        <f>IF(Table4[[#This Row],[Winner]]=Table4[[#Headers],[KKR]],1,0)</f>
        <v>0</v>
      </c>
      <c r="L73" s="9">
        <f>IF(Table4[[#This Row],[Winner]]=Table4[[#Headers],[KXIP]],1,0)</f>
        <v>0</v>
      </c>
    </row>
    <row r="74" spans="1:12" x14ac:dyDescent="0.3">
      <c r="A74" s="8">
        <v>2013</v>
      </c>
      <c r="B74" s="8" t="s">
        <v>374</v>
      </c>
      <c r="C74" s="8" t="s">
        <v>372</v>
      </c>
      <c r="D74" s="8" t="s">
        <v>374</v>
      </c>
      <c r="E74" s="9">
        <f>IF(Table4[[#This Row],[Winner]]=Table4[[#Headers],[DC]],1,0)</f>
        <v>1</v>
      </c>
      <c r="F74" s="9">
        <f>IF(Table4[[#This Row],[Winner]]=Table4[[#Headers],[RCB]],1,0)</f>
        <v>0</v>
      </c>
      <c r="G74" s="9">
        <f>IF(Table4[[#This Row],[Winner]]=Table4[[#Headers],[SRH]],1,0)</f>
        <v>0</v>
      </c>
      <c r="H74" s="9">
        <f>IF(Table4[[#This Row],[Winner]]=Table4[[#Headers],[MI]],1,0)</f>
        <v>0</v>
      </c>
      <c r="I74" s="9">
        <f>IF(Table4[[#This Row],[Winner]]=Table4[[#Headers],[RR]],1,0)</f>
        <v>0</v>
      </c>
      <c r="J74" s="9">
        <f>IF(Table4[[#This Row],[Winner]]=Table4[[#Headers],[CSK]],1,0)</f>
        <v>0</v>
      </c>
      <c r="K74" s="9">
        <f>IF(Table4[[#This Row],[Winner]]=Table4[[#Headers],[KKR]],1,0)</f>
        <v>0</v>
      </c>
      <c r="L74" s="9">
        <f>IF(Table4[[#This Row],[Winner]]=Table4[[#Headers],[KXIP]],1,0)</f>
        <v>0</v>
      </c>
    </row>
    <row r="75" spans="1:12" x14ac:dyDescent="0.3">
      <c r="A75" s="8">
        <v>2013</v>
      </c>
      <c r="B75" s="8" t="s">
        <v>374</v>
      </c>
      <c r="C75" s="8" t="s">
        <v>376</v>
      </c>
      <c r="D75" s="8" t="s">
        <v>376</v>
      </c>
      <c r="E75" s="9">
        <f>IF(Table4[[#This Row],[Winner]]=Table4[[#Headers],[DC]],1,0)</f>
        <v>0</v>
      </c>
      <c r="F75" s="9">
        <f>IF(Table4[[#This Row],[Winner]]=Table4[[#Headers],[RCB]],1,0)</f>
        <v>1</v>
      </c>
      <c r="G75" s="9">
        <f>IF(Table4[[#This Row],[Winner]]=Table4[[#Headers],[SRH]],1,0)</f>
        <v>0</v>
      </c>
      <c r="H75" s="9">
        <f>IF(Table4[[#This Row],[Winner]]=Table4[[#Headers],[MI]],1,0)</f>
        <v>0</v>
      </c>
      <c r="I75" s="9">
        <f>IF(Table4[[#This Row],[Winner]]=Table4[[#Headers],[RR]],1,0)</f>
        <v>0</v>
      </c>
      <c r="J75" s="9">
        <f>IF(Table4[[#This Row],[Winner]]=Table4[[#Headers],[CSK]],1,0)</f>
        <v>0</v>
      </c>
      <c r="K75" s="9">
        <f>IF(Table4[[#This Row],[Winner]]=Table4[[#Headers],[KKR]],1,0)</f>
        <v>0</v>
      </c>
      <c r="L75" s="9">
        <f>IF(Table4[[#This Row],[Winner]]=Table4[[#Headers],[KXIP]],1,0)</f>
        <v>0</v>
      </c>
    </row>
    <row r="76" spans="1:12" x14ac:dyDescent="0.3">
      <c r="A76" s="8">
        <v>2013</v>
      </c>
      <c r="B76" s="8" t="s">
        <v>374</v>
      </c>
      <c r="C76" s="8" t="s">
        <v>377</v>
      </c>
      <c r="D76" s="8" t="s">
        <v>377</v>
      </c>
      <c r="E76" s="9">
        <f>IF(Table4[[#This Row],[Winner]]=Table4[[#Headers],[DC]],1,0)</f>
        <v>0</v>
      </c>
      <c r="F76" s="9">
        <f>IF(Table4[[#This Row],[Winner]]=Table4[[#Headers],[RCB]],1,0)</f>
        <v>0</v>
      </c>
      <c r="G76" s="9">
        <f>IF(Table4[[#This Row],[Winner]]=Table4[[#Headers],[SRH]],1,0)</f>
        <v>0</v>
      </c>
      <c r="H76" s="9">
        <f>IF(Table4[[#This Row],[Winner]]=Table4[[#Headers],[MI]],1,0)</f>
        <v>0</v>
      </c>
      <c r="I76" s="9">
        <f>IF(Table4[[#This Row],[Winner]]=Table4[[#Headers],[RR]],1,0)</f>
        <v>0</v>
      </c>
      <c r="J76" s="9">
        <f>IF(Table4[[#This Row],[Winner]]=Table4[[#Headers],[CSK]],1,0)</f>
        <v>0</v>
      </c>
      <c r="K76" s="9">
        <f>IF(Table4[[#This Row],[Winner]]=Table4[[#Headers],[KKR]],1,0)</f>
        <v>0</v>
      </c>
      <c r="L76" s="9">
        <f>IF(Table4[[#This Row],[Winner]]=Table4[[#Headers],[KXIP]],1,0)</f>
        <v>1</v>
      </c>
    </row>
    <row r="77" spans="1:12" x14ac:dyDescent="0.3">
      <c r="A77" s="8">
        <v>2013</v>
      </c>
      <c r="B77" s="8" t="s">
        <v>374</v>
      </c>
      <c r="C77" s="8" t="s">
        <v>372</v>
      </c>
      <c r="D77" s="8" t="s">
        <v>372</v>
      </c>
      <c r="E77" s="9">
        <f>IF(Table4[[#This Row],[Winner]]=Table4[[#Headers],[DC]],1,0)</f>
        <v>0</v>
      </c>
      <c r="F77" s="9">
        <f>IF(Table4[[#This Row],[Winner]]=Table4[[#Headers],[RCB]],1,0)</f>
        <v>0</v>
      </c>
      <c r="G77" s="9">
        <f>IF(Table4[[#This Row],[Winner]]=Table4[[#Headers],[SRH]],1,0)</f>
        <v>0</v>
      </c>
      <c r="H77" s="9">
        <f>IF(Table4[[#This Row],[Winner]]=Table4[[#Headers],[MI]],1,0)</f>
        <v>0</v>
      </c>
      <c r="I77" s="9">
        <f>IF(Table4[[#This Row],[Winner]]=Table4[[#Headers],[RR]],1,0)</f>
        <v>0</v>
      </c>
      <c r="J77" s="9">
        <f>IF(Table4[[#This Row],[Winner]]=Table4[[#Headers],[CSK]],1,0)</f>
        <v>0</v>
      </c>
      <c r="K77" s="9">
        <f>IF(Table4[[#This Row],[Winner]]=Table4[[#Headers],[KKR]],1,0)</f>
        <v>1</v>
      </c>
      <c r="L77" s="9">
        <f>IF(Table4[[#This Row],[Winner]]=Table4[[#Headers],[KXIP]],1,0)</f>
        <v>0</v>
      </c>
    </row>
    <row r="78" spans="1:12" x14ac:dyDescent="0.3">
      <c r="A78" s="8">
        <v>2013</v>
      </c>
      <c r="B78" s="8" t="s">
        <v>374</v>
      </c>
      <c r="C78" s="8" t="s">
        <v>371</v>
      </c>
      <c r="D78" s="8" t="s">
        <v>371</v>
      </c>
      <c r="E78" s="9">
        <f>IF(Table4[[#This Row],[Winner]]=Table4[[#Headers],[DC]],1,0)</f>
        <v>0</v>
      </c>
      <c r="F78" s="9">
        <f>IF(Table4[[#This Row],[Winner]]=Table4[[#Headers],[RCB]],1,0)</f>
        <v>0</v>
      </c>
      <c r="G78" s="9">
        <f>IF(Table4[[#This Row],[Winner]]=Table4[[#Headers],[SRH]],1,0)</f>
        <v>0</v>
      </c>
      <c r="H78" s="9">
        <f>IF(Table4[[#This Row],[Winner]]=Table4[[#Headers],[MI]],1,0)</f>
        <v>1</v>
      </c>
      <c r="I78" s="9">
        <f>IF(Table4[[#This Row],[Winner]]=Table4[[#Headers],[RR]],1,0)</f>
        <v>0</v>
      </c>
      <c r="J78" s="9">
        <f>IF(Table4[[#This Row],[Winner]]=Table4[[#Headers],[CSK]],1,0)</f>
        <v>0</v>
      </c>
      <c r="K78" s="9">
        <f>IF(Table4[[#This Row],[Winner]]=Table4[[#Headers],[KKR]],1,0)</f>
        <v>0</v>
      </c>
      <c r="L78" s="9">
        <f>IF(Table4[[#This Row],[Winner]]=Table4[[#Headers],[KXIP]],1,0)</f>
        <v>0</v>
      </c>
    </row>
    <row r="79" spans="1:12" x14ac:dyDescent="0.3">
      <c r="A79" s="8">
        <v>2013</v>
      </c>
      <c r="B79" s="8" t="s">
        <v>374</v>
      </c>
      <c r="C79" s="8" t="s">
        <v>376</v>
      </c>
      <c r="D79" s="8" t="s">
        <v>376</v>
      </c>
      <c r="E79" s="9">
        <f>IF(Table4[[#This Row],[Winner]]=Table4[[#Headers],[DC]],1,0)</f>
        <v>0</v>
      </c>
      <c r="F79" s="9">
        <f>IF(Table4[[#This Row],[Winner]]=Table4[[#Headers],[RCB]],1,0)</f>
        <v>1</v>
      </c>
      <c r="G79" s="9">
        <f>IF(Table4[[#This Row],[Winner]]=Table4[[#Headers],[SRH]],1,0)</f>
        <v>0</v>
      </c>
      <c r="H79" s="9">
        <f>IF(Table4[[#This Row],[Winner]]=Table4[[#Headers],[MI]],1,0)</f>
        <v>0</v>
      </c>
      <c r="I79" s="9">
        <f>IF(Table4[[#This Row],[Winner]]=Table4[[#Headers],[RR]],1,0)</f>
        <v>0</v>
      </c>
      <c r="J79" s="9">
        <f>IF(Table4[[#This Row],[Winner]]=Table4[[#Headers],[CSK]],1,0)</f>
        <v>0</v>
      </c>
      <c r="K79" s="9">
        <f>IF(Table4[[#This Row],[Winner]]=Table4[[#Headers],[KKR]],1,0)</f>
        <v>0</v>
      </c>
      <c r="L79" s="9">
        <f>IF(Table4[[#This Row],[Winner]]=Table4[[#Headers],[KXIP]],1,0)</f>
        <v>0</v>
      </c>
    </row>
    <row r="80" spans="1:12" x14ac:dyDescent="0.3">
      <c r="A80" s="8">
        <v>2013</v>
      </c>
      <c r="B80" s="8" t="s">
        <v>374</v>
      </c>
      <c r="C80" s="8" t="s">
        <v>377</v>
      </c>
      <c r="D80" s="8" t="s">
        <v>377</v>
      </c>
      <c r="E80" s="9">
        <f>IF(Table4[[#This Row],[Winner]]=Table4[[#Headers],[DC]],1,0)</f>
        <v>0</v>
      </c>
      <c r="F80" s="9">
        <f>IF(Table4[[#This Row],[Winner]]=Table4[[#Headers],[RCB]],1,0)</f>
        <v>0</v>
      </c>
      <c r="G80" s="9">
        <f>IF(Table4[[#This Row],[Winner]]=Table4[[#Headers],[SRH]],1,0)</f>
        <v>0</v>
      </c>
      <c r="H80" s="9">
        <f>IF(Table4[[#This Row],[Winner]]=Table4[[#Headers],[MI]],1,0)</f>
        <v>0</v>
      </c>
      <c r="I80" s="9">
        <f>IF(Table4[[#This Row],[Winner]]=Table4[[#Headers],[RR]],1,0)</f>
        <v>0</v>
      </c>
      <c r="J80" s="9">
        <f>IF(Table4[[#This Row],[Winner]]=Table4[[#Headers],[CSK]],1,0)</f>
        <v>0</v>
      </c>
      <c r="K80" s="9">
        <f>IF(Table4[[#This Row],[Winner]]=Table4[[#Headers],[KKR]],1,0)</f>
        <v>0</v>
      </c>
      <c r="L80" s="9">
        <f>IF(Table4[[#This Row],[Winner]]=Table4[[#Headers],[KXIP]],1,0)</f>
        <v>1</v>
      </c>
    </row>
    <row r="81" spans="1:12" x14ac:dyDescent="0.3">
      <c r="A81" s="8">
        <v>2013</v>
      </c>
      <c r="B81" s="8" t="s">
        <v>374</v>
      </c>
      <c r="C81" s="8" t="s">
        <v>378</v>
      </c>
      <c r="D81" s="8" t="s">
        <v>378</v>
      </c>
      <c r="E81" s="9">
        <f>IF(Table4[[#This Row],[Winner]]=Table4[[#Headers],[DC]],1,0)</f>
        <v>0</v>
      </c>
      <c r="F81" s="9">
        <f>IF(Table4[[#This Row],[Winner]]=Table4[[#Headers],[RCB]],1,0)</f>
        <v>0</v>
      </c>
      <c r="G81" s="9">
        <f>IF(Table4[[#This Row],[Winner]]=Table4[[#Headers],[SRH]],1,0)</f>
        <v>1</v>
      </c>
      <c r="H81" s="9">
        <f>IF(Table4[[#This Row],[Winner]]=Table4[[#Headers],[MI]],1,0)</f>
        <v>0</v>
      </c>
      <c r="I81" s="9">
        <f>IF(Table4[[#This Row],[Winner]]=Table4[[#Headers],[RR]],1,0)</f>
        <v>0</v>
      </c>
      <c r="J81" s="9">
        <f>IF(Table4[[#This Row],[Winner]]=Table4[[#Headers],[CSK]],1,0)</f>
        <v>0</v>
      </c>
      <c r="K81" s="9">
        <f>IF(Table4[[#This Row],[Winner]]=Table4[[#Headers],[KKR]],1,0)</f>
        <v>0</v>
      </c>
      <c r="L81" s="9">
        <f>IF(Table4[[#This Row],[Winner]]=Table4[[#Headers],[KXIP]],1,0)</f>
        <v>0</v>
      </c>
    </row>
    <row r="82" spans="1:12" x14ac:dyDescent="0.3">
      <c r="A82" s="8">
        <v>2013</v>
      </c>
      <c r="B82" s="8" t="s">
        <v>374</v>
      </c>
      <c r="C82" s="8" t="s">
        <v>375</v>
      </c>
      <c r="D82" s="8" t="s">
        <v>375</v>
      </c>
      <c r="E82" s="9">
        <f>IF(Table4[[#This Row],[Winner]]=Table4[[#Headers],[DC]],1,0)</f>
        <v>0</v>
      </c>
      <c r="F82" s="9">
        <f>IF(Table4[[#This Row],[Winner]]=Table4[[#Headers],[RCB]],1,0)</f>
        <v>0</v>
      </c>
      <c r="G82" s="9">
        <f>IF(Table4[[#This Row],[Winner]]=Table4[[#Headers],[SRH]],1,0)</f>
        <v>0</v>
      </c>
      <c r="H82" s="9">
        <f>IF(Table4[[#This Row],[Winner]]=Table4[[#Headers],[MI]],1,0)</f>
        <v>0</v>
      </c>
      <c r="I82" s="9">
        <f>IF(Table4[[#This Row],[Winner]]=Table4[[#Headers],[RR]],1,0)</f>
        <v>1</v>
      </c>
      <c r="J82" s="9">
        <f>IF(Table4[[#This Row],[Winner]]=Table4[[#Headers],[CSK]],1,0)</f>
        <v>0</v>
      </c>
      <c r="K82" s="9">
        <f>IF(Table4[[#This Row],[Winner]]=Table4[[#Headers],[KKR]],1,0)</f>
        <v>0</v>
      </c>
      <c r="L82" s="9">
        <f>IF(Table4[[#This Row],[Winner]]=Table4[[#Headers],[KXIP]],1,0)</f>
        <v>0</v>
      </c>
    </row>
    <row r="83" spans="1:12" x14ac:dyDescent="0.3">
      <c r="A83" s="8">
        <v>2013</v>
      </c>
      <c r="B83" s="8" t="s">
        <v>374</v>
      </c>
      <c r="C83" s="8" t="s">
        <v>373</v>
      </c>
      <c r="D83" s="8" t="s">
        <v>373</v>
      </c>
      <c r="E83" s="9">
        <f>IF(Table4[[#This Row],[Winner]]=Table4[[#Headers],[DC]],1,0)</f>
        <v>0</v>
      </c>
      <c r="F83" s="9">
        <f>IF(Table4[[#This Row],[Winner]]=Table4[[#Headers],[RCB]],1,0)</f>
        <v>0</v>
      </c>
      <c r="G83" s="9">
        <f>IF(Table4[[#This Row],[Winner]]=Table4[[#Headers],[SRH]],1,0)</f>
        <v>0</v>
      </c>
      <c r="H83" s="9">
        <f>IF(Table4[[#This Row],[Winner]]=Table4[[#Headers],[MI]],1,0)</f>
        <v>0</v>
      </c>
      <c r="I83" s="9">
        <f>IF(Table4[[#This Row],[Winner]]=Table4[[#Headers],[RR]],1,0)</f>
        <v>0</v>
      </c>
      <c r="J83" s="9">
        <f>IF(Table4[[#This Row],[Winner]]=Table4[[#Headers],[CSK]],1,0)</f>
        <v>1</v>
      </c>
      <c r="K83" s="9">
        <f>IF(Table4[[#This Row],[Winner]]=Table4[[#Headers],[KKR]],1,0)</f>
        <v>0</v>
      </c>
      <c r="L83" s="9">
        <f>IF(Table4[[#This Row],[Winner]]=Table4[[#Headers],[KXIP]],1,0)</f>
        <v>0</v>
      </c>
    </row>
    <row r="84" spans="1:12" x14ac:dyDescent="0.3">
      <c r="A84" s="8">
        <v>2014</v>
      </c>
      <c r="B84" s="8" t="s">
        <v>374</v>
      </c>
      <c r="C84" s="8" t="s">
        <v>376</v>
      </c>
      <c r="D84" s="8" t="s">
        <v>376</v>
      </c>
      <c r="E84" s="9">
        <f>IF(Table4[[#This Row],[Winner]]=Table4[[#Headers],[DC]],1,0)</f>
        <v>0</v>
      </c>
      <c r="F84" s="9">
        <f>IF(Table4[[#This Row],[Winner]]=Table4[[#Headers],[RCB]],1,0)</f>
        <v>1</v>
      </c>
      <c r="G84" s="9">
        <f>IF(Table4[[#This Row],[Winner]]=Table4[[#Headers],[SRH]],1,0)</f>
        <v>0</v>
      </c>
      <c r="H84" s="9">
        <f>IF(Table4[[#This Row],[Winner]]=Table4[[#Headers],[MI]],1,0)</f>
        <v>0</v>
      </c>
      <c r="I84" s="9">
        <f>IF(Table4[[#This Row],[Winner]]=Table4[[#Headers],[RR]],1,0)</f>
        <v>0</v>
      </c>
      <c r="J84" s="9">
        <f>IF(Table4[[#This Row],[Winner]]=Table4[[#Headers],[CSK]],1,0)</f>
        <v>0</v>
      </c>
      <c r="K84" s="9">
        <f>IF(Table4[[#This Row],[Winner]]=Table4[[#Headers],[KKR]],1,0)</f>
        <v>0</v>
      </c>
      <c r="L84" s="9">
        <f>IF(Table4[[#This Row],[Winner]]=Table4[[#Headers],[KXIP]],1,0)</f>
        <v>0</v>
      </c>
    </row>
    <row r="85" spans="1:12" x14ac:dyDescent="0.3">
      <c r="A85" s="8">
        <v>2014</v>
      </c>
      <c r="B85" s="8" t="s">
        <v>374</v>
      </c>
      <c r="C85" s="8" t="s">
        <v>371</v>
      </c>
      <c r="D85" s="8" t="s">
        <v>374</v>
      </c>
      <c r="E85" s="9">
        <f>IF(Table4[[#This Row],[Winner]]=Table4[[#Headers],[DC]],1,0)</f>
        <v>1</v>
      </c>
      <c r="F85" s="9">
        <f>IF(Table4[[#This Row],[Winner]]=Table4[[#Headers],[RCB]],1,0)</f>
        <v>0</v>
      </c>
      <c r="G85" s="9">
        <f>IF(Table4[[#This Row],[Winner]]=Table4[[#Headers],[SRH]],1,0)</f>
        <v>0</v>
      </c>
      <c r="H85" s="9">
        <f>IF(Table4[[#This Row],[Winner]]=Table4[[#Headers],[MI]],1,0)</f>
        <v>0</v>
      </c>
      <c r="I85" s="9">
        <f>IF(Table4[[#This Row],[Winner]]=Table4[[#Headers],[RR]],1,0)</f>
        <v>0</v>
      </c>
      <c r="J85" s="9">
        <f>IF(Table4[[#This Row],[Winner]]=Table4[[#Headers],[CSK]],1,0)</f>
        <v>0</v>
      </c>
      <c r="K85" s="9">
        <f>IF(Table4[[#This Row],[Winner]]=Table4[[#Headers],[KKR]],1,0)</f>
        <v>0</v>
      </c>
      <c r="L85" s="9">
        <f>IF(Table4[[#This Row],[Winner]]=Table4[[#Headers],[KXIP]],1,0)</f>
        <v>0</v>
      </c>
    </row>
    <row r="86" spans="1:12" x14ac:dyDescent="0.3">
      <c r="A86" s="8">
        <v>2014</v>
      </c>
      <c r="B86" s="8" t="s">
        <v>374</v>
      </c>
      <c r="C86" s="8" t="s">
        <v>375</v>
      </c>
      <c r="D86" s="8" t="s">
        <v>375</v>
      </c>
      <c r="E86" s="9">
        <f>IF(Table4[[#This Row],[Winner]]=Table4[[#Headers],[DC]],1,0)</f>
        <v>0</v>
      </c>
      <c r="F86" s="9">
        <f>IF(Table4[[#This Row],[Winner]]=Table4[[#Headers],[RCB]],1,0)</f>
        <v>0</v>
      </c>
      <c r="G86" s="9">
        <f>IF(Table4[[#This Row],[Winner]]=Table4[[#Headers],[SRH]],1,0)</f>
        <v>0</v>
      </c>
      <c r="H86" s="9">
        <f>IF(Table4[[#This Row],[Winner]]=Table4[[#Headers],[MI]],1,0)</f>
        <v>0</v>
      </c>
      <c r="I86" s="9">
        <f>IF(Table4[[#This Row],[Winner]]=Table4[[#Headers],[RR]],1,0)</f>
        <v>1</v>
      </c>
      <c r="J86" s="9">
        <f>IF(Table4[[#This Row],[Winner]]=Table4[[#Headers],[CSK]],1,0)</f>
        <v>0</v>
      </c>
      <c r="K86" s="9">
        <f>IF(Table4[[#This Row],[Winner]]=Table4[[#Headers],[KKR]],1,0)</f>
        <v>0</v>
      </c>
      <c r="L86" s="9">
        <f>IF(Table4[[#This Row],[Winner]]=Table4[[#Headers],[KXIP]],1,0)</f>
        <v>0</v>
      </c>
    </row>
    <row r="87" spans="1:12" x14ac:dyDescent="0.3">
      <c r="A87" s="8">
        <v>2014</v>
      </c>
      <c r="B87" s="8" t="s">
        <v>374</v>
      </c>
      <c r="C87" s="8" t="s">
        <v>373</v>
      </c>
      <c r="D87" s="8" t="s">
        <v>373</v>
      </c>
      <c r="E87" s="9">
        <f>IF(Table4[[#This Row],[Winner]]=Table4[[#Headers],[DC]],1,0)</f>
        <v>0</v>
      </c>
      <c r="F87" s="9">
        <f>IF(Table4[[#This Row],[Winner]]=Table4[[#Headers],[RCB]],1,0)</f>
        <v>0</v>
      </c>
      <c r="G87" s="9">
        <f>IF(Table4[[#This Row],[Winner]]=Table4[[#Headers],[SRH]],1,0)</f>
        <v>0</v>
      </c>
      <c r="H87" s="9">
        <f>IF(Table4[[#This Row],[Winner]]=Table4[[#Headers],[MI]],1,0)</f>
        <v>0</v>
      </c>
      <c r="I87" s="9">
        <f>IF(Table4[[#This Row],[Winner]]=Table4[[#Headers],[RR]],1,0)</f>
        <v>0</v>
      </c>
      <c r="J87" s="9">
        <f>IF(Table4[[#This Row],[Winner]]=Table4[[#Headers],[CSK]],1,0)</f>
        <v>1</v>
      </c>
      <c r="K87" s="9">
        <f>IF(Table4[[#This Row],[Winner]]=Table4[[#Headers],[KKR]],1,0)</f>
        <v>0</v>
      </c>
      <c r="L87" s="9">
        <f>IF(Table4[[#This Row],[Winner]]=Table4[[#Headers],[KXIP]],1,0)</f>
        <v>0</v>
      </c>
    </row>
    <row r="88" spans="1:12" x14ac:dyDescent="0.3">
      <c r="A88" s="8">
        <v>2014</v>
      </c>
      <c r="B88" s="8" t="s">
        <v>374</v>
      </c>
      <c r="C88" s="8" t="s">
        <v>372</v>
      </c>
      <c r="D88" s="8" t="s">
        <v>372</v>
      </c>
      <c r="E88" s="9">
        <f>IF(Table4[[#This Row],[Winner]]=Table4[[#Headers],[DC]],1,0)</f>
        <v>0</v>
      </c>
      <c r="F88" s="9">
        <f>IF(Table4[[#This Row],[Winner]]=Table4[[#Headers],[RCB]],1,0)</f>
        <v>0</v>
      </c>
      <c r="G88" s="9">
        <f>IF(Table4[[#This Row],[Winner]]=Table4[[#Headers],[SRH]],1,0)</f>
        <v>0</v>
      </c>
      <c r="H88" s="9">
        <f>IF(Table4[[#This Row],[Winner]]=Table4[[#Headers],[MI]],1,0)</f>
        <v>0</v>
      </c>
      <c r="I88" s="9">
        <f>IF(Table4[[#This Row],[Winner]]=Table4[[#Headers],[RR]],1,0)</f>
        <v>0</v>
      </c>
      <c r="J88" s="9">
        <f>IF(Table4[[#This Row],[Winner]]=Table4[[#Headers],[CSK]],1,0)</f>
        <v>0</v>
      </c>
      <c r="K88" s="9">
        <f>IF(Table4[[#This Row],[Winner]]=Table4[[#Headers],[KKR]],1,0)</f>
        <v>1</v>
      </c>
      <c r="L88" s="9">
        <f>IF(Table4[[#This Row],[Winner]]=Table4[[#Headers],[KXIP]],1,0)</f>
        <v>0</v>
      </c>
    </row>
    <row r="89" spans="1:12" x14ac:dyDescent="0.3">
      <c r="A89" s="8">
        <v>2014</v>
      </c>
      <c r="B89" s="8" t="s">
        <v>374</v>
      </c>
      <c r="C89" s="8" t="s">
        <v>378</v>
      </c>
      <c r="D89" s="8" t="s">
        <v>378</v>
      </c>
      <c r="E89" s="9">
        <f>IF(Table4[[#This Row],[Winner]]=Table4[[#Headers],[DC]],1,0)</f>
        <v>0</v>
      </c>
      <c r="F89" s="9">
        <f>IF(Table4[[#This Row],[Winner]]=Table4[[#Headers],[RCB]],1,0)</f>
        <v>0</v>
      </c>
      <c r="G89" s="9">
        <f>IF(Table4[[#This Row],[Winner]]=Table4[[#Headers],[SRH]],1,0)</f>
        <v>1</v>
      </c>
      <c r="H89" s="9">
        <f>IF(Table4[[#This Row],[Winner]]=Table4[[#Headers],[MI]],1,0)</f>
        <v>0</v>
      </c>
      <c r="I89" s="9">
        <f>IF(Table4[[#This Row],[Winner]]=Table4[[#Headers],[RR]],1,0)</f>
        <v>0</v>
      </c>
      <c r="J89" s="9">
        <f>IF(Table4[[#This Row],[Winner]]=Table4[[#Headers],[CSK]],1,0)</f>
        <v>0</v>
      </c>
      <c r="K89" s="9">
        <f>IF(Table4[[#This Row],[Winner]]=Table4[[#Headers],[KKR]],1,0)</f>
        <v>0</v>
      </c>
      <c r="L89" s="9">
        <f>IF(Table4[[#This Row],[Winner]]=Table4[[#Headers],[KXIP]],1,0)</f>
        <v>0</v>
      </c>
    </row>
    <row r="90" spans="1:12" x14ac:dyDescent="0.3">
      <c r="A90" s="8">
        <v>2014</v>
      </c>
      <c r="B90" s="8" t="s">
        <v>374</v>
      </c>
      <c r="C90" s="8" t="s">
        <v>377</v>
      </c>
      <c r="D90" s="8" t="s">
        <v>377</v>
      </c>
      <c r="E90" s="9">
        <f>IF(Table4[[#This Row],[Winner]]=Table4[[#Headers],[DC]],1,0)</f>
        <v>0</v>
      </c>
      <c r="F90" s="9">
        <f>IF(Table4[[#This Row],[Winner]]=Table4[[#Headers],[RCB]],1,0)</f>
        <v>0</v>
      </c>
      <c r="G90" s="9">
        <f>IF(Table4[[#This Row],[Winner]]=Table4[[#Headers],[SRH]],1,0)</f>
        <v>0</v>
      </c>
      <c r="H90" s="9">
        <f>IF(Table4[[#This Row],[Winner]]=Table4[[#Headers],[MI]],1,0)</f>
        <v>0</v>
      </c>
      <c r="I90" s="9">
        <f>IF(Table4[[#This Row],[Winner]]=Table4[[#Headers],[RR]],1,0)</f>
        <v>0</v>
      </c>
      <c r="J90" s="9">
        <f>IF(Table4[[#This Row],[Winner]]=Table4[[#Headers],[CSK]],1,0)</f>
        <v>0</v>
      </c>
      <c r="K90" s="9">
        <f>IF(Table4[[#This Row],[Winner]]=Table4[[#Headers],[KKR]],1,0)</f>
        <v>0</v>
      </c>
      <c r="L90" s="9">
        <f>IF(Table4[[#This Row],[Winner]]=Table4[[#Headers],[KXIP]],1,0)</f>
        <v>1</v>
      </c>
    </row>
    <row r="91" spans="1:12" x14ac:dyDescent="0.3">
      <c r="A91" s="8">
        <v>2014</v>
      </c>
      <c r="B91" s="8" t="s">
        <v>374</v>
      </c>
      <c r="C91" s="8" t="s">
        <v>372</v>
      </c>
      <c r="D91" s="8" t="s">
        <v>374</v>
      </c>
      <c r="E91" s="9">
        <f>IF(Table4[[#This Row],[Winner]]=Table4[[#Headers],[DC]],1,0)</f>
        <v>1</v>
      </c>
      <c r="F91" s="9">
        <f>IF(Table4[[#This Row],[Winner]]=Table4[[#Headers],[RCB]],1,0)</f>
        <v>0</v>
      </c>
      <c r="G91" s="9">
        <f>IF(Table4[[#This Row],[Winner]]=Table4[[#Headers],[SRH]],1,0)</f>
        <v>0</v>
      </c>
      <c r="H91" s="9">
        <f>IF(Table4[[#This Row],[Winner]]=Table4[[#Headers],[MI]],1,0)</f>
        <v>0</v>
      </c>
      <c r="I91" s="9">
        <f>IF(Table4[[#This Row],[Winner]]=Table4[[#Headers],[RR]],1,0)</f>
        <v>0</v>
      </c>
      <c r="J91" s="9">
        <f>IF(Table4[[#This Row],[Winner]]=Table4[[#Headers],[CSK]],1,0)</f>
        <v>0</v>
      </c>
      <c r="K91" s="9">
        <f>IF(Table4[[#This Row],[Winner]]=Table4[[#Headers],[KKR]],1,0)</f>
        <v>0</v>
      </c>
      <c r="L91" s="9">
        <f>IF(Table4[[#This Row],[Winner]]=Table4[[#Headers],[KXIP]],1,0)</f>
        <v>0</v>
      </c>
    </row>
    <row r="92" spans="1:12" x14ac:dyDescent="0.3">
      <c r="A92" s="8">
        <v>2014</v>
      </c>
      <c r="B92" s="8" t="s">
        <v>374</v>
      </c>
      <c r="C92" s="8" t="s">
        <v>373</v>
      </c>
      <c r="D92" s="8" t="s">
        <v>373</v>
      </c>
      <c r="E92" s="9">
        <f>IF(Table4[[#This Row],[Winner]]=Table4[[#Headers],[DC]],1,0)</f>
        <v>0</v>
      </c>
      <c r="F92" s="9">
        <f>IF(Table4[[#This Row],[Winner]]=Table4[[#Headers],[RCB]],1,0)</f>
        <v>0</v>
      </c>
      <c r="G92" s="9">
        <f>IF(Table4[[#This Row],[Winner]]=Table4[[#Headers],[SRH]],1,0)</f>
        <v>0</v>
      </c>
      <c r="H92" s="9">
        <f>IF(Table4[[#This Row],[Winner]]=Table4[[#Headers],[MI]],1,0)</f>
        <v>0</v>
      </c>
      <c r="I92" s="9">
        <f>IF(Table4[[#This Row],[Winner]]=Table4[[#Headers],[RR]],1,0)</f>
        <v>0</v>
      </c>
      <c r="J92" s="9">
        <f>IF(Table4[[#This Row],[Winner]]=Table4[[#Headers],[CSK]],1,0)</f>
        <v>1</v>
      </c>
      <c r="K92" s="9">
        <f>IF(Table4[[#This Row],[Winner]]=Table4[[#Headers],[KKR]],1,0)</f>
        <v>0</v>
      </c>
      <c r="L92" s="9">
        <f>IF(Table4[[#This Row],[Winner]]=Table4[[#Headers],[KXIP]],1,0)</f>
        <v>0</v>
      </c>
    </row>
    <row r="93" spans="1:12" x14ac:dyDescent="0.3">
      <c r="A93" s="8">
        <v>2014</v>
      </c>
      <c r="B93" s="8" t="s">
        <v>374</v>
      </c>
      <c r="C93" s="8" t="s">
        <v>378</v>
      </c>
      <c r="D93" s="8" t="s">
        <v>378</v>
      </c>
      <c r="E93" s="9">
        <f>IF(Table4[[#This Row],[Winner]]=Table4[[#Headers],[DC]],1,0)</f>
        <v>0</v>
      </c>
      <c r="F93" s="9">
        <f>IF(Table4[[#This Row],[Winner]]=Table4[[#Headers],[RCB]],1,0)</f>
        <v>0</v>
      </c>
      <c r="G93" s="9">
        <f>IF(Table4[[#This Row],[Winner]]=Table4[[#Headers],[SRH]],1,0)</f>
        <v>1</v>
      </c>
      <c r="H93" s="9">
        <f>IF(Table4[[#This Row],[Winner]]=Table4[[#Headers],[MI]],1,0)</f>
        <v>0</v>
      </c>
      <c r="I93" s="9">
        <f>IF(Table4[[#This Row],[Winner]]=Table4[[#Headers],[RR]],1,0)</f>
        <v>0</v>
      </c>
      <c r="J93" s="9">
        <f>IF(Table4[[#This Row],[Winner]]=Table4[[#Headers],[CSK]],1,0)</f>
        <v>0</v>
      </c>
      <c r="K93" s="9">
        <f>IF(Table4[[#This Row],[Winner]]=Table4[[#Headers],[KKR]],1,0)</f>
        <v>0</v>
      </c>
      <c r="L93" s="9">
        <f>IF(Table4[[#This Row],[Winner]]=Table4[[#Headers],[KXIP]],1,0)</f>
        <v>0</v>
      </c>
    </row>
    <row r="94" spans="1:12" x14ac:dyDescent="0.3">
      <c r="A94" s="8">
        <v>2014</v>
      </c>
      <c r="B94" s="8" t="s">
        <v>374</v>
      </c>
      <c r="C94" s="8" t="s">
        <v>376</v>
      </c>
      <c r="D94" s="8" t="s">
        <v>376</v>
      </c>
      <c r="E94" s="9">
        <f>IF(Table4[[#This Row],[Winner]]=Table4[[#Headers],[DC]],1,0)</f>
        <v>0</v>
      </c>
      <c r="F94" s="9">
        <f>IF(Table4[[#This Row],[Winner]]=Table4[[#Headers],[RCB]],1,0)</f>
        <v>1</v>
      </c>
      <c r="G94" s="9">
        <f>IF(Table4[[#This Row],[Winner]]=Table4[[#Headers],[SRH]],1,0)</f>
        <v>0</v>
      </c>
      <c r="H94" s="9">
        <f>IF(Table4[[#This Row],[Winner]]=Table4[[#Headers],[MI]],1,0)</f>
        <v>0</v>
      </c>
      <c r="I94" s="9">
        <f>IF(Table4[[#This Row],[Winner]]=Table4[[#Headers],[RR]],1,0)</f>
        <v>0</v>
      </c>
      <c r="J94" s="9">
        <f>IF(Table4[[#This Row],[Winner]]=Table4[[#Headers],[CSK]],1,0)</f>
        <v>0</v>
      </c>
      <c r="K94" s="9">
        <f>IF(Table4[[#This Row],[Winner]]=Table4[[#Headers],[KKR]],1,0)</f>
        <v>0</v>
      </c>
      <c r="L94" s="9">
        <f>IF(Table4[[#This Row],[Winner]]=Table4[[#Headers],[KXIP]],1,0)</f>
        <v>0</v>
      </c>
    </row>
    <row r="95" spans="1:12" x14ac:dyDescent="0.3">
      <c r="A95" s="8">
        <v>2014</v>
      </c>
      <c r="B95" s="8" t="s">
        <v>374</v>
      </c>
      <c r="C95" s="8" t="s">
        <v>375</v>
      </c>
      <c r="D95" s="8" t="s">
        <v>375</v>
      </c>
      <c r="E95" s="9">
        <f>IF(Table4[[#This Row],[Winner]]=Table4[[#Headers],[DC]],1,0)</f>
        <v>0</v>
      </c>
      <c r="F95" s="9">
        <f>IF(Table4[[#This Row],[Winner]]=Table4[[#Headers],[RCB]],1,0)</f>
        <v>0</v>
      </c>
      <c r="G95" s="9">
        <f>IF(Table4[[#This Row],[Winner]]=Table4[[#Headers],[SRH]],1,0)</f>
        <v>0</v>
      </c>
      <c r="H95" s="9">
        <f>IF(Table4[[#This Row],[Winner]]=Table4[[#Headers],[MI]],1,0)</f>
        <v>0</v>
      </c>
      <c r="I95" s="9">
        <f>IF(Table4[[#This Row],[Winner]]=Table4[[#Headers],[RR]],1,0)</f>
        <v>1</v>
      </c>
      <c r="J95" s="9">
        <f>IF(Table4[[#This Row],[Winner]]=Table4[[#Headers],[CSK]],1,0)</f>
        <v>0</v>
      </c>
      <c r="K95" s="9">
        <f>IF(Table4[[#This Row],[Winner]]=Table4[[#Headers],[KKR]],1,0)</f>
        <v>0</v>
      </c>
      <c r="L95" s="9">
        <f>IF(Table4[[#This Row],[Winner]]=Table4[[#Headers],[KXIP]],1,0)</f>
        <v>0</v>
      </c>
    </row>
    <row r="96" spans="1:12" x14ac:dyDescent="0.3">
      <c r="A96" s="10">
        <v>2014</v>
      </c>
      <c r="B96" s="10" t="s">
        <v>374</v>
      </c>
      <c r="C96" s="10" t="s">
        <v>371</v>
      </c>
      <c r="D96" s="10" t="s">
        <v>371</v>
      </c>
      <c r="E96" s="9">
        <f>IF(Table4[[#This Row],[Winner]]=Table4[[#Headers],[DC]],1,0)</f>
        <v>0</v>
      </c>
      <c r="F96" s="9">
        <f>IF(Table4[[#This Row],[Winner]]=Table4[[#Headers],[RCB]],1,0)</f>
        <v>0</v>
      </c>
      <c r="G96" s="9">
        <f>IF(Table4[[#This Row],[Winner]]=Table4[[#Headers],[SRH]],1,0)</f>
        <v>0</v>
      </c>
      <c r="H96" s="9">
        <f>IF(Table4[[#This Row],[Winner]]=Table4[[#Headers],[MI]],1,0)</f>
        <v>1</v>
      </c>
      <c r="I96" s="9">
        <f>IF(Table4[[#This Row],[Winner]]=Table4[[#Headers],[RR]],1,0)</f>
        <v>0</v>
      </c>
      <c r="J96" s="9">
        <f>IF(Table4[[#This Row],[Winner]]=Table4[[#Headers],[CSK]],1,0)</f>
        <v>0</v>
      </c>
      <c r="K96" s="9">
        <f>IF(Table4[[#This Row],[Winner]]=Table4[[#Headers],[KKR]],1,0)</f>
        <v>0</v>
      </c>
      <c r="L96" s="9">
        <f>IF(Table4[[#This Row],[Winner]]=Table4[[#Headers],[KXIP]],1,0)</f>
        <v>0</v>
      </c>
    </row>
    <row r="97" spans="1:12" x14ac:dyDescent="0.3">
      <c r="A97" s="8">
        <v>2014</v>
      </c>
      <c r="B97" s="8" t="s">
        <v>374</v>
      </c>
      <c r="C97" s="8" t="s">
        <v>377</v>
      </c>
      <c r="D97" s="8" t="s">
        <v>377</v>
      </c>
      <c r="E97" s="9">
        <f>IF(Table4[[#This Row],[Winner]]=Table4[[#Headers],[DC]],1,0)</f>
        <v>0</v>
      </c>
      <c r="F97" s="9">
        <f>IF(Table4[[#This Row],[Winner]]=Table4[[#Headers],[RCB]],1,0)</f>
        <v>0</v>
      </c>
      <c r="G97" s="9">
        <f>IF(Table4[[#This Row],[Winner]]=Table4[[#Headers],[SRH]],1,0)</f>
        <v>0</v>
      </c>
      <c r="H97" s="9">
        <f>IF(Table4[[#This Row],[Winner]]=Table4[[#Headers],[MI]],1,0)</f>
        <v>0</v>
      </c>
      <c r="I97" s="9">
        <f>IF(Table4[[#This Row],[Winner]]=Table4[[#Headers],[RR]],1,0)</f>
        <v>0</v>
      </c>
      <c r="J97" s="9">
        <f>IF(Table4[[#This Row],[Winner]]=Table4[[#Headers],[CSK]],1,0)</f>
        <v>0</v>
      </c>
      <c r="K97" s="9">
        <f>IF(Table4[[#This Row],[Winner]]=Table4[[#Headers],[KKR]],1,0)</f>
        <v>0</v>
      </c>
      <c r="L97" s="9">
        <f>IF(Table4[[#This Row],[Winner]]=Table4[[#Headers],[KXIP]],1,0)</f>
        <v>1</v>
      </c>
    </row>
    <row r="98" spans="1:12" x14ac:dyDescent="0.3">
      <c r="A98" s="8">
        <v>2015</v>
      </c>
      <c r="B98" s="8" t="s">
        <v>374</v>
      </c>
      <c r="C98" s="8" t="s">
        <v>375</v>
      </c>
      <c r="D98" s="8" t="s">
        <v>375</v>
      </c>
      <c r="E98" s="9">
        <f>IF(Table4[[#This Row],[Winner]]=Table4[[#Headers],[DC]],1,0)</f>
        <v>0</v>
      </c>
      <c r="F98" s="9">
        <f>IF(Table4[[#This Row],[Winner]]=Table4[[#Headers],[RCB]],1,0)</f>
        <v>0</v>
      </c>
      <c r="G98" s="9">
        <f>IF(Table4[[#This Row],[Winner]]=Table4[[#Headers],[SRH]],1,0)</f>
        <v>0</v>
      </c>
      <c r="H98" s="9">
        <f>IF(Table4[[#This Row],[Winner]]=Table4[[#Headers],[MI]],1,0)</f>
        <v>0</v>
      </c>
      <c r="I98" s="9">
        <f>IF(Table4[[#This Row],[Winner]]=Table4[[#Headers],[RR]],1,0)</f>
        <v>1</v>
      </c>
      <c r="J98" s="9">
        <f>IF(Table4[[#This Row],[Winner]]=Table4[[#Headers],[CSK]],1,0)</f>
        <v>0</v>
      </c>
      <c r="K98" s="9">
        <f>IF(Table4[[#This Row],[Winner]]=Table4[[#Headers],[KKR]],1,0)</f>
        <v>0</v>
      </c>
      <c r="L98" s="9">
        <f>IF(Table4[[#This Row],[Winner]]=Table4[[#Headers],[KXIP]],1,0)</f>
        <v>0</v>
      </c>
    </row>
    <row r="99" spans="1:12" x14ac:dyDescent="0.3">
      <c r="A99" s="8">
        <v>2015</v>
      </c>
      <c r="B99" s="8" t="s">
        <v>374</v>
      </c>
      <c r="C99" s="8" t="s">
        <v>372</v>
      </c>
      <c r="D99" s="8" t="s">
        <v>372</v>
      </c>
      <c r="E99" s="9">
        <f>IF(Table4[[#This Row],[Winner]]=Table4[[#Headers],[DC]],1,0)</f>
        <v>0</v>
      </c>
      <c r="F99" s="9">
        <f>IF(Table4[[#This Row],[Winner]]=Table4[[#Headers],[RCB]],1,0)</f>
        <v>0</v>
      </c>
      <c r="G99" s="9">
        <f>IF(Table4[[#This Row],[Winner]]=Table4[[#Headers],[SRH]],1,0)</f>
        <v>0</v>
      </c>
      <c r="H99" s="9">
        <f>IF(Table4[[#This Row],[Winner]]=Table4[[#Headers],[MI]],1,0)</f>
        <v>0</v>
      </c>
      <c r="I99" s="9">
        <f>IF(Table4[[#This Row],[Winner]]=Table4[[#Headers],[RR]],1,0)</f>
        <v>0</v>
      </c>
      <c r="J99" s="9">
        <f>IF(Table4[[#This Row],[Winner]]=Table4[[#Headers],[CSK]],1,0)</f>
        <v>0</v>
      </c>
      <c r="K99" s="9">
        <f>IF(Table4[[#This Row],[Winner]]=Table4[[#Headers],[KKR]],1,0)</f>
        <v>1</v>
      </c>
      <c r="L99" s="9">
        <f>IF(Table4[[#This Row],[Winner]]=Table4[[#Headers],[KXIP]],1,0)</f>
        <v>0</v>
      </c>
    </row>
    <row r="100" spans="1:12" x14ac:dyDescent="0.3">
      <c r="A100" s="8">
        <v>2015</v>
      </c>
      <c r="B100" s="8" t="s">
        <v>374</v>
      </c>
      <c r="C100" s="8" t="s">
        <v>371</v>
      </c>
      <c r="D100" s="8" t="s">
        <v>374</v>
      </c>
      <c r="E100" s="9">
        <f>IF(Table4[[#This Row],[Winner]]=Table4[[#Headers],[DC]],1,0)</f>
        <v>1</v>
      </c>
      <c r="F100" s="9">
        <f>IF(Table4[[#This Row],[Winner]]=Table4[[#Headers],[RCB]],1,0)</f>
        <v>0</v>
      </c>
      <c r="G100" s="9">
        <f>IF(Table4[[#This Row],[Winner]]=Table4[[#Headers],[SRH]],1,0)</f>
        <v>0</v>
      </c>
      <c r="H100" s="9">
        <f>IF(Table4[[#This Row],[Winner]]=Table4[[#Headers],[MI]],1,0)</f>
        <v>0</v>
      </c>
      <c r="I100" s="9">
        <f>IF(Table4[[#This Row],[Winner]]=Table4[[#Headers],[RR]],1,0)</f>
        <v>0</v>
      </c>
      <c r="J100" s="9">
        <f>IF(Table4[[#This Row],[Winner]]=Table4[[#Headers],[CSK]],1,0)</f>
        <v>0</v>
      </c>
      <c r="K100" s="9">
        <f>IF(Table4[[#This Row],[Winner]]=Table4[[#Headers],[KKR]],1,0)</f>
        <v>0</v>
      </c>
      <c r="L100" s="9">
        <f>IF(Table4[[#This Row],[Winner]]=Table4[[#Headers],[KXIP]],1,0)</f>
        <v>0</v>
      </c>
    </row>
    <row r="101" spans="1:12" x14ac:dyDescent="0.3">
      <c r="A101" s="8">
        <v>2015</v>
      </c>
      <c r="B101" s="8" t="s">
        <v>374</v>
      </c>
      <c r="C101" s="8" t="s">
        <v>376</v>
      </c>
      <c r="D101" s="8" t="s">
        <v>376</v>
      </c>
      <c r="E101" s="9">
        <f>IF(Table4[[#This Row],[Winner]]=Table4[[#Headers],[DC]],1,0)</f>
        <v>0</v>
      </c>
      <c r="F101" s="9">
        <f>IF(Table4[[#This Row],[Winner]]=Table4[[#Headers],[RCB]],1,0)</f>
        <v>1</v>
      </c>
      <c r="G101" s="9">
        <f>IF(Table4[[#This Row],[Winner]]=Table4[[#Headers],[SRH]],1,0)</f>
        <v>0</v>
      </c>
      <c r="H101" s="9">
        <f>IF(Table4[[#This Row],[Winner]]=Table4[[#Headers],[MI]],1,0)</f>
        <v>0</v>
      </c>
      <c r="I101" s="9">
        <f>IF(Table4[[#This Row],[Winner]]=Table4[[#Headers],[RR]],1,0)</f>
        <v>0</v>
      </c>
      <c r="J101" s="9">
        <f>IF(Table4[[#This Row],[Winner]]=Table4[[#Headers],[CSK]],1,0)</f>
        <v>0</v>
      </c>
      <c r="K101" s="9">
        <f>IF(Table4[[#This Row],[Winner]]=Table4[[#Headers],[KKR]],1,0)</f>
        <v>0</v>
      </c>
      <c r="L101" s="9">
        <f>IF(Table4[[#This Row],[Winner]]=Table4[[#Headers],[KXIP]],1,0)</f>
        <v>0</v>
      </c>
    </row>
    <row r="102" spans="1:12" x14ac:dyDescent="0.3">
      <c r="A102" s="8">
        <v>2015</v>
      </c>
      <c r="B102" s="8" t="s">
        <v>374</v>
      </c>
      <c r="C102" s="8" t="s">
        <v>377</v>
      </c>
      <c r="D102" s="8" t="s">
        <v>374</v>
      </c>
      <c r="E102" s="9">
        <f>IF(Table4[[#This Row],[Winner]]=Table4[[#Headers],[DC]],1,0)</f>
        <v>1</v>
      </c>
      <c r="F102" s="9">
        <f>IF(Table4[[#This Row],[Winner]]=Table4[[#Headers],[RCB]],1,0)</f>
        <v>0</v>
      </c>
      <c r="G102" s="9">
        <f>IF(Table4[[#This Row],[Winner]]=Table4[[#Headers],[SRH]],1,0)</f>
        <v>0</v>
      </c>
      <c r="H102" s="9">
        <f>IF(Table4[[#This Row],[Winner]]=Table4[[#Headers],[MI]],1,0)</f>
        <v>0</v>
      </c>
      <c r="I102" s="9">
        <f>IF(Table4[[#This Row],[Winner]]=Table4[[#Headers],[RR]],1,0)</f>
        <v>0</v>
      </c>
      <c r="J102" s="9">
        <f>IF(Table4[[#This Row],[Winner]]=Table4[[#Headers],[CSK]],1,0)</f>
        <v>0</v>
      </c>
      <c r="K102" s="9">
        <f>IF(Table4[[#This Row],[Winner]]=Table4[[#Headers],[KKR]],1,0)</f>
        <v>0</v>
      </c>
      <c r="L102" s="9">
        <f>IF(Table4[[#This Row],[Winner]]=Table4[[#Headers],[KXIP]],1,0)</f>
        <v>0</v>
      </c>
    </row>
    <row r="103" spans="1:12" x14ac:dyDescent="0.3">
      <c r="A103" s="8">
        <v>2015</v>
      </c>
      <c r="B103" s="8" t="s">
        <v>374</v>
      </c>
      <c r="C103" s="8" t="s">
        <v>378</v>
      </c>
      <c r="D103" s="8" t="s">
        <v>378</v>
      </c>
      <c r="E103" s="9">
        <f>IF(Table4[[#This Row],[Winner]]=Table4[[#Headers],[DC]],1,0)</f>
        <v>0</v>
      </c>
      <c r="F103" s="9">
        <f>IF(Table4[[#This Row],[Winner]]=Table4[[#Headers],[RCB]],1,0)</f>
        <v>0</v>
      </c>
      <c r="G103" s="9">
        <f>IF(Table4[[#This Row],[Winner]]=Table4[[#Headers],[SRH]],1,0)</f>
        <v>1</v>
      </c>
      <c r="H103" s="9">
        <f>IF(Table4[[#This Row],[Winner]]=Table4[[#Headers],[MI]],1,0)</f>
        <v>0</v>
      </c>
      <c r="I103" s="9">
        <f>IF(Table4[[#This Row],[Winner]]=Table4[[#Headers],[RR]],1,0)</f>
        <v>0</v>
      </c>
      <c r="J103" s="9">
        <f>IF(Table4[[#This Row],[Winner]]=Table4[[#Headers],[CSK]],1,0)</f>
        <v>0</v>
      </c>
      <c r="K103" s="9">
        <f>IF(Table4[[#This Row],[Winner]]=Table4[[#Headers],[KKR]],1,0)</f>
        <v>0</v>
      </c>
      <c r="L103" s="9">
        <f>IF(Table4[[#This Row],[Winner]]=Table4[[#Headers],[KXIP]],1,0)</f>
        <v>0</v>
      </c>
    </row>
    <row r="104" spans="1:12" x14ac:dyDescent="0.3">
      <c r="A104" s="8">
        <v>2015</v>
      </c>
      <c r="B104" s="8" t="s">
        <v>374</v>
      </c>
      <c r="C104" s="8" t="s">
        <v>373</v>
      </c>
      <c r="D104" s="8" t="s">
        <v>374</v>
      </c>
      <c r="E104" s="9">
        <f>IF(Table4[[#This Row],[Winner]]=Table4[[#Headers],[DC]],1,0)</f>
        <v>1</v>
      </c>
      <c r="F104" s="9">
        <f>IF(Table4[[#This Row],[Winner]]=Table4[[#Headers],[RCB]],1,0)</f>
        <v>0</v>
      </c>
      <c r="G104" s="9">
        <f>IF(Table4[[#This Row],[Winner]]=Table4[[#Headers],[SRH]],1,0)</f>
        <v>0</v>
      </c>
      <c r="H104" s="9">
        <f>IF(Table4[[#This Row],[Winner]]=Table4[[#Headers],[MI]],1,0)</f>
        <v>0</v>
      </c>
      <c r="I104" s="9">
        <f>IF(Table4[[#This Row],[Winner]]=Table4[[#Headers],[RR]],1,0)</f>
        <v>0</v>
      </c>
      <c r="J104" s="9">
        <f>IF(Table4[[#This Row],[Winner]]=Table4[[#Headers],[CSK]],1,0)</f>
        <v>0</v>
      </c>
      <c r="K104" s="9">
        <f>IF(Table4[[#This Row],[Winner]]=Table4[[#Headers],[KKR]],1,0)</f>
        <v>0</v>
      </c>
      <c r="L104" s="9">
        <f>IF(Table4[[#This Row],[Winner]]=Table4[[#Headers],[KXIP]],1,0)</f>
        <v>0</v>
      </c>
    </row>
    <row r="105" spans="1:12" x14ac:dyDescent="0.3">
      <c r="A105" s="8">
        <v>2015</v>
      </c>
      <c r="B105" s="8" t="s">
        <v>374</v>
      </c>
      <c r="C105" s="8" t="s">
        <v>373</v>
      </c>
      <c r="D105" s="8" t="s">
        <v>373</v>
      </c>
      <c r="E105" s="9">
        <f>IF(Table4[[#This Row],[Winner]]=Table4[[#Headers],[DC]],1,0)</f>
        <v>0</v>
      </c>
      <c r="F105" s="9">
        <f>IF(Table4[[#This Row],[Winner]]=Table4[[#Headers],[RCB]],1,0)</f>
        <v>0</v>
      </c>
      <c r="G105" s="9">
        <f>IF(Table4[[#This Row],[Winner]]=Table4[[#Headers],[SRH]],1,0)</f>
        <v>0</v>
      </c>
      <c r="H105" s="9">
        <f>IF(Table4[[#This Row],[Winner]]=Table4[[#Headers],[MI]],1,0)</f>
        <v>0</v>
      </c>
      <c r="I105" s="9">
        <f>IF(Table4[[#This Row],[Winner]]=Table4[[#Headers],[RR]],1,0)</f>
        <v>0</v>
      </c>
      <c r="J105" s="9">
        <f>IF(Table4[[#This Row],[Winner]]=Table4[[#Headers],[CSK]],1,0)</f>
        <v>1</v>
      </c>
      <c r="K105" s="9">
        <f>IF(Table4[[#This Row],[Winner]]=Table4[[#Headers],[KKR]],1,0)</f>
        <v>0</v>
      </c>
      <c r="L105" s="9">
        <f>IF(Table4[[#This Row],[Winner]]=Table4[[#Headers],[KXIP]],1,0)</f>
        <v>0</v>
      </c>
    </row>
    <row r="106" spans="1:12" x14ac:dyDescent="0.3">
      <c r="A106" s="8">
        <v>2015</v>
      </c>
      <c r="B106" s="8" t="s">
        <v>374</v>
      </c>
      <c r="C106" s="8" t="s">
        <v>377</v>
      </c>
      <c r="D106" s="8" t="s">
        <v>374</v>
      </c>
      <c r="E106" s="9">
        <f>IF(Table4[[#This Row],[Winner]]=Table4[[#Headers],[DC]],1,0)</f>
        <v>1</v>
      </c>
      <c r="F106" s="9">
        <f>IF(Table4[[#This Row],[Winner]]=Table4[[#Headers],[RCB]],1,0)</f>
        <v>0</v>
      </c>
      <c r="G106" s="9">
        <f>IF(Table4[[#This Row],[Winner]]=Table4[[#Headers],[SRH]],1,0)</f>
        <v>0</v>
      </c>
      <c r="H106" s="9">
        <f>IF(Table4[[#This Row],[Winner]]=Table4[[#Headers],[MI]],1,0)</f>
        <v>0</v>
      </c>
      <c r="I106" s="9">
        <f>IF(Table4[[#This Row],[Winner]]=Table4[[#Headers],[RR]],1,0)</f>
        <v>0</v>
      </c>
      <c r="J106" s="9">
        <f>IF(Table4[[#This Row],[Winner]]=Table4[[#Headers],[CSK]],1,0)</f>
        <v>0</v>
      </c>
      <c r="K106" s="9">
        <f>IF(Table4[[#This Row],[Winner]]=Table4[[#Headers],[KKR]],1,0)</f>
        <v>0</v>
      </c>
      <c r="L106" s="9">
        <f>IF(Table4[[#This Row],[Winner]]=Table4[[#Headers],[KXIP]],1,0)</f>
        <v>0</v>
      </c>
    </row>
    <row r="107" spans="1:12" x14ac:dyDescent="0.3">
      <c r="A107" s="8">
        <v>2015</v>
      </c>
      <c r="B107" s="8" t="s">
        <v>374</v>
      </c>
      <c r="C107" s="8" t="s">
        <v>378</v>
      </c>
      <c r="D107" s="8" t="s">
        <v>374</v>
      </c>
      <c r="E107" s="9">
        <f>IF(Table4[[#This Row],[Winner]]=Table4[[#Headers],[DC]],1,0)</f>
        <v>1</v>
      </c>
      <c r="F107" s="9">
        <f>IF(Table4[[#This Row],[Winner]]=Table4[[#Headers],[RCB]],1,0)</f>
        <v>0</v>
      </c>
      <c r="G107" s="9">
        <f>IF(Table4[[#This Row],[Winner]]=Table4[[#Headers],[SRH]],1,0)</f>
        <v>0</v>
      </c>
      <c r="H107" s="9">
        <f>IF(Table4[[#This Row],[Winner]]=Table4[[#Headers],[MI]],1,0)</f>
        <v>0</v>
      </c>
      <c r="I107" s="9">
        <f>IF(Table4[[#This Row],[Winner]]=Table4[[#Headers],[RR]],1,0)</f>
        <v>0</v>
      </c>
      <c r="J107" s="9">
        <f>IF(Table4[[#This Row],[Winner]]=Table4[[#Headers],[CSK]],1,0)</f>
        <v>0</v>
      </c>
      <c r="K107" s="9">
        <f>IF(Table4[[#This Row],[Winner]]=Table4[[#Headers],[KKR]],1,0)</f>
        <v>0</v>
      </c>
      <c r="L107" s="9">
        <f>IF(Table4[[#This Row],[Winner]]=Table4[[#Headers],[KXIP]],1,0)</f>
        <v>0</v>
      </c>
    </row>
    <row r="108" spans="1:12" x14ac:dyDescent="0.3">
      <c r="A108" s="8">
        <v>2015</v>
      </c>
      <c r="B108" s="8" t="s">
        <v>374</v>
      </c>
      <c r="C108" s="8" t="s">
        <v>372</v>
      </c>
      <c r="D108" s="8" t="s">
        <v>372</v>
      </c>
      <c r="E108" s="9">
        <f>IF(Table4[[#This Row],[Winner]]=Table4[[#Headers],[DC]],1,0)</f>
        <v>0</v>
      </c>
      <c r="F108" s="9">
        <f>IF(Table4[[#This Row],[Winner]]=Table4[[#Headers],[RCB]],1,0)</f>
        <v>0</v>
      </c>
      <c r="G108" s="9">
        <f>IF(Table4[[#This Row],[Winner]]=Table4[[#Headers],[SRH]],1,0)</f>
        <v>0</v>
      </c>
      <c r="H108" s="9">
        <f>IF(Table4[[#This Row],[Winner]]=Table4[[#Headers],[MI]],1,0)</f>
        <v>0</v>
      </c>
      <c r="I108" s="9">
        <f>IF(Table4[[#This Row],[Winner]]=Table4[[#Headers],[RR]],1,0)</f>
        <v>0</v>
      </c>
      <c r="J108" s="9">
        <f>IF(Table4[[#This Row],[Winner]]=Table4[[#Headers],[CSK]],1,0)</f>
        <v>0</v>
      </c>
      <c r="K108" s="9">
        <f>IF(Table4[[#This Row],[Winner]]=Table4[[#Headers],[KKR]],1,0)</f>
        <v>1</v>
      </c>
      <c r="L108" s="9">
        <f>IF(Table4[[#This Row],[Winner]]=Table4[[#Headers],[KXIP]],1,0)</f>
        <v>0</v>
      </c>
    </row>
    <row r="109" spans="1:12" x14ac:dyDescent="0.3">
      <c r="A109" s="8">
        <v>2015</v>
      </c>
      <c r="B109" s="8" t="s">
        <v>374</v>
      </c>
      <c r="C109" s="8" t="s">
        <v>375</v>
      </c>
      <c r="D109" s="8" t="s">
        <v>375</v>
      </c>
      <c r="E109" s="9">
        <f>IF(Table4[[#This Row],[Winner]]=Table4[[#Headers],[DC]],1,0)</f>
        <v>0</v>
      </c>
      <c r="F109" s="9">
        <f>IF(Table4[[#This Row],[Winner]]=Table4[[#Headers],[RCB]],1,0)</f>
        <v>0</v>
      </c>
      <c r="G109" s="9">
        <f>IF(Table4[[#This Row],[Winner]]=Table4[[#Headers],[SRH]],1,0)</f>
        <v>0</v>
      </c>
      <c r="H109" s="9">
        <f>IF(Table4[[#This Row],[Winner]]=Table4[[#Headers],[MI]],1,0)</f>
        <v>0</v>
      </c>
      <c r="I109" s="9">
        <f>IF(Table4[[#This Row],[Winner]]=Table4[[#Headers],[RR]],1,0)</f>
        <v>1</v>
      </c>
      <c r="J109" s="9">
        <f>IF(Table4[[#This Row],[Winner]]=Table4[[#Headers],[CSK]],1,0)</f>
        <v>0</v>
      </c>
      <c r="K109" s="9">
        <f>IF(Table4[[#This Row],[Winner]]=Table4[[#Headers],[KKR]],1,0)</f>
        <v>0</v>
      </c>
      <c r="L109" s="9">
        <f>IF(Table4[[#This Row],[Winner]]=Table4[[#Headers],[KXIP]],1,0)</f>
        <v>0</v>
      </c>
    </row>
    <row r="110" spans="1:12" x14ac:dyDescent="0.3">
      <c r="A110" s="8">
        <v>2015</v>
      </c>
      <c r="B110" s="8" t="s">
        <v>374</v>
      </c>
      <c r="C110" s="8" t="s">
        <v>371</v>
      </c>
      <c r="D110" s="8" t="s">
        <v>371</v>
      </c>
      <c r="E110" s="9">
        <f>IF(Table4[[#This Row],[Winner]]=Table4[[#Headers],[DC]],1,0)</f>
        <v>0</v>
      </c>
      <c r="F110" s="9">
        <f>IF(Table4[[#This Row],[Winner]]=Table4[[#Headers],[RCB]],1,0)</f>
        <v>0</v>
      </c>
      <c r="G110" s="9">
        <f>IF(Table4[[#This Row],[Winner]]=Table4[[#Headers],[SRH]],1,0)</f>
        <v>0</v>
      </c>
      <c r="H110" s="9">
        <f>IF(Table4[[#This Row],[Winner]]=Table4[[#Headers],[MI]],1,0)</f>
        <v>1</v>
      </c>
      <c r="I110" s="9">
        <f>IF(Table4[[#This Row],[Winner]]=Table4[[#Headers],[RR]],1,0)</f>
        <v>0</v>
      </c>
      <c r="J110" s="9">
        <f>IF(Table4[[#This Row],[Winner]]=Table4[[#Headers],[CSK]],1,0)</f>
        <v>0</v>
      </c>
      <c r="K110" s="9">
        <f>IF(Table4[[#This Row],[Winner]]=Table4[[#Headers],[KKR]],1,0)</f>
        <v>0</v>
      </c>
      <c r="L110" s="9">
        <f>IF(Table4[[#This Row],[Winner]]=Table4[[#Headers],[KXIP]],1,0)</f>
        <v>0</v>
      </c>
    </row>
    <row r="111" spans="1:12" x14ac:dyDescent="0.3">
      <c r="A111" s="8">
        <v>2015</v>
      </c>
      <c r="B111" s="8" t="s">
        <v>374</v>
      </c>
      <c r="C111" s="8" t="s">
        <v>376</v>
      </c>
      <c r="D111" s="8" t="s">
        <v>23</v>
      </c>
      <c r="E111" s="9">
        <f>IF(Table4[[#This Row],[Winner]]=Table4[[#Headers],[DC]],1,0)</f>
        <v>0</v>
      </c>
      <c r="F111" s="9">
        <f>IF(Table4[[#This Row],[Winner]]=Table4[[#Headers],[RCB]],1,0)</f>
        <v>0</v>
      </c>
      <c r="G111" s="9">
        <f>IF(Table4[[#This Row],[Winner]]=Table4[[#Headers],[SRH]],1,0)</f>
        <v>0</v>
      </c>
      <c r="H111" s="9">
        <f>IF(Table4[[#This Row],[Winner]]=Table4[[#Headers],[MI]],1,0)</f>
        <v>0</v>
      </c>
      <c r="I111" s="9">
        <f>IF(Table4[[#This Row],[Winner]]=Table4[[#Headers],[RR]],1,0)</f>
        <v>0</v>
      </c>
      <c r="J111" s="9">
        <f>IF(Table4[[#This Row],[Winner]]=Table4[[#Headers],[CSK]],1,0)</f>
        <v>0</v>
      </c>
      <c r="K111" s="9">
        <f>IF(Table4[[#This Row],[Winner]]=Table4[[#Headers],[KKR]],1,0)</f>
        <v>0</v>
      </c>
      <c r="L111" s="9">
        <f>IF(Table4[[#This Row],[Winner]]=Table4[[#Headers],[KXIP]],1,0)</f>
        <v>0</v>
      </c>
    </row>
    <row r="112" spans="1:12" x14ac:dyDescent="0.3">
      <c r="A112" s="8">
        <v>2016</v>
      </c>
      <c r="B112" s="8" t="s">
        <v>374</v>
      </c>
      <c r="C112" s="8" t="s">
        <v>377</v>
      </c>
      <c r="D112" s="8" t="s">
        <v>374</v>
      </c>
      <c r="E112" s="9">
        <f>IF(Table4[[#This Row],[Winner]]=Table4[[#Headers],[DC]],1,0)</f>
        <v>1</v>
      </c>
      <c r="F112" s="9">
        <f>IF(Table4[[#This Row],[Winner]]=Table4[[#Headers],[RCB]],1,0)</f>
        <v>0</v>
      </c>
      <c r="G112" s="9">
        <f>IF(Table4[[#This Row],[Winner]]=Table4[[#Headers],[SRH]],1,0)</f>
        <v>0</v>
      </c>
      <c r="H112" s="9">
        <f>IF(Table4[[#This Row],[Winner]]=Table4[[#Headers],[MI]],1,0)</f>
        <v>0</v>
      </c>
      <c r="I112" s="9">
        <f>IF(Table4[[#This Row],[Winner]]=Table4[[#Headers],[RR]],1,0)</f>
        <v>0</v>
      </c>
      <c r="J112" s="9">
        <f>IF(Table4[[#This Row],[Winner]]=Table4[[#Headers],[CSK]],1,0)</f>
        <v>0</v>
      </c>
      <c r="K112" s="9">
        <f>IF(Table4[[#This Row],[Winner]]=Table4[[#Headers],[KKR]],1,0)</f>
        <v>0</v>
      </c>
      <c r="L112" s="9">
        <f>IF(Table4[[#This Row],[Winner]]=Table4[[#Headers],[KXIP]],1,0)</f>
        <v>0</v>
      </c>
    </row>
    <row r="113" spans="1:12" x14ac:dyDescent="0.3">
      <c r="A113" s="8">
        <v>2016</v>
      </c>
      <c r="B113" s="8" t="s">
        <v>374</v>
      </c>
      <c r="C113" s="8" t="s">
        <v>371</v>
      </c>
      <c r="D113" s="8" t="s">
        <v>374</v>
      </c>
      <c r="E113" s="9">
        <f>IF(Table4[[#This Row],[Winner]]=Table4[[#Headers],[DC]],1,0)</f>
        <v>1</v>
      </c>
      <c r="F113" s="9">
        <f>IF(Table4[[#This Row],[Winner]]=Table4[[#Headers],[RCB]],1,0)</f>
        <v>0</v>
      </c>
      <c r="G113" s="9">
        <f>IF(Table4[[#This Row],[Winner]]=Table4[[#Headers],[SRH]],1,0)</f>
        <v>0</v>
      </c>
      <c r="H113" s="9">
        <f>IF(Table4[[#This Row],[Winner]]=Table4[[#Headers],[MI]],1,0)</f>
        <v>0</v>
      </c>
      <c r="I113" s="9">
        <f>IF(Table4[[#This Row],[Winner]]=Table4[[#Headers],[RR]],1,0)</f>
        <v>0</v>
      </c>
      <c r="J113" s="9">
        <f>IF(Table4[[#This Row],[Winner]]=Table4[[#Headers],[CSK]],1,0)</f>
        <v>0</v>
      </c>
      <c r="K113" s="9">
        <f>IF(Table4[[#This Row],[Winner]]=Table4[[#Headers],[KKR]],1,0)</f>
        <v>0</v>
      </c>
      <c r="L113" s="9">
        <f>IF(Table4[[#This Row],[Winner]]=Table4[[#Headers],[KXIP]],1,0)</f>
        <v>0</v>
      </c>
    </row>
    <row r="114" spans="1:12" x14ac:dyDescent="0.3">
      <c r="A114" s="8">
        <v>2016</v>
      </c>
      <c r="B114" s="8" t="s">
        <v>374</v>
      </c>
      <c r="C114" s="8" t="s">
        <v>372</v>
      </c>
      <c r="D114" s="8" t="s">
        <v>374</v>
      </c>
      <c r="E114" s="9">
        <f>IF(Table4[[#This Row],[Winner]]=Table4[[#Headers],[DC]],1,0)</f>
        <v>1</v>
      </c>
      <c r="F114" s="9">
        <f>IF(Table4[[#This Row],[Winner]]=Table4[[#Headers],[RCB]],1,0)</f>
        <v>0</v>
      </c>
      <c r="G114" s="9">
        <f>IF(Table4[[#This Row],[Winner]]=Table4[[#Headers],[SRH]],1,0)</f>
        <v>0</v>
      </c>
      <c r="H114" s="9">
        <f>IF(Table4[[#This Row],[Winner]]=Table4[[#Headers],[MI]],1,0)</f>
        <v>0</v>
      </c>
      <c r="I114" s="9">
        <f>IF(Table4[[#This Row],[Winner]]=Table4[[#Headers],[RR]],1,0)</f>
        <v>0</v>
      </c>
      <c r="J114" s="9">
        <f>IF(Table4[[#This Row],[Winner]]=Table4[[#Headers],[CSK]],1,0)</f>
        <v>0</v>
      </c>
      <c r="K114" s="9">
        <f>IF(Table4[[#This Row],[Winner]]=Table4[[#Headers],[KKR]],1,0)</f>
        <v>0</v>
      </c>
      <c r="L114" s="9">
        <f>IF(Table4[[#This Row],[Winner]]=Table4[[#Headers],[KXIP]],1,0)</f>
        <v>0</v>
      </c>
    </row>
    <row r="115" spans="1:12" x14ac:dyDescent="0.3">
      <c r="A115" s="8">
        <v>2016</v>
      </c>
      <c r="B115" s="8" t="s">
        <v>374</v>
      </c>
      <c r="C115" s="8" t="s">
        <v>378</v>
      </c>
      <c r="D115" s="8" t="s">
        <v>374</v>
      </c>
      <c r="E115" s="9">
        <f>IF(Table4[[#This Row],[Winner]]=Table4[[#Headers],[DC]],1,0)</f>
        <v>1</v>
      </c>
      <c r="F115" s="9">
        <f>IF(Table4[[#This Row],[Winner]]=Table4[[#Headers],[RCB]],1,0)</f>
        <v>0</v>
      </c>
      <c r="G115" s="9">
        <f>IF(Table4[[#This Row],[Winner]]=Table4[[#Headers],[SRH]],1,0)</f>
        <v>0</v>
      </c>
      <c r="H115" s="9">
        <f>IF(Table4[[#This Row],[Winner]]=Table4[[#Headers],[MI]],1,0)</f>
        <v>0</v>
      </c>
      <c r="I115" s="9">
        <f>IF(Table4[[#This Row],[Winner]]=Table4[[#Headers],[RR]],1,0)</f>
        <v>0</v>
      </c>
      <c r="J115" s="9">
        <f>IF(Table4[[#This Row],[Winner]]=Table4[[#Headers],[CSK]],1,0)</f>
        <v>0</v>
      </c>
      <c r="K115" s="9">
        <f>IF(Table4[[#This Row],[Winner]]=Table4[[#Headers],[KKR]],1,0)</f>
        <v>0</v>
      </c>
      <c r="L115" s="9">
        <f>IF(Table4[[#This Row],[Winner]]=Table4[[#Headers],[KXIP]],1,0)</f>
        <v>0</v>
      </c>
    </row>
    <row r="116" spans="1:12" x14ac:dyDescent="0.3">
      <c r="A116" s="8">
        <v>2016</v>
      </c>
      <c r="B116" s="8" t="s">
        <v>374</v>
      </c>
      <c r="C116" s="8" t="s">
        <v>376</v>
      </c>
      <c r="D116" s="8" t="s">
        <v>376</v>
      </c>
      <c r="E116" s="9">
        <f>IF(Table4[[#This Row],[Winner]]=Table4[[#Headers],[DC]],1,0)</f>
        <v>0</v>
      </c>
      <c r="F116" s="9">
        <f>IF(Table4[[#This Row],[Winner]]=Table4[[#Headers],[RCB]],1,0)</f>
        <v>1</v>
      </c>
      <c r="G116" s="9">
        <f>IF(Table4[[#This Row],[Winner]]=Table4[[#Headers],[SRH]],1,0)</f>
        <v>0</v>
      </c>
      <c r="H116" s="9">
        <f>IF(Table4[[#This Row],[Winner]]=Table4[[#Headers],[MI]],1,0)</f>
        <v>0</v>
      </c>
      <c r="I116" s="9">
        <f>IF(Table4[[#This Row],[Winner]]=Table4[[#Headers],[RR]],1,0)</f>
        <v>0</v>
      </c>
      <c r="J116" s="9">
        <f>IF(Table4[[#This Row],[Winner]]=Table4[[#Headers],[CSK]],1,0)</f>
        <v>0</v>
      </c>
      <c r="K116" s="9">
        <f>IF(Table4[[#This Row],[Winner]]=Table4[[#Headers],[KKR]],1,0)</f>
        <v>0</v>
      </c>
      <c r="L116" s="9">
        <f>IF(Table4[[#This Row],[Winner]]=Table4[[#Headers],[KXIP]],1,0)</f>
        <v>0</v>
      </c>
    </row>
    <row r="117" spans="1:12" x14ac:dyDescent="0.3">
      <c r="A117" s="8">
        <v>2016</v>
      </c>
      <c r="B117" s="8" t="s">
        <v>374</v>
      </c>
      <c r="C117" s="8" t="s">
        <v>372</v>
      </c>
      <c r="D117" s="8" t="s">
        <v>372</v>
      </c>
      <c r="E117" s="9">
        <f>IF(Table4[[#This Row],[Winner]]=Table4[[#Headers],[DC]],1,0)</f>
        <v>0</v>
      </c>
      <c r="F117" s="9">
        <f>IF(Table4[[#This Row],[Winner]]=Table4[[#Headers],[RCB]],1,0)</f>
        <v>0</v>
      </c>
      <c r="G117" s="9">
        <f>IF(Table4[[#This Row],[Winner]]=Table4[[#Headers],[SRH]],1,0)</f>
        <v>0</v>
      </c>
      <c r="H117" s="9">
        <f>IF(Table4[[#This Row],[Winner]]=Table4[[#Headers],[MI]],1,0)</f>
        <v>0</v>
      </c>
      <c r="I117" s="9">
        <f>IF(Table4[[#This Row],[Winner]]=Table4[[#Headers],[RR]],1,0)</f>
        <v>0</v>
      </c>
      <c r="J117" s="9">
        <f>IF(Table4[[#This Row],[Winner]]=Table4[[#Headers],[CSK]],1,0)</f>
        <v>0</v>
      </c>
      <c r="K117" s="9">
        <f>IF(Table4[[#This Row],[Winner]]=Table4[[#Headers],[KKR]],1,0)</f>
        <v>1</v>
      </c>
      <c r="L117" s="9">
        <f>IF(Table4[[#This Row],[Winner]]=Table4[[#Headers],[KXIP]],1,0)</f>
        <v>0</v>
      </c>
    </row>
    <row r="118" spans="1:12" x14ac:dyDescent="0.3">
      <c r="A118" s="8">
        <v>2016</v>
      </c>
      <c r="B118" s="8" t="s">
        <v>374</v>
      </c>
      <c r="C118" s="8" t="s">
        <v>376</v>
      </c>
      <c r="D118" s="8" t="s">
        <v>374</v>
      </c>
      <c r="E118" s="9">
        <f>IF(Table4[[#This Row],[Winner]]=Table4[[#Headers],[DC]],1,0)</f>
        <v>1</v>
      </c>
      <c r="F118" s="9">
        <f>IF(Table4[[#This Row],[Winner]]=Table4[[#Headers],[RCB]],1,0)</f>
        <v>0</v>
      </c>
      <c r="G118" s="9">
        <f>IF(Table4[[#This Row],[Winner]]=Table4[[#Headers],[SRH]],1,0)</f>
        <v>0</v>
      </c>
      <c r="H118" s="9">
        <f>IF(Table4[[#This Row],[Winner]]=Table4[[#Headers],[MI]],1,0)</f>
        <v>0</v>
      </c>
      <c r="I118" s="9">
        <f>IF(Table4[[#This Row],[Winner]]=Table4[[#Headers],[RR]],1,0)</f>
        <v>0</v>
      </c>
      <c r="J118" s="9">
        <f>IF(Table4[[#This Row],[Winner]]=Table4[[#Headers],[CSK]],1,0)</f>
        <v>0</v>
      </c>
      <c r="K118" s="9">
        <f>IF(Table4[[#This Row],[Winner]]=Table4[[#Headers],[KKR]],1,0)</f>
        <v>0</v>
      </c>
      <c r="L118" s="9">
        <f>IF(Table4[[#This Row],[Winner]]=Table4[[#Headers],[KXIP]],1,0)</f>
        <v>0</v>
      </c>
    </row>
    <row r="119" spans="1:12" x14ac:dyDescent="0.3">
      <c r="A119" s="8">
        <v>2016</v>
      </c>
      <c r="B119" s="8" t="s">
        <v>374</v>
      </c>
      <c r="C119" s="8" t="s">
        <v>377</v>
      </c>
      <c r="D119" s="8" t="s">
        <v>377</v>
      </c>
      <c r="E119" s="9">
        <f>IF(Table4[[#This Row],[Winner]]=Table4[[#Headers],[DC]],1,0)</f>
        <v>0</v>
      </c>
      <c r="F119" s="9">
        <f>IF(Table4[[#This Row],[Winner]]=Table4[[#Headers],[RCB]],1,0)</f>
        <v>0</v>
      </c>
      <c r="G119" s="9">
        <f>IF(Table4[[#This Row],[Winner]]=Table4[[#Headers],[SRH]],1,0)</f>
        <v>0</v>
      </c>
      <c r="H119" s="9">
        <f>IF(Table4[[#This Row],[Winner]]=Table4[[#Headers],[MI]],1,0)</f>
        <v>0</v>
      </c>
      <c r="I119" s="9">
        <f>IF(Table4[[#This Row],[Winner]]=Table4[[#Headers],[RR]],1,0)</f>
        <v>0</v>
      </c>
      <c r="J119" s="9">
        <f>IF(Table4[[#This Row],[Winner]]=Table4[[#Headers],[CSK]],1,0)</f>
        <v>0</v>
      </c>
      <c r="K119" s="9">
        <f>IF(Table4[[#This Row],[Winner]]=Table4[[#Headers],[KKR]],1,0)</f>
        <v>0</v>
      </c>
      <c r="L119" s="9">
        <f>IF(Table4[[#This Row],[Winner]]=Table4[[#Headers],[KXIP]],1,0)</f>
        <v>1</v>
      </c>
    </row>
    <row r="120" spans="1:12" x14ac:dyDescent="0.3">
      <c r="A120" s="8">
        <v>2016</v>
      </c>
      <c r="B120" s="8" t="s">
        <v>374</v>
      </c>
      <c r="C120" s="8" t="s">
        <v>378</v>
      </c>
      <c r="D120" s="8" t="s">
        <v>374</v>
      </c>
      <c r="E120" s="9">
        <f>IF(Table4[[#This Row],[Winner]]=Table4[[#Headers],[DC]],1,0)</f>
        <v>1</v>
      </c>
      <c r="F120" s="9">
        <f>IF(Table4[[#This Row],[Winner]]=Table4[[#Headers],[RCB]],1,0)</f>
        <v>0</v>
      </c>
      <c r="G120" s="9">
        <f>IF(Table4[[#This Row],[Winner]]=Table4[[#Headers],[SRH]],1,0)</f>
        <v>0</v>
      </c>
      <c r="H120" s="9">
        <f>IF(Table4[[#This Row],[Winner]]=Table4[[#Headers],[MI]],1,0)</f>
        <v>0</v>
      </c>
      <c r="I120" s="9">
        <f>IF(Table4[[#This Row],[Winner]]=Table4[[#Headers],[RR]],1,0)</f>
        <v>0</v>
      </c>
      <c r="J120" s="9">
        <f>IF(Table4[[#This Row],[Winner]]=Table4[[#Headers],[CSK]],1,0)</f>
        <v>0</v>
      </c>
      <c r="K120" s="9">
        <f>IF(Table4[[#This Row],[Winner]]=Table4[[#Headers],[KKR]],1,0)</f>
        <v>0</v>
      </c>
      <c r="L120" s="9">
        <f>IF(Table4[[#This Row],[Winner]]=Table4[[#Headers],[KXIP]],1,0)</f>
        <v>0</v>
      </c>
    </row>
    <row r="121" spans="1:12" x14ac:dyDescent="0.3">
      <c r="A121" s="8">
        <v>2016</v>
      </c>
      <c r="B121" s="8" t="s">
        <v>374</v>
      </c>
      <c r="C121" s="8" t="s">
        <v>371</v>
      </c>
      <c r="D121" s="8" t="s">
        <v>371</v>
      </c>
      <c r="E121" s="9">
        <f>IF(Table4[[#This Row],[Winner]]=Table4[[#Headers],[DC]],1,0)</f>
        <v>0</v>
      </c>
      <c r="F121" s="9">
        <f>IF(Table4[[#This Row],[Winner]]=Table4[[#Headers],[RCB]],1,0)</f>
        <v>0</v>
      </c>
      <c r="G121" s="9">
        <f>IF(Table4[[#This Row],[Winner]]=Table4[[#Headers],[SRH]],1,0)</f>
        <v>0</v>
      </c>
      <c r="H121" s="9">
        <f>IF(Table4[[#This Row],[Winner]]=Table4[[#Headers],[MI]],1,0)</f>
        <v>1</v>
      </c>
      <c r="I121" s="9">
        <f>IF(Table4[[#This Row],[Winner]]=Table4[[#Headers],[RR]],1,0)</f>
        <v>0</v>
      </c>
      <c r="J121" s="9">
        <f>IF(Table4[[#This Row],[Winner]]=Table4[[#Headers],[CSK]],1,0)</f>
        <v>0</v>
      </c>
      <c r="K121" s="9">
        <f>IF(Table4[[#This Row],[Winner]]=Table4[[#Headers],[KKR]],1,0)</f>
        <v>0</v>
      </c>
      <c r="L121" s="9">
        <f>IF(Table4[[#This Row],[Winner]]=Table4[[#Headers],[KXIP]],1,0)</f>
        <v>0</v>
      </c>
    </row>
    <row r="122" spans="1:12" x14ac:dyDescent="0.3">
      <c r="A122" s="8">
        <v>2017</v>
      </c>
      <c r="B122" s="8" t="s">
        <v>374</v>
      </c>
      <c r="C122" s="8" t="s">
        <v>377</v>
      </c>
      <c r="D122" s="8" t="s">
        <v>374</v>
      </c>
      <c r="E122" s="9">
        <f>IF(Table4[[#This Row],[Winner]]=Table4[[#Headers],[DC]],1,0)</f>
        <v>1</v>
      </c>
      <c r="F122" s="9">
        <f>IF(Table4[[#This Row],[Winner]]=Table4[[#Headers],[RCB]],1,0)</f>
        <v>0</v>
      </c>
      <c r="G122" s="9">
        <f>IF(Table4[[#This Row],[Winner]]=Table4[[#Headers],[SRH]],1,0)</f>
        <v>0</v>
      </c>
      <c r="H122" s="9">
        <f>IF(Table4[[#This Row],[Winner]]=Table4[[#Headers],[MI]],1,0)</f>
        <v>0</v>
      </c>
      <c r="I122" s="9">
        <f>IF(Table4[[#This Row],[Winner]]=Table4[[#Headers],[RR]],1,0)</f>
        <v>0</v>
      </c>
      <c r="J122" s="9">
        <f>IF(Table4[[#This Row],[Winner]]=Table4[[#Headers],[CSK]],1,0)</f>
        <v>0</v>
      </c>
      <c r="K122" s="9">
        <f>IF(Table4[[#This Row],[Winner]]=Table4[[#Headers],[KKR]],1,0)</f>
        <v>0</v>
      </c>
      <c r="L122" s="9">
        <f>IF(Table4[[#This Row],[Winner]]=Table4[[#Headers],[KXIP]],1,0)</f>
        <v>0</v>
      </c>
    </row>
    <row r="123" spans="1:12" x14ac:dyDescent="0.3">
      <c r="A123" s="8">
        <v>2017</v>
      </c>
      <c r="B123" s="8" t="s">
        <v>374</v>
      </c>
      <c r="C123" s="8" t="s">
        <v>372</v>
      </c>
      <c r="D123" s="8" t="s">
        <v>372</v>
      </c>
      <c r="E123" s="9">
        <f>IF(Table4[[#This Row],[Winner]]=Table4[[#Headers],[DC]],1,0)</f>
        <v>0</v>
      </c>
      <c r="F123" s="9">
        <f>IF(Table4[[#This Row],[Winner]]=Table4[[#Headers],[RCB]],1,0)</f>
        <v>0</v>
      </c>
      <c r="G123" s="9">
        <f>IF(Table4[[#This Row],[Winner]]=Table4[[#Headers],[SRH]],1,0)</f>
        <v>0</v>
      </c>
      <c r="H123" s="9">
        <f>IF(Table4[[#This Row],[Winner]]=Table4[[#Headers],[MI]],1,0)</f>
        <v>0</v>
      </c>
      <c r="I123" s="9">
        <f>IF(Table4[[#This Row],[Winner]]=Table4[[#Headers],[RR]],1,0)</f>
        <v>0</v>
      </c>
      <c r="J123" s="9">
        <f>IF(Table4[[#This Row],[Winner]]=Table4[[#Headers],[CSK]],1,0)</f>
        <v>0</v>
      </c>
      <c r="K123" s="9">
        <f>IF(Table4[[#This Row],[Winner]]=Table4[[#Headers],[KKR]],1,0)</f>
        <v>1</v>
      </c>
      <c r="L123" s="9">
        <f>IF(Table4[[#This Row],[Winner]]=Table4[[#Headers],[KXIP]],1,0)</f>
        <v>0</v>
      </c>
    </row>
    <row r="124" spans="1:12" x14ac:dyDescent="0.3">
      <c r="A124" s="8">
        <v>2017</v>
      </c>
      <c r="B124" s="8" t="s">
        <v>374</v>
      </c>
      <c r="C124" s="8" t="s">
        <v>378</v>
      </c>
      <c r="D124" s="8" t="s">
        <v>374</v>
      </c>
      <c r="E124" s="9">
        <f>IF(Table4[[#This Row],[Winner]]=Table4[[#Headers],[DC]],1,0)</f>
        <v>1</v>
      </c>
      <c r="F124" s="9">
        <f>IF(Table4[[#This Row],[Winner]]=Table4[[#Headers],[RCB]],1,0)</f>
        <v>0</v>
      </c>
      <c r="G124" s="9">
        <f>IF(Table4[[#This Row],[Winner]]=Table4[[#Headers],[SRH]],1,0)</f>
        <v>0</v>
      </c>
      <c r="H124" s="9">
        <f>IF(Table4[[#This Row],[Winner]]=Table4[[#Headers],[MI]],1,0)</f>
        <v>0</v>
      </c>
      <c r="I124" s="9">
        <f>IF(Table4[[#This Row],[Winner]]=Table4[[#Headers],[RR]],1,0)</f>
        <v>0</v>
      </c>
      <c r="J124" s="9">
        <f>IF(Table4[[#This Row],[Winner]]=Table4[[#Headers],[CSK]],1,0)</f>
        <v>0</v>
      </c>
      <c r="K124" s="9">
        <f>IF(Table4[[#This Row],[Winner]]=Table4[[#Headers],[KKR]],1,0)</f>
        <v>0</v>
      </c>
      <c r="L124" s="9">
        <f>IF(Table4[[#This Row],[Winner]]=Table4[[#Headers],[KXIP]],1,0)</f>
        <v>0</v>
      </c>
    </row>
    <row r="125" spans="1:12" x14ac:dyDescent="0.3">
      <c r="A125" s="8">
        <v>2017</v>
      </c>
      <c r="B125" s="8" t="s">
        <v>374</v>
      </c>
      <c r="C125" s="8" t="s">
        <v>371</v>
      </c>
      <c r="D125" s="8" t="s">
        <v>371</v>
      </c>
      <c r="E125" s="9">
        <f>IF(Table4[[#This Row],[Winner]]=Table4[[#Headers],[DC]],1,0)</f>
        <v>0</v>
      </c>
      <c r="F125" s="9">
        <f>IF(Table4[[#This Row],[Winner]]=Table4[[#Headers],[RCB]],1,0)</f>
        <v>0</v>
      </c>
      <c r="G125" s="9">
        <f>IF(Table4[[#This Row],[Winner]]=Table4[[#Headers],[SRH]],1,0)</f>
        <v>0</v>
      </c>
      <c r="H125" s="9">
        <f>IF(Table4[[#This Row],[Winner]]=Table4[[#Headers],[MI]],1,0)</f>
        <v>1</v>
      </c>
      <c r="I125" s="9">
        <f>IF(Table4[[#This Row],[Winner]]=Table4[[#Headers],[RR]],1,0)</f>
        <v>0</v>
      </c>
      <c r="J125" s="9">
        <f>IF(Table4[[#This Row],[Winner]]=Table4[[#Headers],[CSK]],1,0)</f>
        <v>0</v>
      </c>
      <c r="K125" s="9">
        <f>IF(Table4[[#This Row],[Winner]]=Table4[[#Headers],[KKR]],1,0)</f>
        <v>0</v>
      </c>
      <c r="L125" s="9">
        <f>IF(Table4[[#This Row],[Winner]]=Table4[[#Headers],[KXIP]],1,0)</f>
        <v>0</v>
      </c>
    </row>
    <row r="126" spans="1:12" x14ac:dyDescent="0.3">
      <c r="A126" s="8">
        <v>2017</v>
      </c>
      <c r="B126" s="8" t="s">
        <v>374</v>
      </c>
      <c r="C126" s="8" t="s">
        <v>376</v>
      </c>
      <c r="D126" s="8" t="s">
        <v>376</v>
      </c>
      <c r="E126" s="9">
        <f>IF(Table4[[#This Row],[Winner]]=Table4[[#Headers],[DC]],1,0)</f>
        <v>0</v>
      </c>
      <c r="F126" s="9">
        <f>IF(Table4[[#This Row],[Winner]]=Table4[[#Headers],[RCB]],1,0)</f>
        <v>1</v>
      </c>
      <c r="G126" s="9">
        <f>IF(Table4[[#This Row],[Winner]]=Table4[[#Headers],[SRH]],1,0)</f>
        <v>0</v>
      </c>
      <c r="H126" s="9">
        <f>IF(Table4[[#This Row],[Winner]]=Table4[[#Headers],[MI]],1,0)</f>
        <v>0</v>
      </c>
      <c r="I126" s="9">
        <f>IF(Table4[[#This Row],[Winner]]=Table4[[#Headers],[RR]],1,0)</f>
        <v>0</v>
      </c>
      <c r="J126" s="9">
        <f>IF(Table4[[#This Row],[Winner]]=Table4[[#Headers],[CSK]],1,0)</f>
        <v>0</v>
      </c>
      <c r="K126" s="9">
        <f>IF(Table4[[#This Row],[Winner]]=Table4[[#Headers],[KKR]],1,0)</f>
        <v>0</v>
      </c>
      <c r="L126" s="9">
        <f>IF(Table4[[#This Row],[Winner]]=Table4[[#Headers],[KXIP]],1,0)</f>
        <v>0</v>
      </c>
    </row>
    <row r="127" spans="1:12" x14ac:dyDescent="0.3">
      <c r="A127" s="8">
        <v>2017</v>
      </c>
      <c r="B127" s="8" t="s">
        <v>374</v>
      </c>
      <c r="C127" s="8" t="s">
        <v>376</v>
      </c>
      <c r="D127" s="8" t="s">
        <v>376</v>
      </c>
      <c r="E127" s="9">
        <f>IF(Table4[[#This Row],[Winner]]=Table4[[#Headers],[DC]],1,0)</f>
        <v>0</v>
      </c>
      <c r="F127" s="9">
        <f>IF(Table4[[#This Row],[Winner]]=Table4[[#Headers],[RCB]],1,0)</f>
        <v>1</v>
      </c>
      <c r="G127" s="9">
        <f>IF(Table4[[#This Row],[Winner]]=Table4[[#Headers],[SRH]],1,0)</f>
        <v>0</v>
      </c>
      <c r="H127" s="9">
        <f>IF(Table4[[#This Row],[Winner]]=Table4[[#Headers],[MI]],1,0)</f>
        <v>0</v>
      </c>
      <c r="I127" s="9">
        <f>IF(Table4[[#This Row],[Winner]]=Table4[[#Headers],[RR]],1,0)</f>
        <v>0</v>
      </c>
      <c r="J127" s="9">
        <f>IF(Table4[[#This Row],[Winner]]=Table4[[#Headers],[CSK]],1,0)</f>
        <v>0</v>
      </c>
      <c r="K127" s="9">
        <f>IF(Table4[[#This Row],[Winner]]=Table4[[#Headers],[KKR]],1,0)</f>
        <v>0</v>
      </c>
      <c r="L127" s="9">
        <f>IF(Table4[[#This Row],[Winner]]=Table4[[#Headers],[KXIP]],1,0)</f>
        <v>0</v>
      </c>
    </row>
    <row r="128" spans="1:12" x14ac:dyDescent="0.3">
      <c r="A128" s="8">
        <v>2017</v>
      </c>
      <c r="B128" s="8" t="s">
        <v>374</v>
      </c>
      <c r="C128" s="8" t="s">
        <v>378</v>
      </c>
      <c r="D128" s="8" t="s">
        <v>378</v>
      </c>
      <c r="E128" s="9">
        <f>IF(Table4[[#This Row],[Winner]]=Table4[[#Headers],[DC]],1,0)</f>
        <v>0</v>
      </c>
      <c r="F128" s="9">
        <f>IF(Table4[[#This Row],[Winner]]=Table4[[#Headers],[RCB]],1,0)</f>
        <v>0</v>
      </c>
      <c r="G128" s="9">
        <f>IF(Table4[[#This Row],[Winner]]=Table4[[#Headers],[SRH]],1,0)</f>
        <v>1</v>
      </c>
      <c r="H128" s="9">
        <f>IF(Table4[[#This Row],[Winner]]=Table4[[#Headers],[MI]],1,0)</f>
        <v>0</v>
      </c>
      <c r="I128" s="9">
        <f>IF(Table4[[#This Row],[Winner]]=Table4[[#Headers],[RR]],1,0)</f>
        <v>0</v>
      </c>
      <c r="J128" s="9">
        <f>IF(Table4[[#This Row],[Winner]]=Table4[[#Headers],[CSK]],1,0)</f>
        <v>0</v>
      </c>
      <c r="K128" s="9">
        <f>IF(Table4[[#This Row],[Winner]]=Table4[[#Headers],[KKR]],1,0)</f>
        <v>0</v>
      </c>
      <c r="L128" s="9">
        <f>IF(Table4[[#This Row],[Winner]]=Table4[[#Headers],[KXIP]],1,0)</f>
        <v>0</v>
      </c>
    </row>
    <row r="129" spans="1:12" x14ac:dyDescent="0.3">
      <c r="A129" s="8">
        <v>2017</v>
      </c>
      <c r="B129" s="8" t="s">
        <v>374</v>
      </c>
      <c r="C129" s="8" t="s">
        <v>371</v>
      </c>
      <c r="D129" s="8" t="s">
        <v>371</v>
      </c>
      <c r="E129" s="9">
        <f>IF(Table4[[#This Row],[Winner]]=Table4[[#Headers],[DC]],1,0)</f>
        <v>0</v>
      </c>
      <c r="F129" s="9">
        <f>IF(Table4[[#This Row],[Winner]]=Table4[[#Headers],[RCB]],1,0)</f>
        <v>0</v>
      </c>
      <c r="G129" s="9">
        <f>IF(Table4[[#This Row],[Winner]]=Table4[[#Headers],[SRH]],1,0)</f>
        <v>0</v>
      </c>
      <c r="H129" s="9">
        <f>IF(Table4[[#This Row],[Winner]]=Table4[[#Headers],[MI]],1,0)</f>
        <v>1</v>
      </c>
      <c r="I129" s="9">
        <f>IF(Table4[[#This Row],[Winner]]=Table4[[#Headers],[RR]],1,0)</f>
        <v>0</v>
      </c>
      <c r="J129" s="9">
        <f>IF(Table4[[#This Row],[Winner]]=Table4[[#Headers],[CSK]],1,0)</f>
        <v>0</v>
      </c>
      <c r="K129" s="9">
        <f>IF(Table4[[#This Row],[Winner]]=Table4[[#Headers],[KKR]],1,0)</f>
        <v>0</v>
      </c>
      <c r="L129" s="9">
        <f>IF(Table4[[#This Row],[Winner]]=Table4[[#Headers],[KXIP]],1,0)</f>
        <v>0</v>
      </c>
    </row>
    <row r="130" spans="1:12" x14ac:dyDescent="0.3">
      <c r="A130" s="8">
        <v>2017</v>
      </c>
      <c r="B130" s="8" t="s">
        <v>374</v>
      </c>
      <c r="C130" s="8" t="s">
        <v>372</v>
      </c>
      <c r="D130" s="8" t="s">
        <v>372</v>
      </c>
      <c r="E130" s="9">
        <f>IF(Table4[[#This Row],[Winner]]=Table4[[#Headers],[DC]],1,0)</f>
        <v>0</v>
      </c>
      <c r="F130" s="9">
        <f>IF(Table4[[#This Row],[Winner]]=Table4[[#Headers],[RCB]],1,0)</f>
        <v>0</v>
      </c>
      <c r="G130" s="9">
        <f>IF(Table4[[#This Row],[Winner]]=Table4[[#Headers],[SRH]],1,0)</f>
        <v>0</v>
      </c>
      <c r="H130" s="9">
        <f>IF(Table4[[#This Row],[Winner]]=Table4[[#Headers],[MI]],1,0)</f>
        <v>0</v>
      </c>
      <c r="I130" s="9">
        <f>IF(Table4[[#This Row],[Winner]]=Table4[[#Headers],[RR]],1,0)</f>
        <v>0</v>
      </c>
      <c r="J130" s="9">
        <f>IF(Table4[[#This Row],[Winner]]=Table4[[#Headers],[CSK]],1,0)</f>
        <v>0</v>
      </c>
      <c r="K130" s="9">
        <f>IF(Table4[[#This Row],[Winner]]=Table4[[#Headers],[KKR]],1,0)</f>
        <v>1</v>
      </c>
      <c r="L130" s="9">
        <f>IF(Table4[[#This Row],[Winner]]=Table4[[#Headers],[KXIP]],1,0)</f>
        <v>0</v>
      </c>
    </row>
    <row r="131" spans="1:12" x14ac:dyDescent="0.3">
      <c r="A131" s="8">
        <v>2017</v>
      </c>
      <c r="B131" s="8" t="s">
        <v>374</v>
      </c>
      <c r="C131" s="8" t="s">
        <v>377</v>
      </c>
      <c r="D131" s="8" t="s">
        <v>377</v>
      </c>
      <c r="E131" s="9">
        <f>IF(Table4[[#This Row],[Winner]]=Table4[[#Headers],[DC]],1,0)</f>
        <v>0</v>
      </c>
      <c r="F131" s="9">
        <f>IF(Table4[[#This Row],[Winner]]=Table4[[#Headers],[RCB]],1,0)</f>
        <v>0</v>
      </c>
      <c r="G131" s="9">
        <f>IF(Table4[[#This Row],[Winner]]=Table4[[#Headers],[SRH]],1,0)</f>
        <v>0</v>
      </c>
      <c r="H131" s="9">
        <f>IF(Table4[[#This Row],[Winner]]=Table4[[#Headers],[MI]],1,0)</f>
        <v>0</v>
      </c>
      <c r="I131" s="9">
        <f>IF(Table4[[#This Row],[Winner]]=Table4[[#Headers],[RR]],1,0)</f>
        <v>0</v>
      </c>
      <c r="J131" s="9">
        <f>IF(Table4[[#This Row],[Winner]]=Table4[[#Headers],[CSK]],1,0)</f>
        <v>0</v>
      </c>
      <c r="K131" s="9">
        <f>IF(Table4[[#This Row],[Winner]]=Table4[[#Headers],[KKR]],1,0)</f>
        <v>0</v>
      </c>
      <c r="L131" s="9">
        <f>IF(Table4[[#This Row],[Winner]]=Table4[[#Headers],[KXIP]],1,0)</f>
        <v>1</v>
      </c>
    </row>
    <row r="132" spans="1:12" x14ac:dyDescent="0.3">
      <c r="A132" s="8">
        <v>2018</v>
      </c>
      <c r="B132" s="8" t="s">
        <v>374</v>
      </c>
      <c r="C132" s="8" t="s">
        <v>377</v>
      </c>
      <c r="D132" s="8" t="s">
        <v>377</v>
      </c>
      <c r="E132" s="9">
        <f>IF(Table4[[#This Row],[Winner]]=Table4[[#Headers],[DC]],1,0)</f>
        <v>0</v>
      </c>
      <c r="F132" s="9">
        <f>IF(Table4[[#This Row],[Winner]]=Table4[[#Headers],[RCB]],1,0)</f>
        <v>0</v>
      </c>
      <c r="G132" s="9">
        <f>IF(Table4[[#This Row],[Winner]]=Table4[[#Headers],[SRH]],1,0)</f>
        <v>0</v>
      </c>
      <c r="H132" s="9">
        <f>IF(Table4[[#This Row],[Winner]]=Table4[[#Headers],[MI]],1,0)</f>
        <v>0</v>
      </c>
      <c r="I132" s="9">
        <f>IF(Table4[[#This Row],[Winner]]=Table4[[#Headers],[RR]],1,0)</f>
        <v>0</v>
      </c>
      <c r="J132" s="9">
        <f>IF(Table4[[#This Row],[Winner]]=Table4[[#Headers],[CSK]],1,0)</f>
        <v>0</v>
      </c>
      <c r="K132" s="9">
        <f>IF(Table4[[#This Row],[Winner]]=Table4[[#Headers],[KKR]],1,0)</f>
        <v>0</v>
      </c>
      <c r="L132" s="9">
        <f>IF(Table4[[#This Row],[Winner]]=Table4[[#Headers],[KXIP]],1,0)</f>
        <v>1</v>
      </c>
    </row>
    <row r="133" spans="1:12" x14ac:dyDescent="0.3">
      <c r="A133" s="8">
        <v>2018</v>
      </c>
      <c r="B133" s="8" t="s">
        <v>374</v>
      </c>
      <c r="C133" s="8" t="s">
        <v>372</v>
      </c>
      <c r="D133" s="8" t="s">
        <v>374</v>
      </c>
      <c r="E133" s="9">
        <f>IF(Table4[[#This Row],[Winner]]=Table4[[#Headers],[DC]],1,0)</f>
        <v>1</v>
      </c>
      <c r="F133" s="9">
        <f>IF(Table4[[#This Row],[Winner]]=Table4[[#Headers],[RCB]],1,0)</f>
        <v>0</v>
      </c>
      <c r="G133" s="9">
        <f>IF(Table4[[#This Row],[Winner]]=Table4[[#Headers],[SRH]],1,0)</f>
        <v>0</v>
      </c>
      <c r="H133" s="9">
        <f>IF(Table4[[#This Row],[Winner]]=Table4[[#Headers],[MI]],1,0)</f>
        <v>0</v>
      </c>
      <c r="I133" s="9">
        <f>IF(Table4[[#This Row],[Winner]]=Table4[[#Headers],[RR]],1,0)</f>
        <v>0</v>
      </c>
      <c r="J133" s="9">
        <f>IF(Table4[[#This Row],[Winner]]=Table4[[#Headers],[CSK]],1,0)</f>
        <v>0</v>
      </c>
      <c r="K133" s="9">
        <f>IF(Table4[[#This Row],[Winner]]=Table4[[#Headers],[KKR]],1,0)</f>
        <v>0</v>
      </c>
      <c r="L133" s="9">
        <f>IF(Table4[[#This Row],[Winner]]=Table4[[#Headers],[KXIP]],1,0)</f>
        <v>0</v>
      </c>
    </row>
    <row r="134" spans="1:12" x14ac:dyDescent="0.3">
      <c r="A134" s="8">
        <v>2018</v>
      </c>
      <c r="B134" s="8" t="s">
        <v>374</v>
      </c>
      <c r="C134" s="8" t="s">
        <v>375</v>
      </c>
      <c r="D134" s="8" t="s">
        <v>374</v>
      </c>
      <c r="E134" s="9">
        <f>IF(Table4[[#This Row],[Winner]]=Table4[[#Headers],[DC]],1,0)</f>
        <v>1</v>
      </c>
      <c r="F134" s="9">
        <f>IF(Table4[[#This Row],[Winner]]=Table4[[#Headers],[RCB]],1,0)</f>
        <v>0</v>
      </c>
      <c r="G134" s="9">
        <f>IF(Table4[[#This Row],[Winner]]=Table4[[#Headers],[SRH]],1,0)</f>
        <v>0</v>
      </c>
      <c r="H134" s="9">
        <f>IF(Table4[[#This Row],[Winner]]=Table4[[#Headers],[MI]],1,0)</f>
        <v>0</v>
      </c>
      <c r="I134" s="9">
        <f>IF(Table4[[#This Row],[Winner]]=Table4[[#Headers],[RR]],1,0)</f>
        <v>0</v>
      </c>
      <c r="J134" s="9">
        <f>IF(Table4[[#This Row],[Winner]]=Table4[[#Headers],[CSK]],1,0)</f>
        <v>0</v>
      </c>
      <c r="K134" s="9">
        <f>IF(Table4[[#This Row],[Winner]]=Table4[[#Headers],[KKR]],1,0)</f>
        <v>0</v>
      </c>
      <c r="L134" s="9">
        <f>IF(Table4[[#This Row],[Winner]]=Table4[[#Headers],[KXIP]],1,0)</f>
        <v>0</v>
      </c>
    </row>
    <row r="135" spans="1:12" x14ac:dyDescent="0.3">
      <c r="A135" s="8">
        <v>2018</v>
      </c>
      <c r="B135" s="8" t="s">
        <v>374</v>
      </c>
      <c r="C135" s="8" t="s">
        <v>378</v>
      </c>
      <c r="D135" s="8" t="s">
        <v>378</v>
      </c>
      <c r="E135" s="9">
        <f>IF(Table4[[#This Row],[Winner]]=Table4[[#Headers],[DC]],1,0)</f>
        <v>0</v>
      </c>
      <c r="F135" s="9">
        <f>IF(Table4[[#This Row],[Winner]]=Table4[[#Headers],[RCB]],1,0)</f>
        <v>0</v>
      </c>
      <c r="G135" s="9">
        <f>IF(Table4[[#This Row],[Winner]]=Table4[[#Headers],[SRH]],1,0)</f>
        <v>1</v>
      </c>
      <c r="H135" s="9">
        <f>IF(Table4[[#This Row],[Winner]]=Table4[[#Headers],[MI]],1,0)</f>
        <v>0</v>
      </c>
      <c r="I135" s="9">
        <f>IF(Table4[[#This Row],[Winner]]=Table4[[#Headers],[RR]],1,0)</f>
        <v>0</v>
      </c>
      <c r="J135" s="9">
        <f>IF(Table4[[#This Row],[Winner]]=Table4[[#Headers],[CSK]],1,0)</f>
        <v>0</v>
      </c>
      <c r="K135" s="9">
        <f>IF(Table4[[#This Row],[Winner]]=Table4[[#Headers],[KKR]],1,0)</f>
        <v>0</v>
      </c>
      <c r="L135" s="9">
        <f>IF(Table4[[#This Row],[Winner]]=Table4[[#Headers],[KXIP]],1,0)</f>
        <v>0</v>
      </c>
    </row>
    <row r="136" spans="1:12" x14ac:dyDescent="0.3">
      <c r="A136" s="8">
        <v>2018</v>
      </c>
      <c r="B136" s="8" t="s">
        <v>374</v>
      </c>
      <c r="C136" s="8" t="s">
        <v>376</v>
      </c>
      <c r="D136" s="8" t="s">
        <v>376</v>
      </c>
      <c r="E136" s="9">
        <f>IF(Table4[[#This Row],[Winner]]=Table4[[#Headers],[DC]],1,0)</f>
        <v>0</v>
      </c>
      <c r="F136" s="9">
        <f>IF(Table4[[#This Row],[Winner]]=Table4[[#Headers],[RCB]],1,0)</f>
        <v>1</v>
      </c>
      <c r="G136" s="9">
        <f>IF(Table4[[#This Row],[Winner]]=Table4[[#Headers],[SRH]],1,0)</f>
        <v>0</v>
      </c>
      <c r="H136" s="9">
        <f>IF(Table4[[#This Row],[Winner]]=Table4[[#Headers],[MI]],1,0)</f>
        <v>0</v>
      </c>
      <c r="I136" s="9">
        <f>IF(Table4[[#This Row],[Winner]]=Table4[[#Headers],[RR]],1,0)</f>
        <v>0</v>
      </c>
      <c r="J136" s="9">
        <f>IF(Table4[[#This Row],[Winner]]=Table4[[#Headers],[CSK]],1,0)</f>
        <v>0</v>
      </c>
      <c r="K136" s="9">
        <f>IF(Table4[[#This Row],[Winner]]=Table4[[#Headers],[KKR]],1,0)</f>
        <v>0</v>
      </c>
      <c r="L136" s="9">
        <f>IF(Table4[[#This Row],[Winner]]=Table4[[#Headers],[KXIP]],1,0)</f>
        <v>0</v>
      </c>
    </row>
    <row r="137" spans="1:12" x14ac:dyDescent="0.3">
      <c r="A137" s="8">
        <v>2018</v>
      </c>
      <c r="B137" s="8" t="s">
        <v>374</v>
      </c>
      <c r="C137" s="8" t="s">
        <v>373</v>
      </c>
      <c r="D137" s="8" t="s">
        <v>374</v>
      </c>
      <c r="E137" s="9">
        <f>IF(Table4[[#This Row],[Winner]]=Table4[[#Headers],[DC]],1,0)</f>
        <v>1</v>
      </c>
      <c r="F137" s="9">
        <f>IF(Table4[[#This Row],[Winner]]=Table4[[#Headers],[RCB]],1,0)</f>
        <v>0</v>
      </c>
      <c r="G137" s="9">
        <f>IF(Table4[[#This Row],[Winner]]=Table4[[#Headers],[SRH]],1,0)</f>
        <v>0</v>
      </c>
      <c r="H137" s="9">
        <f>IF(Table4[[#This Row],[Winner]]=Table4[[#Headers],[MI]],1,0)</f>
        <v>0</v>
      </c>
      <c r="I137" s="9">
        <f>IF(Table4[[#This Row],[Winner]]=Table4[[#Headers],[RR]],1,0)</f>
        <v>0</v>
      </c>
      <c r="J137" s="9">
        <f>IF(Table4[[#This Row],[Winner]]=Table4[[#Headers],[CSK]],1,0)</f>
        <v>0</v>
      </c>
      <c r="K137" s="9">
        <f>IF(Table4[[#This Row],[Winner]]=Table4[[#Headers],[KKR]],1,0)</f>
        <v>0</v>
      </c>
      <c r="L137" s="9">
        <f>IF(Table4[[#This Row],[Winner]]=Table4[[#Headers],[KXIP]],1,0)</f>
        <v>0</v>
      </c>
    </row>
    <row r="138" spans="1:12" x14ac:dyDescent="0.3">
      <c r="A138" s="8">
        <v>2018</v>
      </c>
      <c r="B138" s="8" t="s">
        <v>374</v>
      </c>
      <c r="C138" s="8" t="s">
        <v>371</v>
      </c>
      <c r="D138" s="8" t="s">
        <v>374</v>
      </c>
      <c r="E138" s="9">
        <f>IF(Table4[[#This Row],[Winner]]=Table4[[#Headers],[DC]],1,0)</f>
        <v>1</v>
      </c>
      <c r="F138" s="9">
        <f>IF(Table4[[#This Row],[Winner]]=Table4[[#Headers],[RCB]],1,0)</f>
        <v>0</v>
      </c>
      <c r="G138" s="9">
        <f>IF(Table4[[#This Row],[Winner]]=Table4[[#Headers],[SRH]],1,0)</f>
        <v>0</v>
      </c>
      <c r="H138" s="9">
        <f>IF(Table4[[#This Row],[Winner]]=Table4[[#Headers],[MI]],1,0)</f>
        <v>0</v>
      </c>
      <c r="I138" s="9">
        <f>IF(Table4[[#This Row],[Winner]]=Table4[[#Headers],[RR]],1,0)</f>
        <v>0</v>
      </c>
      <c r="J138" s="9">
        <f>IF(Table4[[#This Row],[Winner]]=Table4[[#Headers],[CSK]],1,0)</f>
        <v>0</v>
      </c>
      <c r="K138" s="9">
        <f>IF(Table4[[#This Row],[Winner]]=Table4[[#Headers],[KKR]],1,0)</f>
        <v>0</v>
      </c>
      <c r="L138" s="9">
        <f>IF(Table4[[#This Row],[Winner]]=Table4[[#Headers],[KXIP]],1,0)</f>
        <v>0</v>
      </c>
    </row>
    <row r="139" spans="1:12" x14ac:dyDescent="0.3">
      <c r="A139" s="8">
        <v>2018</v>
      </c>
      <c r="B139" s="8" t="s">
        <v>374</v>
      </c>
      <c r="C139" s="8" t="s">
        <v>377</v>
      </c>
      <c r="D139" s="8" t="s">
        <v>377</v>
      </c>
      <c r="E139" s="9">
        <f>IF(Table4[[#This Row],[Winner]]=Table4[[#Headers],[DC]],1,0)</f>
        <v>0</v>
      </c>
      <c r="F139" s="9">
        <f>IF(Table4[[#This Row],[Winner]]=Table4[[#Headers],[RCB]],1,0)</f>
        <v>0</v>
      </c>
      <c r="G139" s="9">
        <f>IF(Table4[[#This Row],[Winner]]=Table4[[#Headers],[SRH]],1,0)</f>
        <v>0</v>
      </c>
      <c r="H139" s="9">
        <f>IF(Table4[[#This Row],[Winner]]=Table4[[#Headers],[MI]],1,0)</f>
        <v>0</v>
      </c>
      <c r="I139" s="9">
        <f>IF(Table4[[#This Row],[Winner]]=Table4[[#Headers],[RR]],1,0)</f>
        <v>0</v>
      </c>
      <c r="J139" s="9">
        <f>IF(Table4[[#This Row],[Winner]]=Table4[[#Headers],[CSK]],1,0)</f>
        <v>0</v>
      </c>
      <c r="K139" s="9">
        <f>IF(Table4[[#This Row],[Winner]]=Table4[[#Headers],[KKR]],1,0)</f>
        <v>0</v>
      </c>
      <c r="L139" s="9">
        <f>IF(Table4[[#This Row],[Winner]]=Table4[[#Headers],[KXIP]],1,0)</f>
        <v>1</v>
      </c>
    </row>
    <row r="140" spans="1:12" x14ac:dyDescent="0.3">
      <c r="A140" s="8">
        <v>2018</v>
      </c>
      <c r="B140" s="8" t="s">
        <v>374</v>
      </c>
      <c r="C140" s="8" t="s">
        <v>375</v>
      </c>
      <c r="D140" s="8" t="s">
        <v>375</v>
      </c>
      <c r="E140" s="9">
        <f>IF(Table4[[#This Row],[Winner]]=Table4[[#Headers],[DC]],1,0)</f>
        <v>0</v>
      </c>
      <c r="F140" s="9">
        <f>IF(Table4[[#This Row],[Winner]]=Table4[[#Headers],[RCB]],1,0)</f>
        <v>0</v>
      </c>
      <c r="G140" s="9">
        <f>IF(Table4[[#This Row],[Winner]]=Table4[[#Headers],[SRH]],1,0)</f>
        <v>0</v>
      </c>
      <c r="H140" s="9">
        <f>IF(Table4[[#This Row],[Winner]]=Table4[[#Headers],[MI]],1,0)</f>
        <v>0</v>
      </c>
      <c r="I140" s="9">
        <f>IF(Table4[[#This Row],[Winner]]=Table4[[#Headers],[RR]],1,0)</f>
        <v>1</v>
      </c>
      <c r="J140" s="9">
        <f>IF(Table4[[#This Row],[Winner]]=Table4[[#Headers],[CSK]],1,0)</f>
        <v>0</v>
      </c>
      <c r="K140" s="9">
        <f>IF(Table4[[#This Row],[Winner]]=Table4[[#Headers],[KKR]],1,0)</f>
        <v>0</v>
      </c>
      <c r="L140" s="9">
        <f>IF(Table4[[#This Row],[Winner]]=Table4[[#Headers],[KXIP]],1,0)</f>
        <v>0</v>
      </c>
    </row>
    <row r="141" spans="1:12" x14ac:dyDescent="0.3">
      <c r="A141" s="8">
        <v>2018</v>
      </c>
      <c r="B141" s="8" t="s">
        <v>374</v>
      </c>
      <c r="C141" s="8" t="s">
        <v>371</v>
      </c>
      <c r="D141" s="8" t="s">
        <v>374</v>
      </c>
      <c r="E141" s="9">
        <f>IF(Table4[[#This Row],[Winner]]=Table4[[#Headers],[DC]],1,0)</f>
        <v>1</v>
      </c>
      <c r="F141" s="9">
        <f>IF(Table4[[#This Row],[Winner]]=Table4[[#Headers],[RCB]],1,0)</f>
        <v>0</v>
      </c>
      <c r="G141" s="9">
        <f>IF(Table4[[#This Row],[Winner]]=Table4[[#Headers],[SRH]],1,0)</f>
        <v>0</v>
      </c>
      <c r="H141" s="9">
        <f>IF(Table4[[#This Row],[Winner]]=Table4[[#Headers],[MI]],1,0)</f>
        <v>0</v>
      </c>
      <c r="I141" s="9">
        <f>IF(Table4[[#This Row],[Winner]]=Table4[[#Headers],[RR]],1,0)</f>
        <v>0</v>
      </c>
      <c r="J141" s="9">
        <f>IF(Table4[[#This Row],[Winner]]=Table4[[#Headers],[CSK]],1,0)</f>
        <v>0</v>
      </c>
      <c r="K141" s="9">
        <f>IF(Table4[[#This Row],[Winner]]=Table4[[#Headers],[KKR]],1,0)</f>
        <v>0</v>
      </c>
      <c r="L141" s="9">
        <f>IF(Table4[[#This Row],[Winner]]=Table4[[#Headers],[KXIP]],1,0)</f>
        <v>0</v>
      </c>
    </row>
    <row r="142" spans="1:12" x14ac:dyDescent="0.3">
      <c r="A142" s="8">
        <v>2018</v>
      </c>
      <c r="B142" s="8" t="s">
        <v>374</v>
      </c>
      <c r="C142" s="8" t="s">
        <v>372</v>
      </c>
      <c r="D142" s="8" t="s">
        <v>372</v>
      </c>
      <c r="E142" s="9">
        <f>IF(Table4[[#This Row],[Winner]]=Table4[[#Headers],[DC]],1,0)</f>
        <v>0</v>
      </c>
      <c r="F142" s="9">
        <f>IF(Table4[[#This Row],[Winner]]=Table4[[#Headers],[RCB]],1,0)</f>
        <v>0</v>
      </c>
      <c r="G142" s="9">
        <f>IF(Table4[[#This Row],[Winner]]=Table4[[#Headers],[SRH]],1,0)</f>
        <v>0</v>
      </c>
      <c r="H142" s="9">
        <f>IF(Table4[[#This Row],[Winner]]=Table4[[#Headers],[MI]],1,0)</f>
        <v>0</v>
      </c>
      <c r="I142" s="9">
        <f>IF(Table4[[#This Row],[Winner]]=Table4[[#Headers],[RR]],1,0)</f>
        <v>0</v>
      </c>
      <c r="J142" s="9">
        <f>IF(Table4[[#This Row],[Winner]]=Table4[[#Headers],[CSK]],1,0)</f>
        <v>0</v>
      </c>
      <c r="K142" s="9">
        <f>IF(Table4[[#This Row],[Winner]]=Table4[[#Headers],[KKR]],1,0)</f>
        <v>1</v>
      </c>
      <c r="L142" s="9">
        <f>IF(Table4[[#This Row],[Winner]]=Table4[[#Headers],[KXIP]],1,0)</f>
        <v>0</v>
      </c>
    </row>
    <row r="143" spans="1:12" x14ac:dyDescent="0.3">
      <c r="A143" s="8">
        <v>2018</v>
      </c>
      <c r="B143" s="8" t="s">
        <v>374</v>
      </c>
      <c r="C143" s="8" t="s">
        <v>376</v>
      </c>
      <c r="D143" s="8" t="s">
        <v>376</v>
      </c>
      <c r="E143" s="9">
        <f>IF(Table4[[#This Row],[Winner]]=Table4[[#Headers],[DC]],1,0)</f>
        <v>0</v>
      </c>
      <c r="F143" s="9">
        <f>IF(Table4[[#This Row],[Winner]]=Table4[[#Headers],[RCB]],1,0)</f>
        <v>1</v>
      </c>
      <c r="G143" s="9">
        <f>IF(Table4[[#This Row],[Winner]]=Table4[[#Headers],[SRH]],1,0)</f>
        <v>0</v>
      </c>
      <c r="H143" s="9">
        <f>IF(Table4[[#This Row],[Winner]]=Table4[[#Headers],[MI]],1,0)</f>
        <v>0</v>
      </c>
      <c r="I143" s="9">
        <f>IF(Table4[[#This Row],[Winner]]=Table4[[#Headers],[RR]],1,0)</f>
        <v>0</v>
      </c>
      <c r="J143" s="9">
        <f>IF(Table4[[#This Row],[Winner]]=Table4[[#Headers],[CSK]],1,0)</f>
        <v>0</v>
      </c>
      <c r="K143" s="9">
        <f>IF(Table4[[#This Row],[Winner]]=Table4[[#Headers],[KKR]],1,0)</f>
        <v>0</v>
      </c>
      <c r="L143" s="9">
        <f>IF(Table4[[#This Row],[Winner]]=Table4[[#Headers],[KXIP]],1,0)</f>
        <v>0</v>
      </c>
    </row>
    <row r="144" spans="1:12" x14ac:dyDescent="0.3">
      <c r="A144" s="8">
        <v>2018</v>
      </c>
      <c r="B144" s="8" t="s">
        <v>374</v>
      </c>
      <c r="C144" s="8" t="s">
        <v>373</v>
      </c>
      <c r="D144" s="8" t="s">
        <v>373</v>
      </c>
      <c r="E144" s="9">
        <f>IF(Table4[[#This Row],[Winner]]=Table4[[#Headers],[DC]],1,0)</f>
        <v>0</v>
      </c>
      <c r="F144" s="9">
        <f>IF(Table4[[#This Row],[Winner]]=Table4[[#Headers],[RCB]],1,0)</f>
        <v>0</v>
      </c>
      <c r="G144" s="9">
        <f>IF(Table4[[#This Row],[Winner]]=Table4[[#Headers],[SRH]],1,0)</f>
        <v>0</v>
      </c>
      <c r="H144" s="9">
        <f>IF(Table4[[#This Row],[Winner]]=Table4[[#Headers],[MI]],1,0)</f>
        <v>0</v>
      </c>
      <c r="I144" s="9">
        <f>IF(Table4[[#This Row],[Winner]]=Table4[[#Headers],[RR]],1,0)</f>
        <v>0</v>
      </c>
      <c r="J144" s="9">
        <f>IF(Table4[[#This Row],[Winner]]=Table4[[#Headers],[CSK]],1,0)</f>
        <v>1</v>
      </c>
      <c r="K144" s="9">
        <f>IF(Table4[[#This Row],[Winner]]=Table4[[#Headers],[KKR]],1,0)</f>
        <v>0</v>
      </c>
      <c r="L144" s="9">
        <f>IF(Table4[[#This Row],[Winner]]=Table4[[#Headers],[KXIP]],1,0)</f>
        <v>0</v>
      </c>
    </row>
    <row r="145" spans="1:12" x14ac:dyDescent="0.3">
      <c r="A145" s="8">
        <v>2018</v>
      </c>
      <c r="B145" s="8" t="s">
        <v>374</v>
      </c>
      <c r="C145" s="8" t="s">
        <v>378</v>
      </c>
      <c r="D145" s="8" t="s">
        <v>378</v>
      </c>
      <c r="E145" s="9">
        <f>IF(Table4[[#This Row],[Winner]]=Table4[[#Headers],[DC]],1,0)</f>
        <v>0</v>
      </c>
      <c r="F145" s="9">
        <f>IF(Table4[[#This Row],[Winner]]=Table4[[#Headers],[RCB]],1,0)</f>
        <v>0</v>
      </c>
      <c r="G145" s="9">
        <f>IF(Table4[[#This Row],[Winner]]=Table4[[#Headers],[SRH]],1,0)</f>
        <v>1</v>
      </c>
      <c r="H145" s="9">
        <f>IF(Table4[[#This Row],[Winner]]=Table4[[#Headers],[MI]],1,0)</f>
        <v>0</v>
      </c>
      <c r="I145" s="9">
        <f>IF(Table4[[#This Row],[Winner]]=Table4[[#Headers],[RR]],1,0)</f>
        <v>0</v>
      </c>
      <c r="J145" s="9">
        <f>IF(Table4[[#This Row],[Winner]]=Table4[[#Headers],[CSK]],1,0)</f>
        <v>0</v>
      </c>
      <c r="K145" s="9">
        <f>IF(Table4[[#This Row],[Winner]]=Table4[[#Headers],[KKR]],1,0)</f>
        <v>0</v>
      </c>
      <c r="L145" s="9">
        <f>IF(Table4[[#This Row],[Winner]]=Table4[[#Headers],[KXIP]],1,0)</f>
        <v>0</v>
      </c>
    </row>
    <row r="146" spans="1:12" x14ac:dyDescent="0.3">
      <c r="A146" s="8">
        <v>2019</v>
      </c>
      <c r="B146" s="8" t="s">
        <v>374</v>
      </c>
      <c r="C146" s="8" t="s">
        <v>373</v>
      </c>
      <c r="D146" s="8" t="s">
        <v>373</v>
      </c>
      <c r="E146" s="9">
        <f>IF(Table4[[#This Row],[Winner]]=Table4[[#Headers],[DC]],1,0)</f>
        <v>0</v>
      </c>
      <c r="F146" s="9">
        <f>IF(Table4[[#This Row],[Winner]]=Table4[[#Headers],[RCB]],1,0)</f>
        <v>0</v>
      </c>
      <c r="G146" s="9">
        <f>IF(Table4[[#This Row],[Winner]]=Table4[[#Headers],[SRH]],1,0)</f>
        <v>0</v>
      </c>
      <c r="H146" s="9">
        <f>IF(Table4[[#This Row],[Winner]]=Table4[[#Headers],[MI]],1,0)</f>
        <v>0</v>
      </c>
      <c r="I146" s="9">
        <f>IF(Table4[[#This Row],[Winner]]=Table4[[#Headers],[RR]],1,0)</f>
        <v>0</v>
      </c>
      <c r="J146" s="9">
        <f>IF(Table4[[#This Row],[Winner]]=Table4[[#Headers],[CSK]],1,0)</f>
        <v>1</v>
      </c>
      <c r="K146" s="9">
        <f>IF(Table4[[#This Row],[Winner]]=Table4[[#Headers],[KKR]],1,0)</f>
        <v>0</v>
      </c>
      <c r="L146" s="9">
        <f>IF(Table4[[#This Row],[Winner]]=Table4[[#Headers],[KXIP]],1,0)</f>
        <v>0</v>
      </c>
    </row>
    <row r="147" spans="1:12" x14ac:dyDescent="0.3">
      <c r="A147" s="8">
        <v>2019</v>
      </c>
      <c r="B147" s="8" t="s">
        <v>374</v>
      </c>
      <c r="C147" s="8" t="s">
        <v>372</v>
      </c>
      <c r="D147" s="8" t="s">
        <v>374</v>
      </c>
      <c r="E147" s="9">
        <f>IF(Table4[[#This Row],[Winner]]=Table4[[#Headers],[DC]],1,0)</f>
        <v>1</v>
      </c>
      <c r="F147" s="9">
        <f>IF(Table4[[#This Row],[Winner]]=Table4[[#Headers],[RCB]],1,0)</f>
        <v>0</v>
      </c>
      <c r="G147" s="9">
        <f>IF(Table4[[#This Row],[Winner]]=Table4[[#Headers],[SRH]],1,0)</f>
        <v>0</v>
      </c>
      <c r="H147" s="9">
        <f>IF(Table4[[#This Row],[Winner]]=Table4[[#Headers],[MI]],1,0)</f>
        <v>0</v>
      </c>
      <c r="I147" s="9">
        <f>IF(Table4[[#This Row],[Winner]]=Table4[[#Headers],[RR]],1,0)</f>
        <v>0</v>
      </c>
      <c r="J147" s="9">
        <f>IF(Table4[[#This Row],[Winner]]=Table4[[#Headers],[CSK]],1,0)</f>
        <v>0</v>
      </c>
      <c r="K147" s="9">
        <f>IF(Table4[[#This Row],[Winner]]=Table4[[#Headers],[KKR]],1,0)</f>
        <v>0</v>
      </c>
      <c r="L147" s="9">
        <f>IF(Table4[[#This Row],[Winner]]=Table4[[#Headers],[KXIP]],1,0)</f>
        <v>0</v>
      </c>
    </row>
    <row r="148" spans="1:12" x14ac:dyDescent="0.3">
      <c r="A148" s="8">
        <v>2019</v>
      </c>
      <c r="B148" s="8" t="s">
        <v>374</v>
      </c>
      <c r="C148" s="8" t="s">
        <v>378</v>
      </c>
      <c r="D148" s="8" t="s">
        <v>378</v>
      </c>
      <c r="E148" s="9">
        <f>IF(Table4[[#This Row],[Winner]]=Table4[[#Headers],[DC]],1,0)</f>
        <v>0</v>
      </c>
      <c r="F148" s="9">
        <f>IF(Table4[[#This Row],[Winner]]=Table4[[#Headers],[RCB]],1,0)</f>
        <v>0</v>
      </c>
      <c r="G148" s="9">
        <f>IF(Table4[[#This Row],[Winner]]=Table4[[#Headers],[SRH]],1,0)</f>
        <v>1</v>
      </c>
      <c r="H148" s="9">
        <f>IF(Table4[[#This Row],[Winner]]=Table4[[#Headers],[MI]],1,0)</f>
        <v>0</v>
      </c>
      <c r="I148" s="9">
        <f>IF(Table4[[#This Row],[Winner]]=Table4[[#Headers],[RR]],1,0)</f>
        <v>0</v>
      </c>
      <c r="J148" s="9">
        <f>IF(Table4[[#This Row],[Winner]]=Table4[[#Headers],[CSK]],1,0)</f>
        <v>0</v>
      </c>
      <c r="K148" s="9">
        <f>IF(Table4[[#This Row],[Winner]]=Table4[[#Headers],[KKR]],1,0)</f>
        <v>0</v>
      </c>
      <c r="L148" s="9">
        <f>IF(Table4[[#This Row],[Winner]]=Table4[[#Headers],[KXIP]],1,0)</f>
        <v>0</v>
      </c>
    </row>
    <row r="149" spans="1:12" x14ac:dyDescent="0.3">
      <c r="A149" s="8">
        <v>2019</v>
      </c>
      <c r="B149" s="8" t="s">
        <v>374</v>
      </c>
      <c r="C149" s="8" t="s">
        <v>371</v>
      </c>
      <c r="D149" s="8" t="s">
        <v>371</v>
      </c>
      <c r="E149" s="9">
        <f>IF(Table4[[#This Row],[Winner]]=Table4[[#Headers],[DC]],1,0)</f>
        <v>0</v>
      </c>
      <c r="F149" s="9">
        <f>IF(Table4[[#This Row],[Winner]]=Table4[[#Headers],[RCB]],1,0)</f>
        <v>0</v>
      </c>
      <c r="G149" s="9">
        <f>IF(Table4[[#This Row],[Winner]]=Table4[[#Headers],[SRH]],1,0)</f>
        <v>0</v>
      </c>
      <c r="H149" s="9">
        <f>IF(Table4[[#This Row],[Winner]]=Table4[[#Headers],[MI]],1,0)</f>
        <v>1</v>
      </c>
      <c r="I149" s="9">
        <f>IF(Table4[[#This Row],[Winner]]=Table4[[#Headers],[RR]],1,0)</f>
        <v>0</v>
      </c>
      <c r="J149" s="9">
        <f>IF(Table4[[#This Row],[Winner]]=Table4[[#Headers],[CSK]],1,0)</f>
        <v>0</v>
      </c>
      <c r="K149" s="9">
        <f>IF(Table4[[#This Row],[Winner]]=Table4[[#Headers],[KKR]],1,0)</f>
        <v>0</v>
      </c>
      <c r="L149" s="9">
        <f>IF(Table4[[#This Row],[Winner]]=Table4[[#Headers],[KXIP]],1,0)</f>
        <v>0</v>
      </c>
    </row>
    <row r="150" spans="1:12" x14ac:dyDescent="0.3">
      <c r="A150" s="8">
        <v>2019</v>
      </c>
      <c r="B150" s="8" t="s">
        <v>374</v>
      </c>
      <c r="C150" s="8" t="s">
        <v>377</v>
      </c>
      <c r="D150" s="8" t="s">
        <v>374</v>
      </c>
      <c r="E150" s="9">
        <f>IF(Table4[[#This Row],[Winner]]=Table4[[#Headers],[DC]],1,0)</f>
        <v>1</v>
      </c>
      <c r="F150" s="9">
        <f>IF(Table4[[#This Row],[Winner]]=Table4[[#Headers],[RCB]],1,0)</f>
        <v>0</v>
      </c>
      <c r="G150" s="9">
        <f>IF(Table4[[#This Row],[Winner]]=Table4[[#Headers],[SRH]],1,0)</f>
        <v>0</v>
      </c>
      <c r="H150" s="9">
        <f>IF(Table4[[#This Row],[Winner]]=Table4[[#Headers],[MI]],1,0)</f>
        <v>0</v>
      </c>
      <c r="I150" s="9">
        <f>IF(Table4[[#This Row],[Winner]]=Table4[[#Headers],[RR]],1,0)</f>
        <v>0</v>
      </c>
      <c r="J150" s="9">
        <f>IF(Table4[[#This Row],[Winner]]=Table4[[#Headers],[CSK]],1,0)</f>
        <v>0</v>
      </c>
      <c r="K150" s="9">
        <f>IF(Table4[[#This Row],[Winner]]=Table4[[#Headers],[KKR]],1,0)</f>
        <v>0</v>
      </c>
      <c r="L150" s="9">
        <f>IF(Table4[[#This Row],[Winner]]=Table4[[#Headers],[KXIP]],1,0)</f>
        <v>0</v>
      </c>
    </row>
    <row r="151" spans="1:12" x14ac:dyDescent="0.3">
      <c r="A151" s="8">
        <v>2019</v>
      </c>
      <c r="B151" s="8" t="s">
        <v>374</v>
      </c>
      <c r="C151" s="8" t="s">
        <v>376</v>
      </c>
      <c r="D151" s="8" t="s">
        <v>374</v>
      </c>
      <c r="E151" s="9">
        <f>IF(Table4[[#This Row],[Winner]]=Table4[[#Headers],[DC]],1,0)</f>
        <v>1</v>
      </c>
      <c r="F151" s="9">
        <f>IF(Table4[[#This Row],[Winner]]=Table4[[#Headers],[RCB]],1,0)</f>
        <v>0</v>
      </c>
      <c r="G151" s="9">
        <f>IF(Table4[[#This Row],[Winner]]=Table4[[#Headers],[SRH]],1,0)</f>
        <v>0</v>
      </c>
      <c r="H151" s="9">
        <f>IF(Table4[[#This Row],[Winner]]=Table4[[#Headers],[MI]],1,0)</f>
        <v>0</v>
      </c>
      <c r="I151" s="9">
        <f>IF(Table4[[#This Row],[Winner]]=Table4[[#Headers],[RR]],1,0)</f>
        <v>0</v>
      </c>
      <c r="J151" s="9">
        <f>IF(Table4[[#This Row],[Winner]]=Table4[[#Headers],[CSK]],1,0)</f>
        <v>0</v>
      </c>
      <c r="K151" s="9">
        <f>IF(Table4[[#This Row],[Winner]]=Table4[[#Headers],[KKR]],1,0)</f>
        <v>0</v>
      </c>
      <c r="L151" s="9">
        <f>IF(Table4[[#This Row],[Winner]]=Table4[[#Headers],[KXIP]],1,0)</f>
        <v>0</v>
      </c>
    </row>
    <row r="152" spans="1:12" x14ac:dyDescent="0.3">
      <c r="A152" s="8">
        <v>2019</v>
      </c>
      <c r="B152" s="8" t="s">
        <v>374</v>
      </c>
      <c r="C152" s="8" t="s">
        <v>375</v>
      </c>
      <c r="D152" s="8" t="s">
        <v>374</v>
      </c>
      <c r="E152" s="9">
        <f>IF(Table4[[#This Row],[Winner]]=Table4[[#Headers],[DC]],1,0)</f>
        <v>1</v>
      </c>
      <c r="F152" s="9">
        <f>IF(Table4[[#This Row],[Winner]]=Table4[[#Headers],[RCB]],1,0)</f>
        <v>0</v>
      </c>
      <c r="G152" s="9">
        <f>IF(Table4[[#This Row],[Winner]]=Table4[[#Headers],[SRH]],1,0)</f>
        <v>0</v>
      </c>
      <c r="H152" s="9">
        <f>IF(Table4[[#This Row],[Winner]]=Table4[[#Headers],[MI]],1,0)</f>
        <v>0</v>
      </c>
      <c r="I152" s="9">
        <f>IF(Table4[[#This Row],[Winner]]=Table4[[#Headers],[RR]],1,0)</f>
        <v>0</v>
      </c>
      <c r="J152" s="9">
        <f>IF(Table4[[#This Row],[Winner]]=Table4[[#Headers],[CSK]],1,0)</f>
        <v>0</v>
      </c>
      <c r="K152" s="9">
        <f>IF(Table4[[#This Row],[Winner]]=Table4[[#Headers],[KKR]],1,0)</f>
        <v>0</v>
      </c>
      <c r="L152" s="9">
        <f>IF(Table4[[#This Row],[Winner]]=Table4[[#Headers],[KXIP]],1,0)</f>
        <v>0</v>
      </c>
    </row>
    <row r="153" spans="1:12" x14ac:dyDescent="0.3">
      <c r="A153" s="8">
        <v>2019</v>
      </c>
      <c r="B153" s="8" t="s">
        <v>374</v>
      </c>
      <c r="C153" s="8" t="s">
        <v>378</v>
      </c>
      <c r="D153" s="8" t="s">
        <v>374</v>
      </c>
      <c r="E153" s="9">
        <f>IF(Table4[[#This Row],[Winner]]=Table4[[#Headers],[DC]],1,0)</f>
        <v>1</v>
      </c>
      <c r="F153" s="9">
        <f>IF(Table4[[#This Row],[Winner]]=Table4[[#Headers],[RCB]],1,0)</f>
        <v>0</v>
      </c>
      <c r="G153" s="9">
        <f>IF(Table4[[#This Row],[Winner]]=Table4[[#Headers],[SRH]],1,0)</f>
        <v>0</v>
      </c>
      <c r="H153" s="9">
        <f>IF(Table4[[#This Row],[Winner]]=Table4[[#Headers],[MI]],1,0)</f>
        <v>0</v>
      </c>
      <c r="I153" s="9">
        <f>IF(Table4[[#This Row],[Winner]]=Table4[[#Headers],[RR]],1,0)</f>
        <v>0</v>
      </c>
      <c r="J153" s="9">
        <f>IF(Table4[[#This Row],[Winner]]=Table4[[#Headers],[CSK]],1,0)</f>
        <v>0</v>
      </c>
      <c r="K153" s="9">
        <f>IF(Table4[[#This Row],[Winner]]=Table4[[#Headers],[KKR]],1,0)</f>
        <v>0</v>
      </c>
      <c r="L153" s="9">
        <f>IF(Table4[[#This Row],[Winner]]=Table4[[#Headers],[KXIP]],1,0)</f>
        <v>0</v>
      </c>
    </row>
    <row r="154" spans="1:12" x14ac:dyDescent="0.3">
      <c r="A154" s="8">
        <v>2019</v>
      </c>
      <c r="B154" s="8" t="s">
        <v>374</v>
      </c>
      <c r="C154" s="8" t="s">
        <v>371</v>
      </c>
      <c r="D154" s="8" t="s">
        <v>374</v>
      </c>
      <c r="E154" s="9">
        <f>IF(Table4[[#This Row],[Winner]]=Table4[[#Headers],[DC]],1,0)</f>
        <v>1</v>
      </c>
      <c r="F154" s="9">
        <f>IF(Table4[[#This Row],[Winner]]=Table4[[#Headers],[RCB]],1,0)</f>
        <v>0</v>
      </c>
      <c r="G154" s="9">
        <f>IF(Table4[[#This Row],[Winner]]=Table4[[#Headers],[SRH]],1,0)</f>
        <v>0</v>
      </c>
      <c r="H154" s="9">
        <f>IF(Table4[[#This Row],[Winner]]=Table4[[#Headers],[MI]],1,0)</f>
        <v>0</v>
      </c>
      <c r="I154" s="9">
        <f>IF(Table4[[#This Row],[Winner]]=Table4[[#Headers],[RR]],1,0)</f>
        <v>0</v>
      </c>
      <c r="J154" s="9">
        <f>IF(Table4[[#This Row],[Winner]]=Table4[[#Headers],[CSK]],1,0)</f>
        <v>0</v>
      </c>
      <c r="K154" s="9">
        <f>IF(Table4[[#This Row],[Winner]]=Table4[[#Headers],[KKR]],1,0)</f>
        <v>0</v>
      </c>
      <c r="L154" s="9">
        <f>IF(Table4[[#This Row],[Winner]]=Table4[[#Headers],[KXIP]],1,0)</f>
        <v>0</v>
      </c>
    </row>
    <row r="155" spans="1:12" x14ac:dyDescent="0.3">
      <c r="A155" s="8">
        <v>2019</v>
      </c>
      <c r="B155" s="8" t="s">
        <v>374</v>
      </c>
      <c r="C155" s="8" t="s">
        <v>377</v>
      </c>
      <c r="D155" s="8" t="s">
        <v>377</v>
      </c>
      <c r="E155" s="9">
        <f>IF(Table4[[#This Row],[Winner]]=Table4[[#Headers],[DC]],1,0)</f>
        <v>0</v>
      </c>
      <c r="F155" s="9">
        <f>IF(Table4[[#This Row],[Winner]]=Table4[[#Headers],[RCB]],1,0)</f>
        <v>0</v>
      </c>
      <c r="G155" s="9">
        <f>IF(Table4[[#This Row],[Winner]]=Table4[[#Headers],[SRH]],1,0)</f>
        <v>0</v>
      </c>
      <c r="H155" s="9">
        <f>IF(Table4[[#This Row],[Winner]]=Table4[[#Headers],[MI]],1,0)</f>
        <v>0</v>
      </c>
      <c r="I155" s="9">
        <f>IF(Table4[[#This Row],[Winner]]=Table4[[#Headers],[RR]],1,0)</f>
        <v>0</v>
      </c>
      <c r="J155" s="9">
        <f>IF(Table4[[#This Row],[Winner]]=Table4[[#Headers],[CSK]],1,0)</f>
        <v>0</v>
      </c>
      <c r="K155" s="9">
        <f>IF(Table4[[#This Row],[Winner]]=Table4[[#Headers],[KKR]],1,0)</f>
        <v>0</v>
      </c>
      <c r="L155" s="9">
        <f>IF(Table4[[#This Row],[Winner]]=Table4[[#Headers],[KXIP]],1,0)</f>
        <v>1</v>
      </c>
    </row>
    <row r="156" spans="1:12" x14ac:dyDescent="0.3">
      <c r="A156" s="8">
        <v>2019</v>
      </c>
      <c r="B156" s="8" t="s">
        <v>374</v>
      </c>
      <c r="C156" s="8" t="s">
        <v>376</v>
      </c>
      <c r="D156" s="8" t="s">
        <v>374</v>
      </c>
      <c r="E156" s="9">
        <f>IF(Table4[[#This Row],[Winner]]=Table4[[#Headers],[DC]],1,0)</f>
        <v>1</v>
      </c>
      <c r="F156" s="9">
        <f>IF(Table4[[#This Row],[Winner]]=Table4[[#Headers],[RCB]],1,0)</f>
        <v>0</v>
      </c>
      <c r="G156" s="9">
        <f>IF(Table4[[#This Row],[Winner]]=Table4[[#Headers],[SRH]],1,0)</f>
        <v>0</v>
      </c>
      <c r="H156" s="9">
        <f>IF(Table4[[#This Row],[Winner]]=Table4[[#Headers],[MI]],1,0)</f>
        <v>0</v>
      </c>
      <c r="I156" s="9">
        <f>IF(Table4[[#This Row],[Winner]]=Table4[[#Headers],[RR]],1,0)</f>
        <v>0</v>
      </c>
      <c r="J156" s="9">
        <f>IF(Table4[[#This Row],[Winner]]=Table4[[#Headers],[CSK]],1,0)</f>
        <v>0</v>
      </c>
      <c r="K156" s="9">
        <f>IF(Table4[[#This Row],[Winner]]=Table4[[#Headers],[KKR]],1,0)</f>
        <v>0</v>
      </c>
      <c r="L156" s="9">
        <f>IF(Table4[[#This Row],[Winner]]=Table4[[#Headers],[KXIP]],1,0)</f>
        <v>0</v>
      </c>
    </row>
    <row r="157" spans="1:12" x14ac:dyDescent="0.3">
      <c r="A157" s="8">
        <v>2019</v>
      </c>
      <c r="B157" s="8" t="s">
        <v>374</v>
      </c>
      <c r="C157" s="8" t="s">
        <v>372</v>
      </c>
      <c r="D157" s="8" t="s">
        <v>374</v>
      </c>
      <c r="E157" s="9">
        <f>IF(Table4[[#This Row],[Winner]]=Table4[[#Headers],[DC]],1,0)</f>
        <v>1</v>
      </c>
      <c r="F157" s="9">
        <f>IF(Table4[[#This Row],[Winner]]=Table4[[#Headers],[RCB]],1,0)</f>
        <v>0</v>
      </c>
      <c r="G157" s="9">
        <f>IF(Table4[[#This Row],[Winner]]=Table4[[#Headers],[SRH]],1,0)</f>
        <v>0</v>
      </c>
      <c r="H157" s="9">
        <f>IF(Table4[[#This Row],[Winner]]=Table4[[#Headers],[MI]],1,0)</f>
        <v>0</v>
      </c>
      <c r="I157" s="9">
        <f>IF(Table4[[#This Row],[Winner]]=Table4[[#Headers],[RR]],1,0)</f>
        <v>0</v>
      </c>
      <c r="J157" s="9">
        <f>IF(Table4[[#This Row],[Winner]]=Table4[[#Headers],[CSK]],1,0)</f>
        <v>0</v>
      </c>
      <c r="K157" s="9">
        <f>IF(Table4[[#This Row],[Winner]]=Table4[[#Headers],[KKR]],1,0)</f>
        <v>0</v>
      </c>
      <c r="L157" s="9">
        <f>IF(Table4[[#This Row],[Winner]]=Table4[[#Headers],[KXIP]],1,0)</f>
        <v>0</v>
      </c>
    </row>
    <row r="158" spans="1:12" x14ac:dyDescent="0.3">
      <c r="A158" s="8">
        <v>2019</v>
      </c>
      <c r="B158" s="8" t="s">
        <v>374</v>
      </c>
      <c r="C158" s="8" t="s">
        <v>378</v>
      </c>
      <c r="D158" s="8" t="s">
        <v>374</v>
      </c>
      <c r="E158" s="9">
        <f>IF(Table4[[#This Row],[Winner]]=Table4[[#Headers],[DC]],1,0)</f>
        <v>1</v>
      </c>
      <c r="F158" s="9">
        <f>IF(Table4[[#This Row],[Winner]]=Table4[[#Headers],[RCB]],1,0)</f>
        <v>0</v>
      </c>
      <c r="G158" s="9">
        <f>IF(Table4[[#This Row],[Winner]]=Table4[[#Headers],[SRH]],1,0)</f>
        <v>0</v>
      </c>
      <c r="H158" s="9">
        <f>IF(Table4[[#This Row],[Winner]]=Table4[[#Headers],[MI]],1,0)</f>
        <v>0</v>
      </c>
      <c r="I158" s="9">
        <f>IF(Table4[[#This Row],[Winner]]=Table4[[#Headers],[RR]],1,0)</f>
        <v>0</v>
      </c>
      <c r="J158" s="9">
        <f>IF(Table4[[#This Row],[Winner]]=Table4[[#Headers],[CSK]],1,0)</f>
        <v>0</v>
      </c>
      <c r="K158" s="9">
        <f>IF(Table4[[#This Row],[Winner]]=Table4[[#Headers],[KKR]],1,0)</f>
        <v>0</v>
      </c>
      <c r="L158" s="9">
        <f>IF(Table4[[#This Row],[Winner]]=Table4[[#Headers],[KXIP]],1,0)</f>
        <v>0</v>
      </c>
    </row>
    <row r="159" spans="1:12" x14ac:dyDescent="0.3">
      <c r="A159" s="8">
        <v>2019</v>
      </c>
      <c r="B159" s="8" t="s">
        <v>374</v>
      </c>
      <c r="C159" s="8" t="s">
        <v>375</v>
      </c>
      <c r="D159" s="8" t="s">
        <v>374</v>
      </c>
      <c r="E159" s="9">
        <f>IF(Table4[[#This Row],[Winner]]=Table4[[#Headers],[DC]],1,0)</f>
        <v>1</v>
      </c>
      <c r="F159" s="9">
        <f>IF(Table4[[#This Row],[Winner]]=Table4[[#Headers],[RCB]],1,0)</f>
        <v>0</v>
      </c>
      <c r="G159" s="9">
        <f>IF(Table4[[#This Row],[Winner]]=Table4[[#Headers],[SRH]],1,0)</f>
        <v>0</v>
      </c>
      <c r="H159" s="9">
        <f>IF(Table4[[#This Row],[Winner]]=Table4[[#Headers],[MI]],1,0)</f>
        <v>0</v>
      </c>
      <c r="I159" s="9">
        <f>IF(Table4[[#This Row],[Winner]]=Table4[[#Headers],[RR]],1,0)</f>
        <v>0</v>
      </c>
      <c r="J159" s="9">
        <f>IF(Table4[[#This Row],[Winner]]=Table4[[#Headers],[CSK]],1,0)</f>
        <v>0</v>
      </c>
      <c r="K159" s="9">
        <f>IF(Table4[[#This Row],[Winner]]=Table4[[#Headers],[KKR]],1,0)</f>
        <v>0</v>
      </c>
      <c r="L159" s="9">
        <f>IF(Table4[[#This Row],[Winner]]=Table4[[#Headers],[KXIP]],1,0)</f>
        <v>0</v>
      </c>
    </row>
    <row r="160" spans="1:12" x14ac:dyDescent="0.3">
      <c r="A160" s="8">
        <v>2019</v>
      </c>
      <c r="B160" s="8" t="s">
        <v>374</v>
      </c>
      <c r="C160" s="8" t="s">
        <v>373</v>
      </c>
      <c r="D160" s="8" t="s">
        <v>373</v>
      </c>
      <c r="E160" s="9">
        <f>IF(Table4[[#This Row],[Winner]]=Table4[[#Headers],[DC]],1,0)</f>
        <v>0</v>
      </c>
      <c r="F160" s="9">
        <f>IF(Table4[[#This Row],[Winner]]=Table4[[#Headers],[RCB]],1,0)</f>
        <v>0</v>
      </c>
      <c r="G160" s="9">
        <f>IF(Table4[[#This Row],[Winner]]=Table4[[#Headers],[SRH]],1,0)</f>
        <v>0</v>
      </c>
      <c r="H160" s="9">
        <f>IF(Table4[[#This Row],[Winner]]=Table4[[#Headers],[MI]],1,0)</f>
        <v>0</v>
      </c>
      <c r="I160" s="9">
        <f>IF(Table4[[#This Row],[Winner]]=Table4[[#Headers],[RR]],1,0)</f>
        <v>0</v>
      </c>
      <c r="J160" s="9">
        <f>IF(Table4[[#This Row],[Winner]]=Table4[[#Headers],[CSK]],1,0)</f>
        <v>1</v>
      </c>
      <c r="K160" s="9">
        <f>IF(Table4[[#This Row],[Winner]]=Table4[[#Headers],[KKR]],1,0)</f>
        <v>0</v>
      </c>
      <c r="L160" s="9">
        <f>IF(Table4[[#This Row],[Winner]]=Table4[[#Headers],[KXIP]],1,0)</f>
        <v>0</v>
      </c>
    </row>
    <row r="161" spans="1:12" x14ac:dyDescent="0.3">
      <c r="A161" s="8">
        <v>2019</v>
      </c>
      <c r="B161" s="8" t="s">
        <v>374</v>
      </c>
      <c r="C161" s="8" t="s">
        <v>373</v>
      </c>
      <c r="D161" s="8" t="s">
        <v>373</v>
      </c>
      <c r="E161" s="9">
        <f>IF(Table4[[#This Row],[Winner]]=Table4[[#Headers],[DC]],1,0)</f>
        <v>0</v>
      </c>
      <c r="F161" s="9">
        <f>IF(Table4[[#This Row],[Winner]]=Table4[[#Headers],[RCB]],1,0)</f>
        <v>0</v>
      </c>
      <c r="G161" s="9">
        <f>IF(Table4[[#This Row],[Winner]]=Table4[[#Headers],[SRH]],1,0)</f>
        <v>0</v>
      </c>
      <c r="H161" s="9">
        <f>IF(Table4[[#This Row],[Winner]]=Table4[[#Headers],[MI]],1,0)</f>
        <v>0</v>
      </c>
      <c r="I161" s="9">
        <f>IF(Table4[[#This Row],[Winner]]=Table4[[#Headers],[RR]],1,0)</f>
        <v>0</v>
      </c>
      <c r="J161" s="9">
        <f>IF(Table4[[#This Row],[Winner]]=Table4[[#Headers],[CSK]],1,0)</f>
        <v>1</v>
      </c>
      <c r="K161" s="9">
        <f>IF(Table4[[#This Row],[Winner]]=Table4[[#Headers],[KKR]],1,0)</f>
        <v>0</v>
      </c>
      <c r="L161" s="9">
        <f>IF(Table4[[#This Row],[Winner]]=Table4[[#Headers],[KXIP]],1,0)</f>
        <v>0</v>
      </c>
    </row>
    <row r="162" spans="1:12" x14ac:dyDescent="0.3">
      <c r="A162" s="8">
        <v>2020</v>
      </c>
      <c r="B162" s="8" t="s">
        <v>374</v>
      </c>
      <c r="C162" s="8" t="s">
        <v>377</v>
      </c>
      <c r="D162" s="8" t="s">
        <v>374</v>
      </c>
      <c r="E162" s="9">
        <f>IF(Table4[[#This Row],[Winner]]=Table4[[#Headers],[DC]],1,0)</f>
        <v>1</v>
      </c>
      <c r="F162" s="9">
        <f>IF(Table4[[#This Row],[Winner]]=Table4[[#Headers],[RCB]],1,0)</f>
        <v>0</v>
      </c>
      <c r="G162" s="9">
        <f>IF(Table4[[#This Row],[Winner]]=Table4[[#Headers],[SRH]],1,0)</f>
        <v>0</v>
      </c>
      <c r="H162" s="9">
        <f>IF(Table4[[#This Row],[Winner]]=Table4[[#Headers],[MI]],1,0)</f>
        <v>0</v>
      </c>
      <c r="I162" s="9">
        <f>IF(Table4[[#This Row],[Winner]]=Table4[[#Headers],[RR]],1,0)</f>
        <v>0</v>
      </c>
      <c r="J162" s="9">
        <f>IF(Table4[[#This Row],[Winner]]=Table4[[#Headers],[CSK]],1,0)</f>
        <v>0</v>
      </c>
      <c r="K162" s="9">
        <f>IF(Table4[[#This Row],[Winner]]=Table4[[#Headers],[KKR]],1,0)</f>
        <v>0</v>
      </c>
      <c r="L162" s="9">
        <f>IF(Table4[[#This Row],[Winner]]=Table4[[#Headers],[KXIP]],1,0)</f>
        <v>0</v>
      </c>
    </row>
    <row r="163" spans="1:12" x14ac:dyDescent="0.3">
      <c r="A163" s="8">
        <v>2020</v>
      </c>
      <c r="B163" s="8" t="s">
        <v>374</v>
      </c>
      <c r="C163" s="8" t="s">
        <v>375</v>
      </c>
      <c r="D163" s="8" t="s">
        <v>374</v>
      </c>
      <c r="E163" s="9">
        <f>IF(Table4[[#This Row],[Winner]]=Table4[[#Headers],[DC]],1,0)</f>
        <v>1</v>
      </c>
      <c r="F163" s="9">
        <f>IF(Table4[[#This Row],[Winner]]=Table4[[#Headers],[RCB]],1,0)</f>
        <v>0</v>
      </c>
      <c r="G163" s="9">
        <f>IF(Table4[[#This Row],[Winner]]=Table4[[#Headers],[SRH]],1,0)</f>
        <v>0</v>
      </c>
      <c r="H163" s="9">
        <f>IF(Table4[[#This Row],[Winner]]=Table4[[#Headers],[MI]],1,0)</f>
        <v>0</v>
      </c>
      <c r="I163" s="9">
        <f>IF(Table4[[#This Row],[Winner]]=Table4[[#Headers],[RR]],1,0)</f>
        <v>0</v>
      </c>
      <c r="J163" s="9">
        <f>IF(Table4[[#This Row],[Winner]]=Table4[[#Headers],[CSK]],1,0)</f>
        <v>0</v>
      </c>
      <c r="K163" s="9">
        <f>IF(Table4[[#This Row],[Winner]]=Table4[[#Headers],[KKR]],1,0)</f>
        <v>0</v>
      </c>
      <c r="L163" s="9">
        <f>IF(Table4[[#This Row],[Winner]]=Table4[[#Headers],[KXIP]],1,0)</f>
        <v>0</v>
      </c>
    </row>
    <row r="164" spans="1:12" x14ac:dyDescent="0.3">
      <c r="A164" s="8">
        <v>2020</v>
      </c>
      <c r="B164" s="8" t="s">
        <v>374</v>
      </c>
      <c r="C164" s="8" t="s">
        <v>372</v>
      </c>
      <c r="D164" s="8" t="s">
        <v>374</v>
      </c>
      <c r="E164" s="9">
        <f>IF(Table4[[#This Row],[Winner]]=Table4[[#Headers],[DC]],1,0)</f>
        <v>1</v>
      </c>
      <c r="F164" s="9">
        <f>IF(Table4[[#This Row],[Winner]]=Table4[[#Headers],[RCB]],1,0)</f>
        <v>0</v>
      </c>
      <c r="G164" s="9">
        <f>IF(Table4[[#This Row],[Winner]]=Table4[[#Headers],[SRH]],1,0)</f>
        <v>0</v>
      </c>
      <c r="H164" s="9">
        <f>IF(Table4[[#This Row],[Winner]]=Table4[[#Headers],[MI]],1,0)</f>
        <v>0</v>
      </c>
      <c r="I164" s="9">
        <f>IF(Table4[[#This Row],[Winner]]=Table4[[#Headers],[RR]],1,0)</f>
        <v>0</v>
      </c>
      <c r="J164" s="9">
        <f>IF(Table4[[#This Row],[Winner]]=Table4[[#Headers],[CSK]],1,0)</f>
        <v>0</v>
      </c>
      <c r="K164" s="9">
        <f>IF(Table4[[#This Row],[Winner]]=Table4[[#Headers],[KKR]],1,0)</f>
        <v>0</v>
      </c>
      <c r="L164" s="9">
        <f>IF(Table4[[#This Row],[Winner]]=Table4[[#Headers],[KXIP]],1,0)</f>
        <v>0</v>
      </c>
    </row>
    <row r="165" spans="1:12" x14ac:dyDescent="0.3">
      <c r="A165" s="8">
        <v>2020</v>
      </c>
      <c r="B165" s="8" t="s">
        <v>374</v>
      </c>
      <c r="C165" s="8" t="s">
        <v>376</v>
      </c>
      <c r="D165" s="8" t="s">
        <v>374</v>
      </c>
      <c r="E165" s="9">
        <f>IF(Table4[[#This Row],[Winner]]=Table4[[#Headers],[DC]],1,0)</f>
        <v>1</v>
      </c>
      <c r="F165" s="9">
        <f>IF(Table4[[#This Row],[Winner]]=Table4[[#Headers],[RCB]],1,0)</f>
        <v>0</v>
      </c>
      <c r="G165" s="9">
        <f>IF(Table4[[#This Row],[Winner]]=Table4[[#Headers],[SRH]],1,0)</f>
        <v>0</v>
      </c>
      <c r="H165" s="9">
        <f>IF(Table4[[#This Row],[Winner]]=Table4[[#Headers],[MI]],1,0)</f>
        <v>0</v>
      </c>
      <c r="I165" s="9">
        <f>IF(Table4[[#This Row],[Winner]]=Table4[[#Headers],[RR]],1,0)</f>
        <v>0</v>
      </c>
      <c r="J165" s="9">
        <f>IF(Table4[[#This Row],[Winner]]=Table4[[#Headers],[CSK]],1,0)</f>
        <v>0</v>
      </c>
      <c r="K165" s="9">
        <f>IF(Table4[[#This Row],[Winner]]=Table4[[#Headers],[KKR]],1,0)</f>
        <v>0</v>
      </c>
      <c r="L165" s="9">
        <f>IF(Table4[[#This Row],[Winner]]=Table4[[#Headers],[KXIP]],1,0)</f>
        <v>0</v>
      </c>
    </row>
    <row r="166" spans="1:12" x14ac:dyDescent="0.3">
      <c r="A166" s="8">
        <v>2020</v>
      </c>
      <c r="B166" s="8" t="s">
        <v>374</v>
      </c>
      <c r="C166" s="8" t="s">
        <v>371</v>
      </c>
      <c r="D166" s="8" t="s">
        <v>371</v>
      </c>
      <c r="E166" s="9">
        <f>IF(Table4[[#This Row],[Winner]]=Table4[[#Headers],[DC]],1,0)</f>
        <v>0</v>
      </c>
      <c r="F166" s="9">
        <f>IF(Table4[[#This Row],[Winner]]=Table4[[#Headers],[RCB]],1,0)</f>
        <v>0</v>
      </c>
      <c r="G166" s="9">
        <f>IF(Table4[[#This Row],[Winner]]=Table4[[#Headers],[SRH]],1,0)</f>
        <v>0</v>
      </c>
      <c r="H166" s="9">
        <f>IF(Table4[[#This Row],[Winner]]=Table4[[#Headers],[MI]],1,0)</f>
        <v>1</v>
      </c>
      <c r="I166" s="9">
        <f>IF(Table4[[#This Row],[Winner]]=Table4[[#Headers],[RR]],1,0)</f>
        <v>0</v>
      </c>
      <c r="J166" s="9">
        <f>IF(Table4[[#This Row],[Winner]]=Table4[[#Headers],[CSK]],1,0)</f>
        <v>0</v>
      </c>
      <c r="K166" s="9">
        <f>IF(Table4[[#This Row],[Winner]]=Table4[[#Headers],[KKR]],1,0)</f>
        <v>0</v>
      </c>
      <c r="L166" s="9">
        <f>IF(Table4[[#This Row],[Winner]]=Table4[[#Headers],[KXIP]],1,0)</f>
        <v>0</v>
      </c>
    </row>
    <row r="167" spans="1:12" x14ac:dyDescent="0.3">
      <c r="A167" s="8">
        <v>2020</v>
      </c>
      <c r="B167" s="8" t="s">
        <v>374</v>
      </c>
      <c r="C167" s="8" t="s">
        <v>371</v>
      </c>
      <c r="D167" s="8" t="s">
        <v>371</v>
      </c>
      <c r="E167" s="9">
        <f>IF(Table4[[#This Row],[Winner]]=Table4[[#Headers],[DC]],1,0)</f>
        <v>0</v>
      </c>
      <c r="F167" s="9">
        <f>IF(Table4[[#This Row],[Winner]]=Table4[[#Headers],[RCB]],1,0)</f>
        <v>0</v>
      </c>
      <c r="G167" s="9">
        <f>IF(Table4[[#This Row],[Winner]]=Table4[[#Headers],[SRH]],1,0)</f>
        <v>0</v>
      </c>
      <c r="H167" s="9">
        <f>IF(Table4[[#This Row],[Winner]]=Table4[[#Headers],[MI]],1,0)</f>
        <v>1</v>
      </c>
      <c r="I167" s="9">
        <f>IF(Table4[[#This Row],[Winner]]=Table4[[#Headers],[RR]],1,0)</f>
        <v>0</v>
      </c>
      <c r="J167" s="9">
        <f>IF(Table4[[#This Row],[Winner]]=Table4[[#Headers],[CSK]],1,0)</f>
        <v>0</v>
      </c>
      <c r="K167" s="9">
        <f>IF(Table4[[#This Row],[Winner]]=Table4[[#Headers],[KKR]],1,0)</f>
        <v>0</v>
      </c>
      <c r="L167" s="9">
        <f>IF(Table4[[#This Row],[Winner]]=Table4[[#Headers],[KXIP]],1,0)</f>
        <v>0</v>
      </c>
    </row>
    <row r="168" spans="1:12" x14ac:dyDescent="0.3">
      <c r="A168" s="8">
        <v>2020</v>
      </c>
      <c r="B168" s="8" t="s">
        <v>374</v>
      </c>
      <c r="C168" s="8" t="s">
        <v>373</v>
      </c>
      <c r="D168" s="8" t="s">
        <v>374</v>
      </c>
      <c r="E168" s="9">
        <f>IF(Table4[[#This Row],[Winner]]=Table4[[#Headers],[DC]],1,0)</f>
        <v>1</v>
      </c>
      <c r="F168" s="9">
        <f>IF(Table4[[#This Row],[Winner]]=Table4[[#Headers],[RCB]],1,0)</f>
        <v>0</v>
      </c>
      <c r="G168" s="9">
        <f>IF(Table4[[#This Row],[Winner]]=Table4[[#Headers],[SRH]],1,0)</f>
        <v>0</v>
      </c>
      <c r="H168" s="9">
        <f>IF(Table4[[#This Row],[Winner]]=Table4[[#Headers],[MI]],1,0)</f>
        <v>0</v>
      </c>
      <c r="I168" s="9">
        <f>IF(Table4[[#This Row],[Winner]]=Table4[[#Headers],[RR]],1,0)</f>
        <v>0</v>
      </c>
      <c r="J168" s="9">
        <f>IF(Table4[[#This Row],[Winner]]=Table4[[#Headers],[CSK]],1,0)</f>
        <v>0</v>
      </c>
      <c r="K168" s="9">
        <f>IF(Table4[[#This Row],[Winner]]=Table4[[#Headers],[KKR]],1,0)</f>
        <v>0</v>
      </c>
      <c r="L168" s="9">
        <f>IF(Table4[[#This Row],[Winner]]=Table4[[#Headers],[KXIP]],1,0)</f>
        <v>0</v>
      </c>
    </row>
    <row r="169" spans="1:12" x14ac:dyDescent="0.3">
      <c r="A169" s="8">
        <v>2020</v>
      </c>
      <c r="B169" s="8" t="s">
        <v>374</v>
      </c>
      <c r="C169" s="8" t="s">
        <v>375</v>
      </c>
      <c r="D169" s="8" t="s">
        <v>374</v>
      </c>
      <c r="E169" s="9">
        <f>IF(Table4[[#This Row],[Winner]]=Table4[[#Headers],[DC]],1,0)</f>
        <v>1</v>
      </c>
      <c r="F169" s="9">
        <f>IF(Table4[[#This Row],[Winner]]=Table4[[#Headers],[RCB]],1,0)</f>
        <v>0</v>
      </c>
      <c r="G169" s="9">
        <f>IF(Table4[[#This Row],[Winner]]=Table4[[#Headers],[SRH]],1,0)</f>
        <v>0</v>
      </c>
      <c r="H169" s="9">
        <f>IF(Table4[[#This Row],[Winner]]=Table4[[#Headers],[MI]],1,0)</f>
        <v>0</v>
      </c>
      <c r="I169" s="9">
        <f>IF(Table4[[#This Row],[Winner]]=Table4[[#Headers],[RR]],1,0)</f>
        <v>0</v>
      </c>
      <c r="J169" s="9">
        <f>IF(Table4[[#This Row],[Winner]]=Table4[[#Headers],[CSK]],1,0)</f>
        <v>0</v>
      </c>
      <c r="K169" s="9">
        <f>IF(Table4[[#This Row],[Winner]]=Table4[[#Headers],[KKR]],1,0)</f>
        <v>0</v>
      </c>
      <c r="L169" s="9">
        <f>IF(Table4[[#This Row],[Winner]]=Table4[[#Headers],[KXIP]],1,0)</f>
        <v>0</v>
      </c>
    </row>
    <row r="170" spans="1:12" x14ac:dyDescent="0.3">
      <c r="A170" s="8">
        <v>2020</v>
      </c>
      <c r="B170" s="8" t="s">
        <v>374</v>
      </c>
      <c r="C170" s="8" t="s">
        <v>377</v>
      </c>
      <c r="D170" s="8" t="s">
        <v>377</v>
      </c>
      <c r="E170" s="9">
        <f>IF(Table4[[#This Row],[Winner]]=Table4[[#Headers],[DC]],1,0)</f>
        <v>0</v>
      </c>
      <c r="F170" s="9">
        <f>IF(Table4[[#This Row],[Winner]]=Table4[[#Headers],[RCB]],1,0)</f>
        <v>0</v>
      </c>
      <c r="G170" s="9">
        <f>IF(Table4[[#This Row],[Winner]]=Table4[[#Headers],[SRH]],1,0)</f>
        <v>0</v>
      </c>
      <c r="H170" s="9">
        <f>IF(Table4[[#This Row],[Winner]]=Table4[[#Headers],[MI]],1,0)</f>
        <v>0</v>
      </c>
      <c r="I170" s="9">
        <f>IF(Table4[[#This Row],[Winner]]=Table4[[#Headers],[RR]],1,0)</f>
        <v>0</v>
      </c>
      <c r="J170" s="9">
        <f>IF(Table4[[#This Row],[Winner]]=Table4[[#Headers],[CSK]],1,0)</f>
        <v>0</v>
      </c>
      <c r="K170" s="9">
        <f>IF(Table4[[#This Row],[Winner]]=Table4[[#Headers],[KKR]],1,0)</f>
        <v>0</v>
      </c>
      <c r="L170" s="9">
        <f>IF(Table4[[#This Row],[Winner]]=Table4[[#Headers],[KXIP]],1,0)</f>
        <v>1</v>
      </c>
    </row>
    <row r="171" spans="1:12" x14ac:dyDescent="0.3">
      <c r="A171" s="8">
        <v>2020</v>
      </c>
      <c r="B171" s="8" t="s">
        <v>374</v>
      </c>
      <c r="C171" s="8" t="s">
        <v>378</v>
      </c>
      <c r="D171" s="8" t="s">
        <v>374</v>
      </c>
      <c r="E171" s="9">
        <f>IF(Table4[[#This Row],[Winner]]=Table4[[#Headers],[DC]],1,0)</f>
        <v>1</v>
      </c>
      <c r="F171" s="9">
        <f>IF(Table4[[#This Row],[Winner]]=Table4[[#Headers],[RCB]],1,0)</f>
        <v>0</v>
      </c>
      <c r="G171" s="9">
        <f>IF(Table4[[#This Row],[Winner]]=Table4[[#Headers],[SRH]],1,0)</f>
        <v>0</v>
      </c>
      <c r="H171" s="9">
        <f>IF(Table4[[#This Row],[Winner]]=Table4[[#Headers],[MI]],1,0)</f>
        <v>0</v>
      </c>
      <c r="I171" s="9">
        <f>IF(Table4[[#This Row],[Winner]]=Table4[[#Headers],[RR]],1,0)</f>
        <v>0</v>
      </c>
      <c r="J171" s="9">
        <f>IF(Table4[[#This Row],[Winner]]=Table4[[#Headers],[CSK]],1,0)</f>
        <v>0</v>
      </c>
      <c r="K171" s="9">
        <f>IF(Table4[[#This Row],[Winner]]=Table4[[#Headers],[KKR]],1,0)</f>
        <v>0</v>
      </c>
      <c r="L171" s="9">
        <f>IF(Table4[[#This Row],[Winner]]=Table4[[#Headers],[KXIP]],1,0)</f>
        <v>0</v>
      </c>
    </row>
    <row r="172" spans="1:12" x14ac:dyDescent="0.3">
      <c r="A172" s="8">
        <v>2020</v>
      </c>
      <c r="B172" s="8" t="s">
        <v>374</v>
      </c>
      <c r="C172" s="8" t="s">
        <v>371</v>
      </c>
      <c r="D172" s="8" t="s">
        <v>371</v>
      </c>
      <c r="E172" s="9">
        <f>IF(Table4[[#This Row],[Winner]]=Table4[[#Headers],[DC]],1,0)</f>
        <v>0</v>
      </c>
      <c r="F172" s="9">
        <f>IF(Table4[[#This Row],[Winner]]=Table4[[#Headers],[RCB]],1,0)</f>
        <v>0</v>
      </c>
      <c r="G172" s="9">
        <f>IF(Table4[[#This Row],[Winner]]=Table4[[#Headers],[SRH]],1,0)</f>
        <v>0</v>
      </c>
      <c r="H172" s="9">
        <f>IF(Table4[[#This Row],[Winner]]=Table4[[#Headers],[MI]],1,0)</f>
        <v>1</v>
      </c>
      <c r="I172" s="9">
        <f>IF(Table4[[#This Row],[Winner]]=Table4[[#Headers],[RR]],1,0)</f>
        <v>0</v>
      </c>
      <c r="J172" s="9">
        <f>IF(Table4[[#This Row],[Winner]]=Table4[[#Headers],[CSK]],1,0)</f>
        <v>0</v>
      </c>
      <c r="K172" s="9">
        <f>IF(Table4[[#This Row],[Winner]]=Table4[[#Headers],[KKR]],1,0)</f>
        <v>0</v>
      </c>
      <c r="L172" s="9">
        <f>IF(Table4[[#This Row],[Winner]]=Table4[[#Headers],[KXIP]],1,0)</f>
        <v>0</v>
      </c>
    </row>
    <row r="173" spans="1:12" x14ac:dyDescent="0.3">
      <c r="A173" s="8">
        <v>2020</v>
      </c>
      <c r="B173" s="8" t="s">
        <v>374</v>
      </c>
      <c r="C173" s="8" t="s">
        <v>372</v>
      </c>
      <c r="D173" s="8" t="s">
        <v>372</v>
      </c>
      <c r="E173" s="9">
        <f>IF(Table4[[#This Row],[Winner]]=Table4[[#Headers],[DC]],1,0)</f>
        <v>0</v>
      </c>
      <c r="F173" s="9">
        <f>IF(Table4[[#This Row],[Winner]]=Table4[[#Headers],[RCB]],1,0)</f>
        <v>0</v>
      </c>
      <c r="G173" s="9">
        <f>IF(Table4[[#This Row],[Winner]]=Table4[[#Headers],[SRH]],1,0)</f>
        <v>0</v>
      </c>
      <c r="H173" s="9">
        <f>IF(Table4[[#This Row],[Winner]]=Table4[[#Headers],[MI]],1,0)</f>
        <v>0</v>
      </c>
      <c r="I173" s="9">
        <f>IF(Table4[[#This Row],[Winner]]=Table4[[#Headers],[RR]],1,0)</f>
        <v>0</v>
      </c>
      <c r="J173" s="9">
        <f>IF(Table4[[#This Row],[Winner]]=Table4[[#Headers],[CSK]],1,0)</f>
        <v>0</v>
      </c>
      <c r="K173" s="9">
        <f>IF(Table4[[#This Row],[Winner]]=Table4[[#Headers],[KKR]],1,0)</f>
        <v>1</v>
      </c>
      <c r="L173" s="9">
        <f>IF(Table4[[#This Row],[Winner]]=Table4[[#Headers],[KXIP]],1,0)</f>
        <v>0</v>
      </c>
    </row>
    <row r="174" spans="1:12" x14ac:dyDescent="0.3">
      <c r="A174" s="8">
        <v>2020</v>
      </c>
      <c r="B174" s="8" t="s">
        <v>374</v>
      </c>
      <c r="C174" s="8" t="s">
        <v>376</v>
      </c>
      <c r="D174" s="8" t="s">
        <v>374</v>
      </c>
      <c r="E174" s="9">
        <f>IF(Table4[[#This Row],[Winner]]=Table4[[#Headers],[DC]],1,0)</f>
        <v>1</v>
      </c>
      <c r="F174" s="9">
        <f>IF(Table4[[#This Row],[Winner]]=Table4[[#Headers],[RCB]],1,0)</f>
        <v>0</v>
      </c>
      <c r="G174" s="9">
        <f>IF(Table4[[#This Row],[Winner]]=Table4[[#Headers],[SRH]],1,0)</f>
        <v>0</v>
      </c>
      <c r="H174" s="9">
        <f>IF(Table4[[#This Row],[Winner]]=Table4[[#Headers],[MI]],1,0)</f>
        <v>0</v>
      </c>
      <c r="I174" s="9">
        <f>IF(Table4[[#This Row],[Winner]]=Table4[[#Headers],[RR]],1,0)</f>
        <v>0</v>
      </c>
      <c r="J174" s="9">
        <f>IF(Table4[[#This Row],[Winner]]=Table4[[#Headers],[CSK]],1,0)</f>
        <v>0</v>
      </c>
      <c r="K174" s="9">
        <f>IF(Table4[[#This Row],[Winner]]=Table4[[#Headers],[KKR]],1,0)</f>
        <v>0</v>
      </c>
      <c r="L174" s="9">
        <f>IF(Table4[[#This Row],[Winner]]=Table4[[#Headers],[KXIP]],1,0)</f>
        <v>0</v>
      </c>
    </row>
    <row r="175" spans="1:12" x14ac:dyDescent="0.3">
      <c r="A175" s="8">
        <v>2020</v>
      </c>
      <c r="B175" s="8" t="s">
        <v>374</v>
      </c>
      <c r="C175" s="8" t="s">
        <v>373</v>
      </c>
      <c r="D175" s="8" t="s">
        <v>374</v>
      </c>
      <c r="E175" s="9">
        <f>IF(Table4[[#This Row],[Winner]]=Table4[[#Headers],[DC]],1,0)</f>
        <v>1</v>
      </c>
      <c r="F175" s="9">
        <f>IF(Table4[[#This Row],[Winner]]=Table4[[#Headers],[RCB]],1,0)</f>
        <v>0</v>
      </c>
      <c r="G175" s="9">
        <f>IF(Table4[[#This Row],[Winner]]=Table4[[#Headers],[SRH]],1,0)</f>
        <v>0</v>
      </c>
      <c r="H175" s="9">
        <f>IF(Table4[[#This Row],[Winner]]=Table4[[#Headers],[MI]],1,0)</f>
        <v>0</v>
      </c>
      <c r="I175" s="9">
        <f>IF(Table4[[#This Row],[Winner]]=Table4[[#Headers],[RR]],1,0)</f>
        <v>0</v>
      </c>
      <c r="J175" s="9">
        <f>IF(Table4[[#This Row],[Winner]]=Table4[[#Headers],[CSK]],1,0)</f>
        <v>0</v>
      </c>
      <c r="K175" s="9">
        <f>IF(Table4[[#This Row],[Winner]]=Table4[[#Headers],[KKR]],1,0)</f>
        <v>0</v>
      </c>
      <c r="L175" s="9">
        <f>IF(Table4[[#This Row],[Winner]]=Table4[[#Headers],[KXIP]],1,0)</f>
        <v>0</v>
      </c>
    </row>
    <row r="176" spans="1:12" x14ac:dyDescent="0.3">
      <c r="A176" s="8">
        <v>2020</v>
      </c>
      <c r="B176" s="8" t="s">
        <v>374</v>
      </c>
      <c r="C176" s="8" t="s">
        <v>378</v>
      </c>
      <c r="D176" s="8" t="s">
        <v>378</v>
      </c>
      <c r="E176" s="9">
        <f>IF(Table4[[#This Row],[Winner]]=Table4[[#Headers],[DC]],1,0)</f>
        <v>0</v>
      </c>
      <c r="F176" s="9">
        <f>IF(Table4[[#This Row],[Winner]]=Table4[[#Headers],[RCB]],1,0)</f>
        <v>0</v>
      </c>
      <c r="G176" s="9">
        <f>IF(Table4[[#This Row],[Winner]]=Table4[[#Headers],[SRH]],1,0)</f>
        <v>1</v>
      </c>
      <c r="H176" s="9">
        <f>IF(Table4[[#This Row],[Winner]]=Table4[[#Headers],[MI]],1,0)</f>
        <v>0</v>
      </c>
      <c r="I176" s="9">
        <f>IF(Table4[[#This Row],[Winner]]=Table4[[#Headers],[RR]],1,0)</f>
        <v>0</v>
      </c>
      <c r="J176" s="9">
        <f>IF(Table4[[#This Row],[Winner]]=Table4[[#Headers],[CSK]],1,0)</f>
        <v>0</v>
      </c>
      <c r="K176" s="9">
        <f>IF(Table4[[#This Row],[Winner]]=Table4[[#Headers],[KKR]],1,0)</f>
        <v>0</v>
      </c>
      <c r="L176" s="9">
        <f>IF(Table4[[#This Row],[Winner]]=Table4[[#Headers],[KXIP]],1,0)</f>
        <v>0</v>
      </c>
    </row>
    <row r="177" spans="1:12" x14ac:dyDescent="0.3">
      <c r="A177" s="8">
        <v>2020</v>
      </c>
      <c r="B177" s="8" t="s">
        <v>374</v>
      </c>
      <c r="C177" s="8" t="s">
        <v>378</v>
      </c>
      <c r="D177" s="8" t="s">
        <v>378</v>
      </c>
      <c r="E177" s="9">
        <f>IF(Table4[[#This Row],[Winner]]=Table4[[#Headers],[DC]],1,0)</f>
        <v>0</v>
      </c>
      <c r="F177" s="9">
        <f>IF(Table4[[#This Row],[Winner]]=Table4[[#Headers],[RCB]],1,0)</f>
        <v>0</v>
      </c>
      <c r="G177" s="9">
        <f>IF(Table4[[#This Row],[Winner]]=Table4[[#Headers],[SRH]],1,0)</f>
        <v>1</v>
      </c>
      <c r="H177" s="9">
        <f>IF(Table4[[#This Row],[Winner]]=Table4[[#Headers],[MI]],1,0)</f>
        <v>0</v>
      </c>
      <c r="I177" s="9">
        <f>IF(Table4[[#This Row],[Winner]]=Table4[[#Headers],[RR]],1,0)</f>
        <v>0</v>
      </c>
      <c r="J177" s="9">
        <f>IF(Table4[[#This Row],[Winner]]=Table4[[#Headers],[CSK]],1,0)</f>
        <v>0</v>
      </c>
      <c r="K177" s="9">
        <f>IF(Table4[[#This Row],[Winner]]=Table4[[#Headers],[KKR]],1,0)</f>
        <v>0</v>
      </c>
      <c r="L177" s="9">
        <f>IF(Table4[[#This Row],[Winner]]=Table4[[#Headers],[KXIP]],1,0)</f>
        <v>0</v>
      </c>
    </row>
    <row r="178" spans="1:12" x14ac:dyDescent="0.3">
      <c r="A178" s="8">
        <v>2020</v>
      </c>
      <c r="B178" s="8" t="s">
        <v>374</v>
      </c>
      <c r="C178" s="8" t="s">
        <v>371</v>
      </c>
      <c r="D178" s="8" t="s">
        <v>371</v>
      </c>
      <c r="E178" s="9">
        <f>IF(Table4[[#This Row],[Winner]]=Table4[[#Headers],[DC]],1,0)</f>
        <v>0</v>
      </c>
      <c r="F178" s="9">
        <f>IF(Table4[[#This Row],[Winner]]=Table4[[#Headers],[RCB]],1,0)</f>
        <v>0</v>
      </c>
      <c r="G178" s="9">
        <f>IF(Table4[[#This Row],[Winner]]=Table4[[#Headers],[SRH]],1,0)</f>
        <v>0</v>
      </c>
      <c r="H178" s="9">
        <f>IF(Table4[[#This Row],[Winner]]=Table4[[#Headers],[MI]],1,0)</f>
        <v>1</v>
      </c>
      <c r="I178" s="9">
        <f>IF(Table4[[#This Row],[Winner]]=Table4[[#Headers],[RR]],1,0)</f>
        <v>0</v>
      </c>
      <c r="J178" s="9">
        <f>IF(Table4[[#This Row],[Winner]]=Table4[[#Headers],[CSK]],1,0)</f>
        <v>0</v>
      </c>
      <c r="K178" s="9">
        <f>IF(Table4[[#This Row],[Winner]]=Table4[[#Headers],[KKR]],1,0)</f>
        <v>0</v>
      </c>
      <c r="L178" s="9">
        <f>IF(Table4[[#This Row],[Winner]]=Table4[[#Headers],[KXIP]],1,0)</f>
        <v>0</v>
      </c>
    </row>
    <row r="179" spans="1:12" x14ac:dyDescent="0.3">
      <c r="A179" s="8">
        <v>2021</v>
      </c>
      <c r="B179" s="8" t="s">
        <v>374</v>
      </c>
      <c r="C179" s="8" t="s">
        <v>375</v>
      </c>
      <c r="D179" s="8" t="s">
        <v>375</v>
      </c>
      <c r="E179" s="9">
        <f>IF(Table4[[#This Row],[Winner]]=Table4[[#Headers],[DC]],1,0)</f>
        <v>0</v>
      </c>
      <c r="F179" s="9">
        <f>IF(Table4[[#This Row],[Winner]]=Table4[[#Headers],[RCB]],1,0)</f>
        <v>0</v>
      </c>
      <c r="G179" s="9">
        <f>IF(Table4[[#This Row],[Winner]]=Table4[[#Headers],[SRH]],1,0)</f>
        <v>0</v>
      </c>
      <c r="H179" s="9">
        <f>IF(Table4[[#This Row],[Winner]]=Table4[[#Headers],[MI]],1,0)</f>
        <v>0</v>
      </c>
      <c r="I179" s="9">
        <f>IF(Table4[[#This Row],[Winner]]=Table4[[#Headers],[RR]],1,0)</f>
        <v>1</v>
      </c>
      <c r="J179" s="9">
        <f>IF(Table4[[#This Row],[Winner]]=Table4[[#Headers],[CSK]],1,0)</f>
        <v>0</v>
      </c>
      <c r="K179" s="9">
        <f>IF(Table4[[#This Row],[Winner]]=Table4[[#Headers],[KKR]],1,0)</f>
        <v>0</v>
      </c>
      <c r="L179" s="9">
        <f>IF(Table4[[#This Row],[Winner]]=Table4[[#Headers],[KXIP]],1,0)</f>
        <v>0</v>
      </c>
    </row>
    <row r="180" spans="1:12" x14ac:dyDescent="0.3">
      <c r="A180" s="8">
        <v>2021</v>
      </c>
      <c r="B180" s="8" t="s">
        <v>374</v>
      </c>
      <c r="C180" s="8" t="s">
        <v>378</v>
      </c>
      <c r="D180" s="8" t="s">
        <v>374</v>
      </c>
      <c r="E180" s="9">
        <f>IF(Table4[[#This Row],[Winner]]=Table4[[#Headers],[DC]],1,0)</f>
        <v>1</v>
      </c>
      <c r="F180" s="9">
        <f>IF(Table4[[#This Row],[Winner]]=Table4[[#Headers],[RCB]],1,0)</f>
        <v>0</v>
      </c>
      <c r="G180" s="9">
        <f>IF(Table4[[#This Row],[Winner]]=Table4[[#Headers],[SRH]],1,0)</f>
        <v>0</v>
      </c>
      <c r="H180" s="9">
        <f>IF(Table4[[#This Row],[Winner]]=Table4[[#Headers],[MI]],1,0)</f>
        <v>0</v>
      </c>
      <c r="I180" s="9">
        <f>IF(Table4[[#This Row],[Winner]]=Table4[[#Headers],[RR]],1,0)</f>
        <v>0</v>
      </c>
      <c r="J180" s="9">
        <f>IF(Table4[[#This Row],[Winner]]=Table4[[#Headers],[CSK]],1,0)</f>
        <v>0</v>
      </c>
      <c r="K180" s="9">
        <f>IF(Table4[[#This Row],[Winner]]=Table4[[#Headers],[KKR]],1,0)</f>
        <v>0</v>
      </c>
      <c r="L180" s="9">
        <f>IF(Table4[[#This Row],[Winner]]=Table4[[#Headers],[KXIP]],1,0)</f>
        <v>0</v>
      </c>
    </row>
    <row r="181" spans="1:12" x14ac:dyDescent="0.3">
      <c r="A181" s="8">
        <v>2021</v>
      </c>
      <c r="B181" s="8" t="s">
        <v>374</v>
      </c>
      <c r="C181" s="8" t="s">
        <v>373</v>
      </c>
      <c r="D181" s="8" t="s">
        <v>374</v>
      </c>
      <c r="E181" s="9">
        <f>IF(Table4[[#This Row],[Winner]]=Table4[[#Headers],[DC]],1,0)</f>
        <v>1</v>
      </c>
      <c r="F181" s="9">
        <f>IF(Table4[[#This Row],[Winner]]=Table4[[#Headers],[RCB]],1,0)</f>
        <v>0</v>
      </c>
      <c r="G181" s="9">
        <f>IF(Table4[[#This Row],[Winner]]=Table4[[#Headers],[SRH]],1,0)</f>
        <v>0</v>
      </c>
      <c r="H181" s="9">
        <f>IF(Table4[[#This Row],[Winner]]=Table4[[#Headers],[MI]],1,0)</f>
        <v>0</v>
      </c>
      <c r="I181" s="9">
        <f>IF(Table4[[#This Row],[Winner]]=Table4[[#Headers],[RR]],1,0)</f>
        <v>0</v>
      </c>
      <c r="J181" s="9">
        <f>IF(Table4[[#This Row],[Winner]]=Table4[[#Headers],[CSK]],1,0)</f>
        <v>0</v>
      </c>
      <c r="K181" s="9">
        <f>IF(Table4[[#This Row],[Winner]]=Table4[[#Headers],[KKR]],1,0)</f>
        <v>0</v>
      </c>
      <c r="L181" s="9">
        <f>IF(Table4[[#This Row],[Winner]]=Table4[[#Headers],[KXIP]],1,0)</f>
        <v>0</v>
      </c>
    </row>
    <row r="182" spans="1:12" x14ac:dyDescent="0.3">
      <c r="A182" s="8">
        <v>2021</v>
      </c>
      <c r="B182" s="8" t="s">
        <v>374</v>
      </c>
      <c r="C182" s="8" t="s">
        <v>377</v>
      </c>
      <c r="D182" s="8" t="s">
        <v>374</v>
      </c>
      <c r="E182" s="9">
        <f>IF(Table4[[#This Row],[Winner]]=Table4[[#Headers],[DC]],1,0)</f>
        <v>1</v>
      </c>
      <c r="F182" s="9">
        <f>IF(Table4[[#This Row],[Winner]]=Table4[[#Headers],[RCB]],1,0)</f>
        <v>0</v>
      </c>
      <c r="G182" s="9">
        <f>IF(Table4[[#This Row],[Winner]]=Table4[[#Headers],[SRH]],1,0)</f>
        <v>0</v>
      </c>
      <c r="H182" s="9">
        <f>IF(Table4[[#This Row],[Winner]]=Table4[[#Headers],[MI]],1,0)</f>
        <v>0</v>
      </c>
      <c r="I182" s="9">
        <f>IF(Table4[[#This Row],[Winner]]=Table4[[#Headers],[RR]],1,0)</f>
        <v>0</v>
      </c>
      <c r="J182" s="9">
        <f>IF(Table4[[#This Row],[Winner]]=Table4[[#Headers],[CSK]],1,0)</f>
        <v>0</v>
      </c>
      <c r="K182" s="9">
        <f>IF(Table4[[#This Row],[Winner]]=Table4[[#Headers],[KKR]],1,0)</f>
        <v>0</v>
      </c>
      <c r="L182" s="9">
        <f>IF(Table4[[#This Row],[Winner]]=Table4[[#Headers],[KXIP]],1,0)</f>
        <v>0</v>
      </c>
    </row>
    <row r="183" spans="1:12" x14ac:dyDescent="0.3">
      <c r="A183" s="8">
        <v>2021</v>
      </c>
      <c r="B183" s="8" t="s">
        <v>374</v>
      </c>
      <c r="C183" s="8" t="s">
        <v>371</v>
      </c>
      <c r="D183" s="8" t="s">
        <v>374</v>
      </c>
      <c r="E183" s="9">
        <f>IF(Table4[[#This Row],[Winner]]=Table4[[#Headers],[DC]],1,0)</f>
        <v>1</v>
      </c>
      <c r="F183" s="9">
        <f>IF(Table4[[#This Row],[Winner]]=Table4[[#Headers],[RCB]],1,0)</f>
        <v>0</v>
      </c>
      <c r="G183" s="9">
        <f>IF(Table4[[#This Row],[Winner]]=Table4[[#Headers],[SRH]],1,0)</f>
        <v>0</v>
      </c>
      <c r="H183" s="9">
        <f>IF(Table4[[#This Row],[Winner]]=Table4[[#Headers],[MI]],1,0)</f>
        <v>0</v>
      </c>
      <c r="I183" s="9">
        <f>IF(Table4[[#This Row],[Winner]]=Table4[[#Headers],[RR]],1,0)</f>
        <v>0</v>
      </c>
      <c r="J183" s="9">
        <f>IF(Table4[[#This Row],[Winner]]=Table4[[#Headers],[CSK]],1,0)</f>
        <v>0</v>
      </c>
      <c r="K183" s="9">
        <f>IF(Table4[[#This Row],[Winner]]=Table4[[#Headers],[KKR]],1,0)</f>
        <v>0</v>
      </c>
      <c r="L183" s="9">
        <f>IF(Table4[[#This Row],[Winner]]=Table4[[#Headers],[KXIP]],1,0)</f>
        <v>0</v>
      </c>
    </row>
    <row r="184" spans="1:12" x14ac:dyDescent="0.3">
      <c r="A184" s="8"/>
      <c r="B184" s="8"/>
      <c r="C184" s="8"/>
      <c r="D184" s="8"/>
      <c r="E184" s="12">
        <f>SUM(Table4[DC])</f>
        <v>80</v>
      </c>
      <c r="F184" s="12">
        <f>SUM(Table4[RCB])</f>
        <v>14</v>
      </c>
      <c r="G184" s="12">
        <f>SUM(Table4[SRH])</f>
        <v>15</v>
      </c>
      <c r="H184" s="12">
        <f>SUM(Table4[MI])</f>
        <v>16</v>
      </c>
      <c r="I184" s="12">
        <f>SUM(Table4[RR])</f>
        <v>12</v>
      </c>
      <c r="J184" s="12">
        <f>SUM(Table4[CSK])</f>
        <v>15</v>
      </c>
      <c r="K184" s="12">
        <f>SUM(Table4[KKR])</f>
        <v>14</v>
      </c>
      <c r="L184" s="12">
        <f>SUM(Table4[KXIP])</f>
        <v>15</v>
      </c>
    </row>
    <row r="186" spans="1:12" x14ac:dyDescent="0.3">
      <c r="B186" s="27" t="s">
        <v>391</v>
      </c>
      <c r="C186" s="27"/>
      <c r="E186">
        <f>Table4[[#Totals],[DC]]/COUNT(Table4[DC])</f>
        <v>0.43956043956043955</v>
      </c>
      <c r="F186" s="17">
        <f>Table4[[#Totals],[RCB]]/(COUNTIF(Table4[Team 1],"RCB")+COUNTIF(Table4[Team 2],"RCB"))</f>
        <v>0.56000000000000005</v>
      </c>
      <c r="G186" s="22">
        <f>Table4[[#Totals],[SRH]]/(COUNTIF(Table4[Team 1],"SRH")+COUNTIF(Table4[Team 2],"SRH"))</f>
        <v>0.5</v>
      </c>
      <c r="H186">
        <f>Table4[[#Totals],[MI]]/(COUNTIF(Table4[Team 1],"MI")+COUNTIF(Table4[Team 2],"MI"))</f>
        <v>0.55172413793103448</v>
      </c>
      <c r="I186">
        <f>Table4[[#Totals],[RR]]/(COUNTIF(Table4[Team 1],"RR")+COUNTIF(Table4[Team 2],"RR"))</f>
        <v>0.54545454545454541</v>
      </c>
      <c r="J186" s="17">
        <f>Table4[[#Totals],[CSK]]/(COUNTIF(Table4[Team 1],"CSK")+COUNTIF(Table4[Team 2],"CSK"))</f>
        <v>0.625</v>
      </c>
      <c r="K186" s="17">
        <f>Table4[[#Totals],[KKR]]/(COUNTIF(Table4[Team 1],"KKR")+COUNTIF(Table4[Team 2],"KKR"))</f>
        <v>0.56000000000000005</v>
      </c>
      <c r="L186">
        <f>Table4[[#Totals],[KXIP]]/(COUNTIF(Table4[Team 1],"KXIP")+COUNTIF(Table4[Team 2],"KXIP"))</f>
        <v>0.55555555555555558</v>
      </c>
    </row>
  </sheetData>
  <mergeCells count="1">
    <mergeCell ref="B186:C18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188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2" customWidth="1"/>
    <col min="3" max="3" width="11.6640625" customWidth="1"/>
    <col min="4" max="4" width="10.44140625" customWidth="1"/>
    <col min="14" max="14" width="42.5546875" bestFit="1" customWidth="1"/>
    <col min="15" max="15" width="12.33203125" bestFit="1" customWidth="1"/>
    <col min="16" max="16" width="11" customWidth="1"/>
    <col min="17" max="17" width="12.44140625" bestFit="1" customWidth="1"/>
    <col min="18" max="21" width="12" bestFit="1" customWidth="1"/>
    <col min="22" max="22" width="13.21875" bestFit="1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11" t="s">
        <v>376</v>
      </c>
      <c r="F1" s="11" t="s">
        <v>371</v>
      </c>
      <c r="G1" s="11" t="s">
        <v>378</v>
      </c>
      <c r="H1" s="11" t="s">
        <v>374</v>
      </c>
      <c r="I1" s="11" t="s">
        <v>375</v>
      </c>
      <c r="J1" s="11" t="s">
        <v>373</v>
      </c>
      <c r="K1" s="11" t="s">
        <v>372</v>
      </c>
      <c r="L1" s="11" t="s">
        <v>377</v>
      </c>
    </row>
    <row r="2" spans="1:22" x14ac:dyDescent="0.3">
      <c r="A2" s="8">
        <v>2008</v>
      </c>
      <c r="B2" s="8" t="s">
        <v>376</v>
      </c>
      <c r="C2" s="8" t="s">
        <v>372</v>
      </c>
      <c r="D2" s="8" t="s">
        <v>372</v>
      </c>
      <c r="E2" s="9">
        <f>IF(Table5[[#This Row],[winner]]=Table5[[#Headers],[RCB]],1,0)</f>
        <v>0</v>
      </c>
      <c r="F2" s="9">
        <f>IF(Table5[[#This Row],[winner]]=Table5[[#Headers],[MI]],1,0)</f>
        <v>0</v>
      </c>
      <c r="G2" s="9">
        <f>IF(Table5[[#This Row],[winner]]=Table5[[#Headers],[SRH]],1,0)</f>
        <v>0</v>
      </c>
      <c r="H2" s="9">
        <f>IF(Table5[[#This Row],[winner]]=Table5[[#Headers],[DC]],1,0)</f>
        <v>0</v>
      </c>
      <c r="I2" s="9">
        <f>IF(Table5[[#This Row],[winner]]=Table5[[#Headers],[RR]],1,0)</f>
        <v>0</v>
      </c>
      <c r="J2" s="9">
        <f>IF(Table5[[#This Row],[winner]]=Table5[[#Headers],[CSK]],1,0)</f>
        <v>0</v>
      </c>
      <c r="K2" s="9">
        <f>IF(Table5[[#This Row],[winner]]=Table5[[#Headers],[KKR]],1,0)</f>
        <v>1</v>
      </c>
      <c r="L2" s="9">
        <f>IF(Table5[[#This Row],[winner]]=Table5[[#Headers],[KXIP]],1,0)</f>
        <v>0</v>
      </c>
      <c r="N2" s="19" t="s">
        <v>376</v>
      </c>
      <c r="O2" t="s">
        <v>398</v>
      </c>
      <c r="Q2" t="s">
        <v>404</v>
      </c>
      <c r="R2" t="s">
        <v>420</v>
      </c>
      <c r="S2" t="s">
        <v>419</v>
      </c>
      <c r="T2" t="s">
        <v>401</v>
      </c>
      <c r="U2" t="s">
        <v>400</v>
      </c>
      <c r="V2" t="s">
        <v>399</v>
      </c>
    </row>
    <row r="3" spans="1:22" x14ac:dyDescent="0.3">
      <c r="A3" s="8">
        <v>2008</v>
      </c>
      <c r="B3" s="8" t="s">
        <v>376</v>
      </c>
      <c r="C3" s="8" t="s">
        <v>375</v>
      </c>
      <c r="D3" s="8" t="s">
        <v>375</v>
      </c>
      <c r="E3" s="9">
        <f>IF(Table5[[#This Row],[winner]]=Table5[[#Headers],[RCB]],1,0)</f>
        <v>0</v>
      </c>
      <c r="F3" s="9">
        <f>IF(Table5[[#This Row],[winner]]=Table5[[#Headers],[MI]],1,0)</f>
        <v>0</v>
      </c>
      <c r="G3" s="9">
        <f>IF(Table5[[#This Row],[winner]]=Table5[[#Headers],[SRH]],1,0)</f>
        <v>0</v>
      </c>
      <c r="H3" s="9">
        <f>IF(Table5[[#This Row],[winner]]=Table5[[#Headers],[DC]],1,0)</f>
        <v>0</v>
      </c>
      <c r="I3" s="9">
        <f>IF(Table5[[#This Row],[winner]]=Table5[[#Headers],[RR]],1,0)</f>
        <v>1</v>
      </c>
      <c r="J3" s="9">
        <f>IF(Table5[[#This Row],[winner]]=Table5[[#Headers],[CSK]],1,0)</f>
        <v>0</v>
      </c>
      <c r="K3" s="9">
        <f>IF(Table5[[#This Row],[winner]]=Table5[[#Headers],[KKR]],1,0)</f>
        <v>0</v>
      </c>
      <c r="L3" s="9">
        <f>IF(Table5[[#This Row],[winner]]=Table5[[#Headers],[KXIP]],1,0)</f>
        <v>0</v>
      </c>
      <c r="N3" s="24" t="s">
        <v>397</v>
      </c>
      <c r="O3">
        <f>E188</f>
        <v>0.45108695652173914</v>
      </c>
      <c r="Q3" s="28" t="s">
        <v>371</v>
      </c>
      <c r="R3" s="30">
        <f>1-O4</f>
        <v>0.3928571428571429</v>
      </c>
      <c r="S3">
        <f>1-R3</f>
        <v>0.6071428571428571</v>
      </c>
      <c r="T3">
        <f>R3^2</f>
        <v>0.1543367346938776</v>
      </c>
      <c r="U3">
        <f>S3^2</f>
        <v>0.36862244897959179</v>
      </c>
      <c r="V3">
        <f>R3*S3*2</f>
        <v>0.47704081632653061</v>
      </c>
    </row>
    <row r="4" spans="1:22" x14ac:dyDescent="0.3">
      <c r="A4" s="8">
        <v>2008</v>
      </c>
      <c r="B4" s="8" t="s">
        <v>376</v>
      </c>
      <c r="C4" s="8" t="s">
        <v>373</v>
      </c>
      <c r="D4" s="8" t="s">
        <v>373</v>
      </c>
      <c r="E4" s="9">
        <f>IF(Table5[[#This Row],[winner]]=Table5[[#Headers],[RCB]],1,0)</f>
        <v>0</v>
      </c>
      <c r="F4" s="9">
        <f>IF(Table5[[#This Row],[winner]]=Table5[[#Headers],[MI]],1,0)</f>
        <v>0</v>
      </c>
      <c r="G4" s="9">
        <f>IF(Table5[[#This Row],[winner]]=Table5[[#Headers],[SRH]],1,0)</f>
        <v>0</v>
      </c>
      <c r="H4" s="9">
        <f>IF(Table5[[#This Row],[winner]]=Table5[[#Headers],[DC]],1,0)</f>
        <v>0</v>
      </c>
      <c r="I4" s="9">
        <f>IF(Table5[[#This Row],[winner]]=Table5[[#Headers],[RR]],1,0)</f>
        <v>0</v>
      </c>
      <c r="J4" s="9">
        <f>IF(Table5[[#This Row],[winner]]=Table5[[#Headers],[CSK]],1,0)</f>
        <v>1</v>
      </c>
      <c r="K4" s="9">
        <f>IF(Table5[[#This Row],[winner]]=Table5[[#Headers],[KKR]],1,0)</f>
        <v>0</v>
      </c>
      <c r="L4" s="9">
        <f>IF(Table5[[#This Row],[winner]]=Table5[[#Headers],[KXIP]],1,0)</f>
        <v>0</v>
      </c>
      <c r="N4" s="28" t="s">
        <v>409</v>
      </c>
      <c r="O4">
        <f>F188</f>
        <v>0.6071428571428571</v>
      </c>
      <c r="Q4" s="28" t="s">
        <v>378</v>
      </c>
      <c r="R4" s="30">
        <f>1-O6</f>
        <v>0.44827586206896552</v>
      </c>
      <c r="S4">
        <f>1-R4</f>
        <v>0.55172413793103448</v>
      </c>
      <c r="T4">
        <f>R4^2</f>
        <v>0.20095124851367421</v>
      </c>
      <c r="U4">
        <f>S4^2</f>
        <v>0.30439952437574314</v>
      </c>
      <c r="V4">
        <f>R4*S4*2</f>
        <v>0.49464922711058262</v>
      </c>
    </row>
    <row r="5" spans="1:22" x14ac:dyDescent="0.3">
      <c r="A5" s="8">
        <v>2008</v>
      </c>
      <c r="B5" s="8" t="s">
        <v>376</v>
      </c>
      <c r="C5" s="8" t="s">
        <v>377</v>
      </c>
      <c r="D5" s="8" t="s">
        <v>377</v>
      </c>
      <c r="E5" s="9">
        <f>IF(Table5[[#This Row],[winner]]=Table5[[#Headers],[RCB]],1,0)</f>
        <v>0</v>
      </c>
      <c r="F5" s="9">
        <f>IF(Table5[[#This Row],[winner]]=Table5[[#Headers],[MI]],1,0)</f>
        <v>0</v>
      </c>
      <c r="G5" s="9">
        <f>IF(Table5[[#This Row],[winner]]=Table5[[#Headers],[SRH]],1,0)</f>
        <v>0</v>
      </c>
      <c r="H5" s="9">
        <f>IF(Table5[[#This Row],[winner]]=Table5[[#Headers],[DC]],1,0)</f>
        <v>0</v>
      </c>
      <c r="I5" s="9">
        <f>IF(Table5[[#This Row],[winner]]=Table5[[#Headers],[RR]],1,0)</f>
        <v>0</v>
      </c>
      <c r="J5" s="9">
        <f>IF(Table5[[#This Row],[winner]]=Table5[[#Headers],[CSK]],1,0)</f>
        <v>0</v>
      </c>
      <c r="K5" s="9">
        <f>IF(Table5[[#This Row],[winner]]=Table5[[#Headers],[KKR]],1,0)</f>
        <v>0</v>
      </c>
      <c r="L5" s="9">
        <f>IF(Table5[[#This Row],[winner]]=Table5[[#Headers],[KXIP]],1,0)</f>
        <v>1</v>
      </c>
      <c r="N5" s="28" t="s">
        <v>412</v>
      </c>
      <c r="O5" s="22">
        <f>H188</f>
        <v>0.4</v>
      </c>
      <c r="Q5" s="28" t="s">
        <v>374</v>
      </c>
      <c r="R5" s="22">
        <f>1-Table13[[#This Row],[Probability]]</f>
        <v>0.6</v>
      </c>
      <c r="S5">
        <f>1-R5</f>
        <v>0.4</v>
      </c>
      <c r="T5">
        <f>R5^2</f>
        <v>0.36</v>
      </c>
      <c r="U5">
        <f>S5^2</f>
        <v>0.16000000000000003</v>
      </c>
      <c r="V5">
        <f>R5*S5*2</f>
        <v>0.48</v>
      </c>
    </row>
    <row r="6" spans="1:22" x14ac:dyDescent="0.3">
      <c r="A6" s="8">
        <v>2008</v>
      </c>
      <c r="B6" s="8" t="s">
        <v>376</v>
      </c>
      <c r="C6" s="8" t="s">
        <v>371</v>
      </c>
      <c r="D6" s="8" t="s">
        <v>371</v>
      </c>
      <c r="E6" s="9">
        <f>IF(Table5[[#This Row],[winner]]=Table5[[#Headers],[RCB]],1,0)</f>
        <v>0</v>
      </c>
      <c r="F6" s="9">
        <f>IF(Table5[[#This Row],[winner]]=Table5[[#Headers],[MI]],1,0)</f>
        <v>1</v>
      </c>
      <c r="G6" s="9">
        <f>IF(Table5[[#This Row],[winner]]=Table5[[#Headers],[SRH]],1,0)</f>
        <v>0</v>
      </c>
      <c r="H6" s="9">
        <f>IF(Table5[[#This Row],[winner]]=Table5[[#Headers],[DC]],1,0)</f>
        <v>0</v>
      </c>
      <c r="I6" s="9">
        <f>IF(Table5[[#This Row],[winner]]=Table5[[#Headers],[RR]],1,0)</f>
        <v>0</v>
      </c>
      <c r="J6" s="9">
        <f>IF(Table5[[#This Row],[winner]]=Table5[[#Headers],[CSK]],1,0)</f>
        <v>0</v>
      </c>
      <c r="K6" s="9">
        <f>IF(Table5[[#This Row],[winner]]=Table5[[#Headers],[KKR]],1,0)</f>
        <v>0</v>
      </c>
      <c r="L6" s="9">
        <f>IF(Table5[[#This Row],[winner]]=Table5[[#Headers],[KXIP]],1,0)</f>
        <v>0</v>
      </c>
      <c r="N6" s="28" t="s">
        <v>411</v>
      </c>
      <c r="O6">
        <f>G188</f>
        <v>0.55172413793103448</v>
      </c>
      <c r="Q6" s="28" t="s">
        <v>375</v>
      </c>
      <c r="R6" s="30">
        <f>1-O8</f>
        <v>0.56521739130434789</v>
      </c>
      <c r="S6">
        <f>1-R6</f>
        <v>0.43478260869565211</v>
      </c>
      <c r="T6">
        <f>R6^2</f>
        <v>0.3194706994328923</v>
      </c>
      <c r="U6">
        <f>S6^2</f>
        <v>0.18903591682419654</v>
      </c>
      <c r="V6">
        <f>R6*S6*2</f>
        <v>0.49149338374291113</v>
      </c>
    </row>
    <row r="7" spans="1:22" x14ac:dyDescent="0.3">
      <c r="A7" s="8">
        <v>2008</v>
      </c>
      <c r="B7" s="8" t="s">
        <v>376</v>
      </c>
      <c r="C7" s="8" t="s">
        <v>374</v>
      </c>
      <c r="D7" s="8" t="s">
        <v>374</v>
      </c>
      <c r="E7" s="9">
        <f>IF(Table5[[#This Row],[winner]]=Table5[[#Headers],[RCB]],1,0)</f>
        <v>0</v>
      </c>
      <c r="F7" s="9">
        <f>IF(Table5[[#This Row],[winner]]=Table5[[#Headers],[MI]],1,0)</f>
        <v>0</v>
      </c>
      <c r="G7" s="9">
        <f>IF(Table5[[#This Row],[winner]]=Table5[[#Headers],[SRH]],1,0)</f>
        <v>0</v>
      </c>
      <c r="H7" s="9">
        <f>IF(Table5[[#This Row],[winner]]=Table5[[#Headers],[DC]],1,0)</f>
        <v>1</v>
      </c>
      <c r="I7" s="9">
        <f>IF(Table5[[#This Row],[winner]]=Table5[[#Headers],[RR]],1,0)</f>
        <v>0</v>
      </c>
      <c r="J7" s="9">
        <f>IF(Table5[[#This Row],[winner]]=Table5[[#Headers],[CSK]],1,0)</f>
        <v>0</v>
      </c>
      <c r="K7" s="9">
        <f>IF(Table5[[#This Row],[winner]]=Table5[[#Headers],[KKR]],1,0)</f>
        <v>0</v>
      </c>
      <c r="L7" s="9">
        <f>IF(Table5[[#This Row],[winner]]=Table5[[#Headers],[KXIP]],1,0)</f>
        <v>0</v>
      </c>
      <c r="N7" s="28" t="s">
        <v>416</v>
      </c>
      <c r="O7">
        <f>J188</f>
        <v>0.65384615384615385</v>
      </c>
      <c r="Q7" s="28" t="s">
        <v>373</v>
      </c>
      <c r="R7" s="30">
        <f>1-Table13[[#This Row],[Probability]]</f>
        <v>0.34615384615384615</v>
      </c>
      <c r="S7">
        <f>1-R7</f>
        <v>0.65384615384615385</v>
      </c>
      <c r="T7">
        <f>R7^2</f>
        <v>0.11982248520710058</v>
      </c>
      <c r="U7">
        <f>S7^2</f>
        <v>0.4275147928994083</v>
      </c>
      <c r="V7">
        <f>R7*S7*2</f>
        <v>0.4526627218934911</v>
      </c>
    </row>
    <row r="8" spans="1:22" x14ac:dyDescent="0.3">
      <c r="A8" s="8">
        <v>2008</v>
      </c>
      <c r="B8" s="8" t="s">
        <v>376</v>
      </c>
      <c r="C8" s="8" t="s">
        <v>378</v>
      </c>
      <c r="D8" s="8" t="s">
        <v>376</v>
      </c>
      <c r="E8" s="9">
        <f>IF(Table5[[#This Row],[winner]]=Table5[[#Headers],[RCB]],1,0)</f>
        <v>1</v>
      </c>
      <c r="F8" s="9">
        <f>IF(Table5[[#This Row],[winner]]=Table5[[#Headers],[MI]],1,0)</f>
        <v>0</v>
      </c>
      <c r="G8" s="9">
        <f>IF(Table5[[#This Row],[winner]]=Table5[[#Headers],[SRH]],1,0)</f>
        <v>0</v>
      </c>
      <c r="H8" s="9">
        <f>IF(Table5[[#This Row],[winner]]=Table5[[#Headers],[DC]],1,0)</f>
        <v>0</v>
      </c>
      <c r="I8" s="9">
        <f>IF(Table5[[#This Row],[winner]]=Table5[[#Headers],[RR]],1,0)</f>
        <v>0</v>
      </c>
      <c r="J8" s="9">
        <f>IF(Table5[[#This Row],[winner]]=Table5[[#Headers],[CSK]],1,0)</f>
        <v>0</v>
      </c>
      <c r="K8" s="9">
        <f>IF(Table5[[#This Row],[winner]]=Table5[[#Headers],[KKR]],1,0)</f>
        <v>0</v>
      </c>
      <c r="L8" s="9">
        <f>IF(Table5[[#This Row],[winner]]=Table5[[#Headers],[KXIP]],1,0)</f>
        <v>0</v>
      </c>
      <c r="N8" s="28" t="s">
        <v>413</v>
      </c>
      <c r="O8">
        <f>I188</f>
        <v>0.43478260869565216</v>
      </c>
      <c r="Q8" s="28" t="s">
        <v>372</v>
      </c>
      <c r="R8" s="30">
        <f>1-O9</f>
        <v>0.48148148148148151</v>
      </c>
      <c r="S8">
        <f>1-R8</f>
        <v>0.51851851851851849</v>
      </c>
      <c r="T8">
        <f>R8^2</f>
        <v>0.23182441700960221</v>
      </c>
      <c r="U8">
        <f>S8^2</f>
        <v>0.26886145404663919</v>
      </c>
      <c r="V8">
        <f>R8*S8*2</f>
        <v>0.4993141289437586</v>
      </c>
    </row>
    <row r="9" spans="1:22" x14ac:dyDescent="0.3">
      <c r="A9" s="8">
        <v>2009</v>
      </c>
      <c r="B9" s="8" t="s">
        <v>376</v>
      </c>
      <c r="C9" s="8" t="s">
        <v>375</v>
      </c>
      <c r="D9" s="8" t="s">
        <v>376</v>
      </c>
      <c r="E9" s="9">
        <f>IF(Table5[[#This Row],[winner]]=Table5[[#Headers],[RCB]],1,0)</f>
        <v>1</v>
      </c>
      <c r="F9" s="9">
        <f>IF(Table5[[#This Row],[winner]]=Table5[[#Headers],[MI]],1,0)</f>
        <v>0</v>
      </c>
      <c r="G9" s="9">
        <f>IF(Table5[[#This Row],[winner]]=Table5[[#Headers],[SRH]],1,0)</f>
        <v>0</v>
      </c>
      <c r="H9" s="9">
        <f>IF(Table5[[#This Row],[winner]]=Table5[[#Headers],[DC]],1,0)</f>
        <v>0</v>
      </c>
      <c r="I9" s="9">
        <f>IF(Table5[[#This Row],[winner]]=Table5[[#Headers],[RR]],1,0)</f>
        <v>0</v>
      </c>
      <c r="J9" s="9">
        <f>IF(Table5[[#This Row],[winner]]=Table5[[#Headers],[CSK]],1,0)</f>
        <v>0</v>
      </c>
      <c r="K9" s="9">
        <f>IF(Table5[[#This Row],[winner]]=Table5[[#Headers],[KKR]],1,0)</f>
        <v>0</v>
      </c>
      <c r="L9" s="9">
        <f>IF(Table5[[#This Row],[winner]]=Table5[[#Headers],[KXIP]],1,0)</f>
        <v>0</v>
      </c>
      <c r="N9" s="28" t="s">
        <v>414</v>
      </c>
      <c r="O9">
        <f>K188</f>
        <v>0.51851851851851849</v>
      </c>
      <c r="Q9" s="28" t="s">
        <v>377</v>
      </c>
      <c r="R9" s="30">
        <f>1-O10</f>
        <v>0.46153846153846156</v>
      </c>
      <c r="S9">
        <f>1-R9</f>
        <v>0.53846153846153844</v>
      </c>
      <c r="T9">
        <f>R9^2</f>
        <v>0.21301775147928997</v>
      </c>
      <c r="U9">
        <f>S9^2</f>
        <v>0.28994082840236685</v>
      </c>
      <c r="V9">
        <f>R9*S9*2</f>
        <v>0.49704142011834318</v>
      </c>
    </row>
    <row r="10" spans="1:22" x14ac:dyDescent="0.3">
      <c r="A10" s="8">
        <v>2009</v>
      </c>
      <c r="B10" s="8" t="s">
        <v>376</v>
      </c>
      <c r="C10" s="8" t="s">
        <v>373</v>
      </c>
      <c r="D10" s="8" t="s">
        <v>373</v>
      </c>
      <c r="E10" s="9">
        <f>IF(Table5[[#This Row],[winner]]=Table5[[#Headers],[RCB]],1,0)</f>
        <v>0</v>
      </c>
      <c r="F10" s="9">
        <f>IF(Table5[[#This Row],[winner]]=Table5[[#Headers],[MI]],1,0)</f>
        <v>0</v>
      </c>
      <c r="G10" s="9">
        <f>IF(Table5[[#This Row],[winner]]=Table5[[#Headers],[SRH]],1,0)</f>
        <v>0</v>
      </c>
      <c r="H10" s="9">
        <f>IF(Table5[[#This Row],[winner]]=Table5[[#Headers],[DC]],1,0)</f>
        <v>0</v>
      </c>
      <c r="I10" s="9">
        <f>IF(Table5[[#This Row],[winner]]=Table5[[#Headers],[RR]],1,0)</f>
        <v>0</v>
      </c>
      <c r="J10" s="9">
        <f>IF(Table5[[#This Row],[winner]]=Table5[[#Headers],[CSK]],1,0)</f>
        <v>1</v>
      </c>
      <c r="K10" s="9">
        <f>IF(Table5[[#This Row],[winner]]=Table5[[#Headers],[KKR]],1,0)</f>
        <v>0</v>
      </c>
      <c r="L10" s="9">
        <f>IF(Table5[[#This Row],[winner]]=Table5[[#Headers],[KXIP]],1,0)</f>
        <v>0</v>
      </c>
      <c r="N10" s="29" t="s">
        <v>415</v>
      </c>
      <c r="O10">
        <f>L188</f>
        <v>0.53846153846153844</v>
      </c>
    </row>
    <row r="11" spans="1:22" x14ac:dyDescent="0.3">
      <c r="A11" s="8">
        <v>2009</v>
      </c>
      <c r="B11" s="8" t="s">
        <v>376</v>
      </c>
      <c r="C11" s="8" t="s">
        <v>378</v>
      </c>
      <c r="D11" s="8" t="s">
        <v>378</v>
      </c>
      <c r="E11" s="9">
        <f>IF(Table5[[#This Row],[winner]]=Table5[[#Headers],[RCB]],1,0)</f>
        <v>0</v>
      </c>
      <c r="F11" s="9">
        <f>IF(Table5[[#This Row],[winner]]=Table5[[#Headers],[MI]],1,0)</f>
        <v>0</v>
      </c>
      <c r="G11" s="9">
        <f>IF(Table5[[#This Row],[winner]]=Table5[[#Headers],[SRH]],1,0)</f>
        <v>1</v>
      </c>
      <c r="H11" s="9">
        <f>IF(Table5[[#This Row],[winner]]=Table5[[#Headers],[DC]],1,0)</f>
        <v>0</v>
      </c>
      <c r="I11" s="9">
        <f>IF(Table5[[#This Row],[winner]]=Table5[[#Headers],[RR]],1,0)</f>
        <v>0</v>
      </c>
      <c r="J11" s="9">
        <f>IF(Table5[[#This Row],[winner]]=Table5[[#Headers],[CSK]],1,0)</f>
        <v>0</v>
      </c>
      <c r="K11" s="9">
        <f>IF(Table5[[#This Row],[winner]]=Table5[[#Headers],[KKR]],1,0)</f>
        <v>0</v>
      </c>
      <c r="L11" s="9">
        <f>IF(Table5[[#This Row],[winner]]=Table5[[#Headers],[KXIP]],1,0)</f>
        <v>0</v>
      </c>
    </row>
    <row r="12" spans="1:22" x14ac:dyDescent="0.3">
      <c r="A12" s="8">
        <v>2009</v>
      </c>
      <c r="B12" s="8" t="s">
        <v>376</v>
      </c>
      <c r="C12" s="8" t="s">
        <v>377</v>
      </c>
      <c r="D12" s="8" t="s">
        <v>377</v>
      </c>
      <c r="E12" s="9">
        <f>IF(Table5[[#This Row],[winner]]=Table5[[#Headers],[RCB]],1,0)</f>
        <v>0</v>
      </c>
      <c r="F12" s="9">
        <f>IF(Table5[[#This Row],[winner]]=Table5[[#Headers],[MI]],1,0)</f>
        <v>0</v>
      </c>
      <c r="G12" s="9">
        <f>IF(Table5[[#This Row],[winner]]=Table5[[#Headers],[SRH]],1,0)</f>
        <v>0</v>
      </c>
      <c r="H12" s="9">
        <f>IF(Table5[[#This Row],[winner]]=Table5[[#Headers],[DC]],1,0)</f>
        <v>0</v>
      </c>
      <c r="I12" s="9">
        <f>IF(Table5[[#This Row],[winner]]=Table5[[#Headers],[RR]],1,0)</f>
        <v>0</v>
      </c>
      <c r="J12" s="9">
        <f>IF(Table5[[#This Row],[winner]]=Table5[[#Headers],[CSK]],1,0)</f>
        <v>0</v>
      </c>
      <c r="K12" s="9">
        <f>IF(Table5[[#This Row],[winner]]=Table5[[#Headers],[KKR]],1,0)</f>
        <v>0</v>
      </c>
      <c r="L12" s="9">
        <f>IF(Table5[[#This Row],[winner]]=Table5[[#Headers],[KXIP]],1,0)</f>
        <v>1</v>
      </c>
    </row>
    <row r="13" spans="1:22" x14ac:dyDescent="0.3">
      <c r="A13" s="8">
        <v>2009</v>
      </c>
      <c r="B13" s="8" t="s">
        <v>376</v>
      </c>
      <c r="C13" s="8" t="s">
        <v>374</v>
      </c>
      <c r="D13" s="8" t="s">
        <v>374</v>
      </c>
      <c r="E13" s="9">
        <f>IF(Table5[[#This Row],[winner]]=Table5[[#Headers],[RCB]],1,0)</f>
        <v>0</v>
      </c>
      <c r="F13" s="9">
        <f>IF(Table5[[#This Row],[winner]]=Table5[[#Headers],[MI]],1,0)</f>
        <v>0</v>
      </c>
      <c r="G13" s="9">
        <f>IF(Table5[[#This Row],[winner]]=Table5[[#Headers],[SRH]],1,0)</f>
        <v>0</v>
      </c>
      <c r="H13" s="9">
        <f>IF(Table5[[#This Row],[winner]]=Table5[[#Headers],[DC]],1,0)</f>
        <v>1</v>
      </c>
      <c r="I13" s="9">
        <f>IF(Table5[[#This Row],[winner]]=Table5[[#Headers],[RR]],1,0)</f>
        <v>0</v>
      </c>
      <c r="J13" s="9">
        <f>IF(Table5[[#This Row],[winner]]=Table5[[#Headers],[CSK]],1,0)</f>
        <v>0</v>
      </c>
      <c r="K13" s="9">
        <f>IF(Table5[[#This Row],[winner]]=Table5[[#Headers],[KKR]],1,0)</f>
        <v>0</v>
      </c>
      <c r="L13" s="9">
        <f>IF(Table5[[#This Row],[winner]]=Table5[[#Headers],[KXIP]],1,0)</f>
        <v>0</v>
      </c>
    </row>
    <row r="14" spans="1:22" x14ac:dyDescent="0.3">
      <c r="A14" s="8">
        <v>2009</v>
      </c>
      <c r="B14" s="8" t="s">
        <v>376</v>
      </c>
      <c r="C14" s="8" t="s">
        <v>372</v>
      </c>
      <c r="D14" s="8" t="s">
        <v>376</v>
      </c>
      <c r="E14" s="9">
        <f>IF(Table5[[#This Row],[winner]]=Table5[[#Headers],[RCB]],1,0)</f>
        <v>1</v>
      </c>
      <c r="F14" s="9">
        <f>IF(Table5[[#This Row],[winner]]=Table5[[#Headers],[MI]],1,0)</f>
        <v>0</v>
      </c>
      <c r="G14" s="9">
        <f>IF(Table5[[#This Row],[winner]]=Table5[[#Headers],[SRH]],1,0)</f>
        <v>0</v>
      </c>
      <c r="H14" s="9">
        <f>IF(Table5[[#This Row],[winner]]=Table5[[#Headers],[DC]],1,0)</f>
        <v>0</v>
      </c>
      <c r="I14" s="9">
        <f>IF(Table5[[#This Row],[winner]]=Table5[[#Headers],[RR]],1,0)</f>
        <v>0</v>
      </c>
      <c r="J14" s="9">
        <f>IF(Table5[[#This Row],[winner]]=Table5[[#Headers],[CSK]],1,0)</f>
        <v>0</v>
      </c>
      <c r="K14" s="9">
        <f>IF(Table5[[#This Row],[winner]]=Table5[[#Headers],[KKR]],1,0)</f>
        <v>0</v>
      </c>
      <c r="L14" s="9">
        <f>IF(Table5[[#This Row],[winner]]=Table5[[#Headers],[KXIP]],1,0)</f>
        <v>0</v>
      </c>
    </row>
    <row r="15" spans="1:22" x14ac:dyDescent="0.3">
      <c r="A15" s="8">
        <v>2009</v>
      </c>
      <c r="B15" s="8" t="s">
        <v>376</v>
      </c>
      <c r="C15" s="8" t="s">
        <v>377</v>
      </c>
      <c r="D15" s="8" t="s">
        <v>376</v>
      </c>
      <c r="E15" s="9">
        <f>IF(Table5[[#This Row],[winner]]=Table5[[#Headers],[RCB]],1,0)</f>
        <v>1</v>
      </c>
      <c r="F15" s="9">
        <f>IF(Table5[[#This Row],[winner]]=Table5[[#Headers],[MI]],1,0)</f>
        <v>0</v>
      </c>
      <c r="G15" s="9">
        <f>IF(Table5[[#This Row],[winner]]=Table5[[#Headers],[SRH]],1,0)</f>
        <v>0</v>
      </c>
      <c r="H15" s="9">
        <f>IF(Table5[[#This Row],[winner]]=Table5[[#Headers],[DC]],1,0)</f>
        <v>0</v>
      </c>
      <c r="I15" s="9">
        <f>IF(Table5[[#This Row],[winner]]=Table5[[#Headers],[RR]],1,0)</f>
        <v>0</v>
      </c>
      <c r="J15" s="9">
        <f>IF(Table5[[#This Row],[winner]]=Table5[[#Headers],[CSK]],1,0)</f>
        <v>0</v>
      </c>
      <c r="K15" s="9">
        <f>IF(Table5[[#This Row],[winner]]=Table5[[#Headers],[KKR]],1,0)</f>
        <v>0</v>
      </c>
      <c r="L15" s="9">
        <f>IF(Table5[[#This Row],[winner]]=Table5[[#Headers],[KXIP]],1,0)</f>
        <v>0</v>
      </c>
    </row>
    <row r="16" spans="1:22" x14ac:dyDescent="0.3">
      <c r="A16" s="8">
        <v>2009</v>
      </c>
      <c r="B16" s="8" t="s">
        <v>376</v>
      </c>
      <c r="C16" s="8" t="s">
        <v>371</v>
      </c>
      <c r="D16" s="8" t="s">
        <v>376</v>
      </c>
      <c r="E16" s="9">
        <f>IF(Table5[[#This Row],[winner]]=Table5[[#Headers],[RCB]],1,0)</f>
        <v>1</v>
      </c>
      <c r="F16" s="9">
        <f>IF(Table5[[#This Row],[winner]]=Table5[[#Headers],[MI]],1,0)</f>
        <v>0</v>
      </c>
      <c r="G16" s="9">
        <f>IF(Table5[[#This Row],[winner]]=Table5[[#Headers],[SRH]],1,0)</f>
        <v>0</v>
      </c>
      <c r="H16" s="9">
        <f>IF(Table5[[#This Row],[winner]]=Table5[[#Headers],[DC]],1,0)</f>
        <v>0</v>
      </c>
      <c r="I16" s="9">
        <f>IF(Table5[[#This Row],[winner]]=Table5[[#Headers],[RR]],1,0)</f>
        <v>0</v>
      </c>
      <c r="J16" s="9">
        <f>IF(Table5[[#This Row],[winner]]=Table5[[#Headers],[CSK]],1,0)</f>
        <v>0</v>
      </c>
      <c r="K16" s="9">
        <f>IF(Table5[[#This Row],[winner]]=Table5[[#Headers],[KKR]],1,0)</f>
        <v>0</v>
      </c>
      <c r="L16" s="9">
        <f>IF(Table5[[#This Row],[winner]]=Table5[[#Headers],[KXIP]],1,0)</f>
        <v>0</v>
      </c>
    </row>
    <row r="17" spans="1:12" x14ac:dyDescent="0.3">
      <c r="A17" s="8">
        <v>2009</v>
      </c>
      <c r="B17" s="8" t="s">
        <v>376</v>
      </c>
      <c r="C17" s="8" t="s">
        <v>375</v>
      </c>
      <c r="D17" s="8" t="s">
        <v>375</v>
      </c>
      <c r="E17" s="9">
        <f>IF(Table5[[#This Row],[winner]]=Table5[[#Headers],[RCB]],1,0)</f>
        <v>0</v>
      </c>
      <c r="F17" s="9">
        <f>IF(Table5[[#This Row],[winner]]=Table5[[#Headers],[MI]],1,0)</f>
        <v>0</v>
      </c>
      <c r="G17" s="9">
        <f>IF(Table5[[#This Row],[winner]]=Table5[[#Headers],[SRH]],1,0)</f>
        <v>0</v>
      </c>
      <c r="H17" s="9">
        <f>IF(Table5[[#This Row],[winner]]=Table5[[#Headers],[DC]],1,0)</f>
        <v>0</v>
      </c>
      <c r="I17" s="9">
        <f>IF(Table5[[#This Row],[winner]]=Table5[[#Headers],[RR]],1,0)</f>
        <v>1</v>
      </c>
      <c r="J17" s="9">
        <f>IF(Table5[[#This Row],[winner]]=Table5[[#Headers],[CSK]],1,0)</f>
        <v>0</v>
      </c>
      <c r="K17" s="9">
        <f>IF(Table5[[#This Row],[winner]]=Table5[[#Headers],[KKR]],1,0)</f>
        <v>0</v>
      </c>
      <c r="L17" s="9">
        <f>IF(Table5[[#This Row],[winner]]=Table5[[#Headers],[KXIP]],1,0)</f>
        <v>0</v>
      </c>
    </row>
    <row r="18" spans="1:12" x14ac:dyDescent="0.3">
      <c r="A18" s="8">
        <v>2009</v>
      </c>
      <c r="B18" s="8" t="s">
        <v>376</v>
      </c>
      <c r="C18" s="8" t="s">
        <v>371</v>
      </c>
      <c r="D18" s="8" t="s">
        <v>371</v>
      </c>
      <c r="E18" s="9">
        <f>IF(Table5[[#This Row],[winner]]=Table5[[#Headers],[RCB]],1,0)</f>
        <v>0</v>
      </c>
      <c r="F18" s="9">
        <f>IF(Table5[[#This Row],[winner]]=Table5[[#Headers],[MI]],1,0)</f>
        <v>1</v>
      </c>
      <c r="G18" s="9">
        <f>IF(Table5[[#This Row],[winner]]=Table5[[#Headers],[SRH]],1,0)</f>
        <v>0</v>
      </c>
      <c r="H18" s="9">
        <f>IF(Table5[[#This Row],[winner]]=Table5[[#Headers],[DC]],1,0)</f>
        <v>0</v>
      </c>
      <c r="I18" s="9">
        <f>IF(Table5[[#This Row],[winner]]=Table5[[#Headers],[RR]],1,0)</f>
        <v>0</v>
      </c>
      <c r="J18" s="9">
        <f>IF(Table5[[#This Row],[winner]]=Table5[[#Headers],[CSK]],1,0)</f>
        <v>0</v>
      </c>
      <c r="K18" s="9">
        <f>IF(Table5[[#This Row],[winner]]=Table5[[#Headers],[KKR]],1,0)</f>
        <v>0</v>
      </c>
      <c r="L18" s="9">
        <f>IF(Table5[[#This Row],[winner]]=Table5[[#Headers],[KXIP]],1,0)</f>
        <v>0</v>
      </c>
    </row>
    <row r="19" spans="1:12" x14ac:dyDescent="0.3">
      <c r="A19" s="8">
        <v>2009</v>
      </c>
      <c r="B19" s="8" t="s">
        <v>376</v>
      </c>
      <c r="C19" s="8" t="s">
        <v>372</v>
      </c>
      <c r="D19" s="8" t="s">
        <v>376</v>
      </c>
      <c r="E19" s="9">
        <f>IF(Table5[[#This Row],[winner]]=Table5[[#Headers],[RCB]],1,0)</f>
        <v>1</v>
      </c>
      <c r="F19" s="9">
        <f>IF(Table5[[#This Row],[winner]]=Table5[[#Headers],[MI]],1,0)</f>
        <v>0</v>
      </c>
      <c r="G19" s="9">
        <f>IF(Table5[[#This Row],[winner]]=Table5[[#Headers],[SRH]],1,0)</f>
        <v>0</v>
      </c>
      <c r="H19" s="9">
        <f>IF(Table5[[#This Row],[winner]]=Table5[[#Headers],[DC]],1,0)</f>
        <v>0</v>
      </c>
      <c r="I19" s="9">
        <f>IF(Table5[[#This Row],[winner]]=Table5[[#Headers],[RR]],1,0)</f>
        <v>0</v>
      </c>
      <c r="J19" s="9">
        <f>IF(Table5[[#This Row],[winner]]=Table5[[#Headers],[CSK]],1,0)</f>
        <v>0</v>
      </c>
      <c r="K19" s="9">
        <f>IF(Table5[[#This Row],[winner]]=Table5[[#Headers],[KKR]],1,0)</f>
        <v>0</v>
      </c>
      <c r="L19" s="9">
        <f>IF(Table5[[#This Row],[winner]]=Table5[[#Headers],[KXIP]],1,0)</f>
        <v>0</v>
      </c>
    </row>
    <row r="20" spans="1:12" x14ac:dyDescent="0.3">
      <c r="A20" s="8">
        <v>2009</v>
      </c>
      <c r="B20" s="8" t="s">
        <v>376</v>
      </c>
      <c r="C20" s="8" t="s">
        <v>373</v>
      </c>
      <c r="D20" s="8" t="s">
        <v>376</v>
      </c>
      <c r="E20" s="9">
        <f>IF(Table5[[#This Row],[winner]]=Table5[[#Headers],[RCB]],1,0)</f>
        <v>1</v>
      </c>
      <c r="F20" s="9">
        <f>IF(Table5[[#This Row],[winner]]=Table5[[#Headers],[MI]],1,0)</f>
        <v>0</v>
      </c>
      <c r="G20" s="9">
        <f>IF(Table5[[#This Row],[winner]]=Table5[[#Headers],[SRH]],1,0)</f>
        <v>0</v>
      </c>
      <c r="H20" s="9">
        <f>IF(Table5[[#This Row],[winner]]=Table5[[#Headers],[DC]],1,0)</f>
        <v>0</v>
      </c>
      <c r="I20" s="9">
        <f>IF(Table5[[#This Row],[winner]]=Table5[[#Headers],[RR]],1,0)</f>
        <v>0</v>
      </c>
      <c r="J20" s="9">
        <f>IF(Table5[[#This Row],[winner]]=Table5[[#Headers],[CSK]],1,0)</f>
        <v>0</v>
      </c>
      <c r="K20" s="9">
        <f>IF(Table5[[#This Row],[winner]]=Table5[[#Headers],[KKR]],1,0)</f>
        <v>0</v>
      </c>
      <c r="L20" s="9">
        <f>IF(Table5[[#This Row],[winner]]=Table5[[#Headers],[KXIP]],1,0)</f>
        <v>0</v>
      </c>
    </row>
    <row r="21" spans="1:12" x14ac:dyDescent="0.3">
      <c r="A21" s="8">
        <v>2009</v>
      </c>
      <c r="B21" s="8" t="s">
        <v>376</v>
      </c>
      <c r="C21" s="8" t="s">
        <v>374</v>
      </c>
      <c r="D21" s="8" t="s">
        <v>376</v>
      </c>
      <c r="E21" s="9">
        <f>IF(Table5[[#This Row],[winner]]=Table5[[#Headers],[RCB]],1,0)</f>
        <v>1</v>
      </c>
      <c r="F21" s="9">
        <f>IF(Table5[[#This Row],[winner]]=Table5[[#Headers],[MI]],1,0)</f>
        <v>0</v>
      </c>
      <c r="G21" s="9">
        <f>IF(Table5[[#This Row],[winner]]=Table5[[#Headers],[SRH]],1,0)</f>
        <v>0</v>
      </c>
      <c r="H21" s="9">
        <f>IF(Table5[[#This Row],[winner]]=Table5[[#Headers],[DC]],1,0)</f>
        <v>0</v>
      </c>
      <c r="I21" s="9">
        <f>IF(Table5[[#This Row],[winner]]=Table5[[#Headers],[RR]],1,0)</f>
        <v>0</v>
      </c>
      <c r="J21" s="9">
        <f>IF(Table5[[#This Row],[winner]]=Table5[[#Headers],[CSK]],1,0)</f>
        <v>0</v>
      </c>
      <c r="K21" s="9">
        <f>IF(Table5[[#This Row],[winner]]=Table5[[#Headers],[KKR]],1,0)</f>
        <v>0</v>
      </c>
      <c r="L21" s="9">
        <f>IF(Table5[[#This Row],[winner]]=Table5[[#Headers],[KXIP]],1,0)</f>
        <v>0</v>
      </c>
    </row>
    <row r="22" spans="1:12" x14ac:dyDescent="0.3">
      <c r="A22" s="8">
        <v>2009</v>
      </c>
      <c r="B22" s="8" t="s">
        <v>376</v>
      </c>
      <c r="C22" s="8" t="s">
        <v>378</v>
      </c>
      <c r="D22" s="8" t="s">
        <v>376</v>
      </c>
      <c r="E22" s="9">
        <f>IF(Table5[[#This Row],[winner]]=Table5[[#Headers],[RCB]],1,0)</f>
        <v>1</v>
      </c>
      <c r="F22" s="9">
        <f>IF(Table5[[#This Row],[winner]]=Table5[[#Headers],[MI]],1,0)</f>
        <v>0</v>
      </c>
      <c r="G22" s="9">
        <f>IF(Table5[[#This Row],[winner]]=Table5[[#Headers],[SRH]],1,0)</f>
        <v>0</v>
      </c>
      <c r="H22" s="9">
        <f>IF(Table5[[#This Row],[winner]]=Table5[[#Headers],[DC]],1,0)</f>
        <v>0</v>
      </c>
      <c r="I22" s="9">
        <f>IF(Table5[[#This Row],[winner]]=Table5[[#Headers],[RR]],1,0)</f>
        <v>0</v>
      </c>
      <c r="J22" s="9">
        <f>IF(Table5[[#This Row],[winner]]=Table5[[#Headers],[CSK]],1,0)</f>
        <v>0</v>
      </c>
      <c r="K22" s="9">
        <f>IF(Table5[[#This Row],[winner]]=Table5[[#Headers],[KKR]],1,0)</f>
        <v>0</v>
      </c>
      <c r="L22" s="9">
        <f>IF(Table5[[#This Row],[winner]]=Table5[[#Headers],[KXIP]],1,0)</f>
        <v>0</v>
      </c>
    </row>
    <row r="23" spans="1:12" x14ac:dyDescent="0.3">
      <c r="A23" s="8">
        <v>2009</v>
      </c>
      <c r="B23" s="8" t="s">
        <v>376</v>
      </c>
      <c r="C23" s="8" t="s">
        <v>373</v>
      </c>
      <c r="D23" s="8" t="s">
        <v>376</v>
      </c>
      <c r="E23" s="9">
        <f>IF(Table5[[#This Row],[winner]]=Table5[[#Headers],[RCB]],1,0)</f>
        <v>1</v>
      </c>
      <c r="F23" s="9">
        <f>IF(Table5[[#This Row],[winner]]=Table5[[#Headers],[MI]],1,0)</f>
        <v>0</v>
      </c>
      <c r="G23" s="9">
        <f>IF(Table5[[#This Row],[winner]]=Table5[[#Headers],[SRH]],1,0)</f>
        <v>0</v>
      </c>
      <c r="H23" s="9">
        <f>IF(Table5[[#This Row],[winner]]=Table5[[#Headers],[DC]],1,0)</f>
        <v>0</v>
      </c>
      <c r="I23" s="9">
        <f>IF(Table5[[#This Row],[winner]]=Table5[[#Headers],[RR]],1,0)</f>
        <v>0</v>
      </c>
      <c r="J23" s="9">
        <f>IF(Table5[[#This Row],[winner]]=Table5[[#Headers],[CSK]],1,0)</f>
        <v>0</v>
      </c>
      <c r="K23" s="9">
        <f>IF(Table5[[#This Row],[winner]]=Table5[[#Headers],[KKR]],1,0)</f>
        <v>0</v>
      </c>
      <c r="L23" s="9">
        <f>IF(Table5[[#This Row],[winner]]=Table5[[#Headers],[KXIP]],1,0)</f>
        <v>0</v>
      </c>
    </row>
    <row r="24" spans="1:12" x14ac:dyDescent="0.3">
      <c r="A24" s="8">
        <v>2009</v>
      </c>
      <c r="B24" s="8" t="s">
        <v>376</v>
      </c>
      <c r="C24" s="8" t="s">
        <v>378</v>
      </c>
      <c r="D24" s="8" t="s">
        <v>378</v>
      </c>
      <c r="E24" s="9">
        <f>IF(Table5[[#This Row],[winner]]=Table5[[#Headers],[RCB]],1,0)</f>
        <v>0</v>
      </c>
      <c r="F24" s="9">
        <f>IF(Table5[[#This Row],[winner]]=Table5[[#Headers],[MI]],1,0)</f>
        <v>0</v>
      </c>
      <c r="G24" s="9">
        <f>IF(Table5[[#This Row],[winner]]=Table5[[#Headers],[SRH]],1,0)</f>
        <v>1</v>
      </c>
      <c r="H24" s="9">
        <f>IF(Table5[[#This Row],[winner]]=Table5[[#Headers],[DC]],1,0)</f>
        <v>0</v>
      </c>
      <c r="I24" s="9">
        <f>IF(Table5[[#This Row],[winner]]=Table5[[#Headers],[RR]],1,0)</f>
        <v>0</v>
      </c>
      <c r="J24" s="9">
        <f>IF(Table5[[#This Row],[winner]]=Table5[[#Headers],[CSK]],1,0)</f>
        <v>0</v>
      </c>
      <c r="K24" s="9">
        <f>IF(Table5[[#This Row],[winner]]=Table5[[#Headers],[KKR]],1,0)</f>
        <v>0</v>
      </c>
      <c r="L24" s="9">
        <f>IF(Table5[[#This Row],[winner]]=Table5[[#Headers],[KXIP]],1,0)</f>
        <v>0</v>
      </c>
    </row>
    <row r="25" spans="1:12" x14ac:dyDescent="0.3">
      <c r="A25" s="8">
        <v>2010</v>
      </c>
      <c r="B25" s="8" t="s">
        <v>376</v>
      </c>
      <c r="C25" s="8" t="s">
        <v>377</v>
      </c>
      <c r="D25" s="8" t="s">
        <v>376</v>
      </c>
      <c r="E25" s="9">
        <f>IF(Table5[[#This Row],[winner]]=Table5[[#Headers],[RCB]],1,0)</f>
        <v>1</v>
      </c>
      <c r="F25" s="9">
        <f>IF(Table5[[#This Row],[winner]]=Table5[[#Headers],[MI]],1,0)</f>
        <v>0</v>
      </c>
      <c r="G25" s="9">
        <f>IF(Table5[[#This Row],[winner]]=Table5[[#Headers],[SRH]],1,0)</f>
        <v>0</v>
      </c>
      <c r="H25" s="9">
        <f>IF(Table5[[#This Row],[winner]]=Table5[[#Headers],[DC]],1,0)</f>
        <v>0</v>
      </c>
      <c r="I25" s="9">
        <f>IF(Table5[[#This Row],[winner]]=Table5[[#Headers],[RR]],1,0)</f>
        <v>0</v>
      </c>
      <c r="J25" s="9">
        <f>IF(Table5[[#This Row],[winner]]=Table5[[#Headers],[CSK]],1,0)</f>
        <v>0</v>
      </c>
      <c r="K25" s="9">
        <f>IF(Table5[[#This Row],[winner]]=Table5[[#Headers],[KKR]],1,0)</f>
        <v>0</v>
      </c>
      <c r="L25" s="9">
        <f>IF(Table5[[#This Row],[winner]]=Table5[[#Headers],[KXIP]],1,0)</f>
        <v>0</v>
      </c>
    </row>
    <row r="26" spans="1:12" x14ac:dyDescent="0.3">
      <c r="A26" s="8">
        <v>2010</v>
      </c>
      <c r="B26" s="8" t="s">
        <v>376</v>
      </c>
      <c r="C26" s="8" t="s">
        <v>375</v>
      </c>
      <c r="D26" s="8" t="s">
        <v>376</v>
      </c>
      <c r="E26" s="9">
        <f>IF(Table5[[#This Row],[winner]]=Table5[[#Headers],[RCB]],1,0)</f>
        <v>1</v>
      </c>
      <c r="F26" s="9">
        <f>IF(Table5[[#This Row],[winner]]=Table5[[#Headers],[MI]],1,0)</f>
        <v>0</v>
      </c>
      <c r="G26" s="9">
        <f>IF(Table5[[#This Row],[winner]]=Table5[[#Headers],[SRH]],1,0)</f>
        <v>0</v>
      </c>
      <c r="H26" s="9">
        <f>IF(Table5[[#This Row],[winner]]=Table5[[#Headers],[DC]],1,0)</f>
        <v>0</v>
      </c>
      <c r="I26" s="9">
        <f>IF(Table5[[#This Row],[winner]]=Table5[[#Headers],[RR]],1,0)</f>
        <v>0</v>
      </c>
      <c r="J26" s="9">
        <f>IF(Table5[[#This Row],[winner]]=Table5[[#Headers],[CSK]],1,0)</f>
        <v>0</v>
      </c>
      <c r="K26" s="9">
        <f>IF(Table5[[#This Row],[winner]]=Table5[[#Headers],[KKR]],1,0)</f>
        <v>0</v>
      </c>
      <c r="L26" s="9">
        <f>IF(Table5[[#This Row],[winner]]=Table5[[#Headers],[KXIP]],1,0)</f>
        <v>0</v>
      </c>
    </row>
    <row r="27" spans="1:12" x14ac:dyDescent="0.3">
      <c r="A27" s="8">
        <v>2010</v>
      </c>
      <c r="B27" s="8" t="s">
        <v>376</v>
      </c>
      <c r="C27" s="8" t="s">
        <v>373</v>
      </c>
      <c r="D27" s="8" t="s">
        <v>376</v>
      </c>
      <c r="E27" s="9">
        <f>IF(Table5[[#This Row],[winner]]=Table5[[#Headers],[RCB]],1,0)</f>
        <v>1</v>
      </c>
      <c r="F27" s="9">
        <f>IF(Table5[[#This Row],[winner]]=Table5[[#Headers],[MI]],1,0)</f>
        <v>0</v>
      </c>
      <c r="G27" s="9">
        <f>IF(Table5[[#This Row],[winner]]=Table5[[#Headers],[SRH]],1,0)</f>
        <v>0</v>
      </c>
      <c r="H27" s="9">
        <f>IF(Table5[[#This Row],[winner]]=Table5[[#Headers],[DC]],1,0)</f>
        <v>0</v>
      </c>
      <c r="I27" s="9">
        <f>IF(Table5[[#This Row],[winner]]=Table5[[#Headers],[RR]],1,0)</f>
        <v>0</v>
      </c>
      <c r="J27" s="9">
        <f>IF(Table5[[#This Row],[winner]]=Table5[[#Headers],[CSK]],1,0)</f>
        <v>0</v>
      </c>
      <c r="K27" s="9">
        <f>IF(Table5[[#This Row],[winner]]=Table5[[#Headers],[KKR]],1,0)</f>
        <v>0</v>
      </c>
      <c r="L27" s="9">
        <f>IF(Table5[[#This Row],[winner]]=Table5[[#Headers],[KXIP]],1,0)</f>
        <v>0</v>
      </c>
    </row>
    <row r="28" spans="1:12" x14ac:dyDescent="0.3">
      <c r="A28" s="8">
        <v>2010</v>
      </c>
      <c r="B28" s="8" t="s">
        <v>376</v>
      </c>
      <c r="C28" s="8" t="s">
        <v>374</v>
      </c>
      <c r="D28" s="8" t="s">
        <v>374</v>
      </c>
      <c r="E28" s="9">
        <f>IF(Table5[[#This Row],[winner]]=Table5[[#Headers],[RCB]],1,0)</f>
        <v>0</v>
      </c>
      <c r="F28" s="9">
        <f>IF(Table5[[#This Row],[winner]]=Table5[[#Headers],[MI]],1,0)</f>
        <v>0</v>
      </c>
      <c r="G28" s="9">
        <f>IF(Table5[[#This Row],[winner]]=Table5[[#Headers],[SRH]],1,0)</f>
        <v>0</v>
      </c>
      <c r="H28" s="9">
        <f>IF(Table5[[#This Row],[winner]]=Table5[[#Headers],[DC]],1,0)</f>
        <v>1</v>
      </c>
      <c r="I28" s="9">
        <f>IF(Table5[[#This Row],[winner]]=Table5[[#Headers],[RR]],1,0)</f>
        <v>0</v>
      </c>
      <c r="J28" s="9">
        <f>IF(Table5[[#This Row],[winner]]=Table5[[#Headers],[CSK]],1,0)</f>
        <v>0</v>
      </c>
      <c r="K28" s="9">
        <f>IF(Table5[[#This Row],[winner]]=Table5[[#Headers],[KKR]],1,0)</f>
        <v>0</v>
      </c>
      <c r="L28" s="9">
        <f>IF(Table5[[#This Row],[winner]]=Table5[[#Headers],[KXIP]],1,0)</f>
        <v>0</v>
      </c>
    </row>
    <row r="29" spans="1:12" x14ac:dyDescent="0.3">
      <c r="A29" s="8">
        <v>2010</v>
      </c>
      <c r="B29" s="8" t="s">
        <v>376</v>
      </c>
      <c r="C29" s="8" t="s">
        <v>378</v>
      </c>
      <c r="D29" s="8" t="s">
        <v>378</v>
      </c>
      <c r="E29" s="9">
        <f>IF(Table5[[#This Row],[winner]]=Table5[[#Headers],[RCB]],1,0)</f>
        <v>0</v>
      </c>
      <c r="F29" s="9">
        <f>IF(Table5[[#This Row],[winner]]=Table5[[#Headers],[MI]],1,0)</f>
        <v>0</v>
      </c>
      <c r="G29" s="9">
        <f>IF(Table5[[#This Row],[winner]]=Table5[[#Headers],[SRH]],1,0)</f>
        <v>1</v>
      </c>
      <c r="H29" s="9">
        <f>IF(Table5[[#This Row],[winner]]=Table5[[#Headers],[DC]],1,0)</f>
        <v>0</v>
      </c>
      <c r="I29" s="9">
        <f>IF(Table5[[#This Row],[winner]]=Table5[[#Headers],[RR]],1,0)</f>
        <v>0</v>
      </c>
      <c r="J29" s="9">
        <f>IF(Table5[[#This Row],[winner]]=Table5[[#Headers],[CSK]],1,0)</f>
        <v>0</v>
      </c>
      <c r="K29" s="9">
        <f>IF(Table5[[#This Row],[winner]]=Table5[[#Headers],[KKR]],1,0)</f>
        <v>0</v>
      </c>
      <c r="L29" s="9">
        <f>IF(Table5[[#This Row],[winner]]=Table5[[#Headers],[KXIP]],1,0)</f>
        <v>0</v>
      </c>
    </row>
    <row r="30" spans="1:12" x14ac:dyDescent="0.3">
      <c r="A30" s="8">
        <v>2010</v>
      </c>
      <c r="B30" s="8" t="s">
        <v>376</v>
      </c>
      <c r="C30" s="8" t="s">
        <v>372</v>
      </c>
      <c r="D30" s="8" t="s">
        <v>376</v>
      </c>
      <c r="E30" s="9">
        <f>IF(Table5[[#This Row],[winner]]=Table5[[#Headers],[RCB]],1,0)</f>
        <v>1</v>
      </c>
      <c r="F30" s="9">
        <f>IF(Table5[[#This Row],[winner]]=Table5[[#Headers],[MI]],1,0)</f>
        <v>0</v>
      </c>
      <c r="G30" s="9">
        <f>IF(Table5[[#This Row],[winner]]=Table5[[#Headers],[SRH]],1,0)</f>
        <v>0</v>
      </c>
      <c r="H30" s="9">
        <f>IF(Table5[[#This Row],[winner]]=Table5[[#Headers],[DC]],1,0)</f>
        <v>0</v>
      </c>
      <c r="I30" s="9">
        <f>IF(Table5[[#This Row],[winner]]=Table5[[#Headers],[RR]],1,0)</f>
        <v>0</v>
      </c>
      <c r="J30" s="9">
        <f>IF(Table5[[#This Row],[winner]]=Table5[[#Headers],[CSK]],1,0)</f>
        <v>0</v>
      </c>
      <c r="K30" s="9">
        <f>IF(Table5[[#This Row],[winner]]=Table5[[#Headers],[KKR]],1,0)</f>
        <v>0</v>
      </c>
      <c r="L30" s="9">
        <f>IF(Table5[[#This Row],[winner]]=Table5[[#Headers],[KXIP]],1,0)</f>
        <v>0</v>
      </c>
    </row>
    <row r="31" spans="1:12" x14ac:dyDescent="0.3">
      <c r="A31" s="8">
        <v>2010</v>
      </c>
      <c r="B31" s="8" t="s">
        <v>376</v>
      </c>
      <c r="C31" s="8" t="s">
        <v>371</v>
      </c>
      <c r="D31" s="8" t="s">
        <v>371</v>
      </c>
      <c r="E31" s="9">
        <f>IF(Table5[[#This Row],[winner]]=Table5[[#Headers],[RCB]],1,0)</f>
        <v>0</v>
      </c>
      <c r="F31" s="9">
        <f>IF(Table5[[#This Row],[winner]]=Table5[[#Headers],[MI]],1,0)</f>
        <v>1</v>
      </c>
      <c r="G31" s="9">
        <f>IF(Table5[[#This Row],[winner]]=Table5[[#Headers],[SRH]],1,0)</f>
        <v>0</v>
      </c>
      <c r="H31" s="9">
        <f>IF(Table5[[#This Row],[winner]]=Table5[[#Headers],[DC]],1,0)</f>
        <v>0</v>
      </c>
      <c r="I31" s="9">
        <f>IF(Table5[[#This Row],[winner]]=Table5[[#Headers],[RR]],1,0)</f>
        <v>0</v>
      </c>
      <c r="J31" s="9">
        <f>IF(Table5[[#This Row],[winner]]=Table5[[#Headers],[CSK]],1,0)</f>
        <v>0</v>
      </c>
      <c r="K31" s="9">
        <f>IF(Table5[[#This Row],[winner]]=Table5[[#Headers],[KKR]],1,0)</f>
        <v>0</v>
      </c>
      <c r="L31" s="9">
        <f>IF(Table5[[#This Row],[winner]]=Table5[[#Headers],[KXIP]],1,0)</f>
        <v>0</v>
      </c>
    </row>
    <row r="32" spans="1:12" x14ac:dyDescent="0.3">
      <c r="A32" s="8">
        <v>2010</v>
      </c>
      <c r="B32" s="8" t="s">
        <v>376</v>
      </c>
      <c r="C32" s="8" t="s">
        <v>371</v>
      </c>
      <c r="D32" s="8" t="s">
        <v>371</v>
      </c>
      <c r="E32" s="9">
        <f>IF(Table5[[#This Row],[winner]]=Table5[[#Headers],[RCB]],1,0)</f>
        <v>0</v>
      </c>
      <c r="F32" s="9">
        <f>IF(Table5[[#This Row],[winner]]=Table5[[#Headers],[MI]],1,0)</f>
        <v>1</v>
      </c>
      <c r="G32" s="9">
        <f>IF(Table5[[#This Row],[winner]]=Table5[[#Headers],[SRH]],1,0)</f>
        <v>0</v>
      </c>
      <c r="H32" s="9">
        <f>IF(Table5[[#This Row],[winner]]=Table5[[#Headers],[DC]],1,0)</f>
        <v>0</v>
      </c>
      <c r="I32" s="9">
        <f>IF(Table5[[#This Row],[winner]]=Table5[[#Headers],[RR]],1,0)</f>
        <v>0</v>
      </c>
      <c r="J32" s="9">
        <f>IF(Table5[[#This Row],[winner]]=Table5[[#Headers],[CSK]],1,0)</f>
        <v>0</v>
      </c>
      <c r="K32" s="9">
        <f>IF(Table5[[#This Row],[winner]]=Table5[[#Headers],[KKR]],1,0)</f>
        <v>0</v>
      </c>
      <c r="L32" s="9">
        <f>IF(Table5[[#This Row],[winner]]=Table5[[#Headers],[KXIP]],1,0)</f>
        <v>0</v>
      </c>
    </row>
    <row r="33" spans="1:12" x14ac:dyDescent="0.3">
      <c r="A33" s="8">
        <v>2010</v>
      </c>
      <c r="B33" s="8" t="s">
        <v>376</v>
      </c>
      <c r="C33" s="8" t="s">
        <v>378</v>
      </c>
      <c r="D33" s="8" t="s">
        <v>376</v>
      </c>
      <c r="E33" s="9">
        <f>IF(Table5[[#This Row],[winner]]=Table5[[#Headers],[RCB]],1,0)</f>
        <v>1</v>
      </c>
      <c r="F33" s="9">
        <f>IF(Table5[[#This Row],[winner]]=Table5[[#Headers],[MI]],1,0)</f>
        <v>0</v>
      </c>
      <c r="G33" s="9">
        <f>IF(Table5[[#This Row],[winner]]=Table5[[#Headers],[SRH]],1,0)</f>
        <v>0</v>
      </c>
      <c r="H33" s="9">
        <f>IF(Table5[[#This Row],[winner]]=Table5[[#Headers],[DC]],1,0)</f>
        <v>0</v>
      </c>
      <c r="I33" s="9">
        <f>IF(Table5[[#This Row],[winner]]=Table5[[#Headers],[RR]],1,0)</f>
        <v>0</v>
      </c>
      <c r="J33" s="9">
        <f>IF(Table5[[#This Row],[winner]]=Table5[[#Headers],[CSK]],1,0)</f>
        <v>0</v>
      </c>
      <c r="K33" s="9">
        <f>IF(Table5[[#This Row],[winner]]=Table5[[#Headers],[KKR]],1,0)</f>
        <v>0</v>
      </c>
      <c r="L33" s="9">
        <f>IF(Table5[[#This Row],[winner]]=Table5[[#Headers],[KXIP]],1,0)</f>
        <v>0</v>
      </c>
    </row>
    <row r="34" spans="1:12" x14ac:dyDescent="0.3">
      <c r="A34" s="8">
        <v>2011</v>
      </c>
      <c r="B34" s="8" t="s">
        <v>376</v>
      </c>
      <c r="C34" s="8" t="s">
        <v>371</v>
      </c>
      <c r="D34" s="8" t="s">
        <v>371</v>
      </c>
      <c r="E34" s="9">
        <f>IF(Table5[[#This Row],[winner]]=Table5[[#Headers],[RCB]],1,0)</f>
        <v>0</v>
      </c>
      <c r="F34" s="9">
        <f>IF(Table5[[#This Row],[winner]]=Table5[[#Headers],[MI]],1,0)</f>
        <v>1</v>
      </c>
      <c r="G34" s="9">
        <f>IF(Table5[[#This Row],[winner]]=Table5[[#Headers],[SRH]],1,0)</f>
        <v>0</v>
      </c>
      <c r="H34" s="9">
        <f>IF(Table5[[#This Row],[winner]]=Table5[[#Headers],[DC]],1,0)</f>
        <v>0</v>
      </c>
      <c r="I34" s="9">
        <f>IF(Table5[[#This Row],[winner]]=Table5[[#Headers],[RR]],1,0)</f>
        <v>0</v>
      </c>
      <c r="J34" s="9">
        <f>IF(Table5[[#This Row],[winner]]=Table5[[#Headers],[CSK]],1,0)</f>
        <v>0</v>
      </c>
      <c r="K34" s="9">
        <f>IF(Table5[[#This Row],[winner]]=Table5[[#Headers],[KKR]],1,0)</f>
        <v>0</v>
      </c>
      <c r="L34" s="9">
        <f>IF(Table5[[#This Row],[winner]]=Table5[[#Headers],[KXIP]],1,0)</f>
        <v>0</v>
      </c>
    </row>
    <row r="35" spans="1:12" x14ac:dyDescent="0.3">
      <c r="A35" s="8">
        <v>2011</v>
      </c>
      <c r="B35" s="8" t="s">
        <v>376</v>
      </c>
      <c r="C35" s="8" t="s">
        <v>377</v>
      </c>
      <c r="D35" s="8" t="s">
        <v>376</v>
      </c>
      <c r="E35" s="9">
        <f>IF(Table5[[#This Row],[winner]]=Table5[[#Headers],[RCB]],1,0)</f>
        <v>1</v>
      </c>
      <c r="F35" s="9">
        <f>IF(Table5[[#This Row],[winner]]=Table5[[#Headers],[MI]],1,0)</f>
        <v>0</v>
      </c>
      <c r="G35" s="9">
        <f>IF(Table5[[#This Row],[winner]]=Table5[[#Headers],[SRH]],1,0)</f>
        <v>0</v>
      </c>
      <c r="H35" s="9">
        <f>IF(Table5[[#This Row],[winner]]=Table5[[#Headers],[DC]],1,0)</f>
        <v>0</v>
      </c>
      <c r="I35" s="9">
        <f>IF(Table5[[#This Row],[winner]]=Table5[[#Headers],[RR]],1,0)</f>
        <v>0</v>
      </c>
      <c r="J35" s="9">
        <f>IF(Table5[[#This Row],[winner]]=Table5[[#Headers],[CSK]],1,0)</f>
        <v>0</v>
      </c>
      <c r="K35" s="9">
        <f>IF(Table5[[#This Row],[winner]]=Table5[[#Headers],[KKR]],1,0)</f>
        <v>0</v>
      </c>
      <c r="L35" s="9">
        <f>IF(Table5[[#This Row],[winner]]=Table5[[#Headers],[KXIP]],1,0)</f>
        <v>0</v>
      </c>
    </row>
    <row r="36" spans="1:12" x14ac:dyDescent="0.3">
      <c r="A36" s="8">
        <v>2011</v>
      </c>
      <c r="B36" s="8" t="s">
        <v>376</v>
      </c>
      <c r="C36" s="8" t="s">
        <v>372</v>
      </c>
      <c r="D36" s="8" t="s">
        <v>376</v>
      </c>
      <c r="E36" s="9">
        <f>IF(Table5[[#This Row],[winner]]=Table5[[#Headers],[RCB]],1,0)</f>
        <v>1</v>
      </c>
      <c r="F36" s="9">
        <f>IF(Table5[[#This Row],[winner]]=Table5[[#Headers],[MI]],1,0)</f>
        <v>0</v>
      </c>
      <c r="G36" s="9">
        <f>IF(Table5[[#This Row],[winner]]=Table5[[#Headers],[SRH]],1,0)</f>
        <v>0</v>
      </c>
      <c r="H36" s="9">
        <f>IF(Table5[[#This Row],[winner]]=Table5[[#Headers],[DC]],1,0)</f>
        <v>0</v>
      </c>
      <c r="I36" s="9">
        <f>IF(Table5[[#This Row],[winner]]=Table5[[#Headers],[RR]],1,0)</f>
        <v>0</v>
      </c>
      <c r="J36" s="9">
        <f>IF(Table5[[#This Row],[winner]]=Table5[[#Headers],[CSK]],1,0)</f>
        <v>0</v>
      </c>
      <c r="K36" s="9">
        <f>IF(Table5[[#This Row],[winner]]=Table5[[#Headers],[KKR]],1,0)</f>
        <v>0</v>
      </c>
      <c r="L36" s="9">
        <f>IF(Table5[[#This Row],[winner]]=Table5[[#Headers],[KXIP]],1,0)</f>
        <v>0</v>
      </c>
    </row>
    <row r="37" spans="1:12" x14ac:dyDescent="0.3">
      <c r="A37" s="8">
        <v>2011</v>
      </c>
      <c r="B37" s="8" t="s">
        <v>376</v>
      </c>
      <c r="C37" s="8" t="s">
        <v>373</v>
      </c>
      <c r="D37" s="8" t="s">
        <v>376</v>
      </c>
      <c r="E37" s="9">
        <f>IF(Table5[[#This Row],[winner]]=Table5[[#Headers],[RCB]],1,0)</f>
        <v>1</v>
      </c>
      <c r="F37" s="9">
        <f>IF(Table5[[#This Row],[winner]]=Table5[[#Headers],[MI]],1,0)</f>
        <v>0</v>
      </c>
      <c r="G37" s="9">
        <f>IF(Table5[[#This Row],[winner]]=Table5[[#Headers],[SRH]],1,0)</f>
        <v>0</v>
      </c>
      <c r="H37" s="9">
        <f>IF(Table5[[#This Row],[winner]]=Table5[[#Headers],[DC]],1,0)</f>
        <v>0</v>
      </c>
      <c r="I37" s="9">
        <f>IF(Table5[[#This Row],[winner]]=Table5[[#Headers],[RR]],1,0)</f>
        <v>0</v>
      </c>
      <c r="J37" s="9">
        <f>IF(Table5[[#This Row],[winner]]=Table5[[#Headers],[CSK]],1,0)</f>
        <v>0</v>
      </c>
      <c r="K37" s="9">
        <f>IF(Table5[[#This Row],[winner]]=Table5[[#Headers],[KKR]],1,0)</f>
        <v>0</v>
      </c>
      <c r="L37" s="9">
        <f>IF(Table5[[#This Row],[winner]]=Table5[[#Headers],[KXIP]],1,0)</f>
        <v>0</v>
      </c>
    </row>
    <row r="38" spans="1:12" x14ac:dyDescent="0.3">
      <c r="A38" s="8">
        <v>2011</v>
      </c>
      <c r="B38" s="8" t="s">
        <v>376</v>
      </c>
      <c r="C38" s="8" t="s">
        <v>373</v>
      </c>
      <c r="D38" s="8" t="s">
        <v>373</v>
      </c>
      <c r="E38" s="9">
        <f>IF(Table5[[#This Row],[winner]]=Table5[[#Headers],[RCB]],1,0)</f>
        <v>0</v>
      </c>
      <c r="F38" s="9">
        <f>IF(Table5[[#This Row],[winner]]=Table5[[#Headers],[MI]],1,0)</f>
        <v>0</v>
      </c>
      <c r="G38" s="9">
        <f>IF(Table5[[#This Row],[winner]]=Table5[[#Headers],[SRH]],1,0)</f>
        <v>0</v>
      </c>
      <c r="H38" s="9">
        <f>IF(Table5[[#This Row],[winner]]=Table5[[#Headers],[DC]],1,0)</f>
        <v>0</v>
      </c>
      <c r="I38" s="9">
        <f>IF(Table5[[#This Row],[winner]]=Table5[[#Headers],[RR]],1,0)</f>
        <v>0</v>
      </c>
      <c r="J38" s="9">
        <f>IF(Table5[[#This Row],[winner]]=Table5[[#Headers],[CSK]],1,0)</f>
        <v>1</v>
      </c>
      <c r="K38" s="9">
        <f>IF(Table5[[#This Row],[winner]]=Table5[[#Headers],[KKR]],1,0)</f>
        <v>0</v>
      </c>
      <c r="L38" s="9">
        <f>IF(Table5[[#This Row],[winner]]=Table5[[#Headers],[KXIP]],1,0)</f>
        <v>0</v>
      </c>
    </row>
    <row r="39" spans="1:12" x14ac:dyDescent="0.3">
      <c r="A39" s="8">
        <v>2011</v>
      </c>
      <c r="B39" s="8" t="s">
        <v>376</v>
      </c>
      <c r="C39" s="8" t="s">
        <v>371</v>
      </c>
      <c r="D39" s="8" t="s">
        <v>376</v>
      </c>
      <c r="E39" s="9">
        <f>IF(Table5[[#This Row],[winner]]=Table5[[#Headers],[RCB]],1,0)</f>
        <v>1</v>
      </c>
      <c r="F39" s="9">
        <f>IF(Table5[[#This Row],[winner]]=Table5[[#Headers],[MI]],1,0)</f>
        <v>0</v>
      </c>
      <c r="G39" s="9">
        <f>IF(Table5[[#This Row],[winner]]=Table5[[#Headers],[SRH]],1,0)</f>
        <v>0</v>
      </c>
      <c r="H39" s="9">
        <f>IF(Table5[[#This Row],[winner]]=Table5[[#Headers],[DC]],1,0)</f>
        <v>0</v>
      </c>
      <c r="I39" s="9">
        <f>IF(Table5[[#This Row],[winner]]=Table5[[#Headers],[RR]],1,0)</f>
        <v>0</v>
      </c>
      <c r="J39" s="9">
        <f>IF(Table5[[#This Row],[winner]]=Table5[[#Headers],[CSK]],1,0)</f>
        <v>0</v>
      </c>
      <c r="K39" s="9">
        <f>IF(Table5[[#This Row],[winner]]=Table5[[#Headers],[KKR]],1,0)</f>
        <v>0</v>
      </c>
      <c r="L39" s="9">
        <f>IF(Table5[[#This Row],[winner]]=Table5[[#Headers],[KXIP]],1,0)</f>
        <v>0</v>
      </c>
    </row>
    <row r="40" spans="1:12" x14ac:dyDescent="0.3">
      <c r="A40" s="8">
        <v>2012</v>
      </c>
      <c r="B40" s="8" t="s">
        <v>376</v>
      </c>
      <c r="C40" s="8" t="s">
        <v>374</v>
      </c>
      <c r="D40" s="8" t="s">
        <v>376</v>
      </c>
      <c r="E40" s="9">
        <f>IF(Table5[[#This Row],[winner]]=Table5[[#Headers],[RCB]],1,0)</f>
        <v>1</v>
      </c>
      <c r="F40" s="9">
        <f>IF(Table5[[#This Row],[winner]]=Table5[[#Headers],[MI]],1,0)</f>
        <v>0</v>
      </c>
      <c r="G40" s="9">
        <f>IF(Table5[[#This Row],[winner]]=Table5[[#Headers],[SRH]],1,0)</f>
        <v>0</v>
      </c>
      <c r="H40" s="9">
        <f>IF(Table5[[#This Row],[winner]]=Table5[[#Headers],[DC]],1,0)</f>
        <v>0</v>
      </c>
      <c r="I40" s="9">
        <f>IF(Table5[[#This Row],[winner]]=Table5[[#Headers],[RR]],1,0)</f>
        <v>0</v>
      </c>
      <c r="J40" s="9">
        <f>IF(Table5[[#This Row],[winner]]=Table5[[#Headers],[CSK]],1,0)</f>
        <v>0</v>
      </c>
      <c r="K40" s="9">
        <f>IF(Table5[[#This Row],[winner]]=Table5[[#Headers],[KKR]],1,0)</f>
        <v>0</v>
      </c>
      <c r="L40" s="9">
        <f>IF(Table5[[#This Row],[winner]]=Table5[[#Headers],[KXIP]],1,0)</f>
        <v>0</v>
      </c>
    </row>
    <row r="41" spans="1:12" x14ac:dyDescent="0.3">
      <c r="A41" s="8">
        <v>2012</v>
      </c>
      <c r="B41" s="8" t="s">
        <v>376</v>
      </c>
      <c r="C41" s="8" t="s">
        <v>372</v>
      </c>
      <c r="D41" s="8" t="s">
        <v>372</v>
      </c>
      <c r="E41" s="9">
        <f>IF(Table5[[#This Row],[winner]]=Table5[[#Headers],[RCB]],1,0)</f>
        <v>0</v>
      </c>
      <c r="F41" s="9">
        <f>IF(Table5[[#This Row],[winner]]=Table5[[#Headers],[MI]],1,0)</f>
        <v>0</v>
      </c>
      <c r="G41" s="9">
        <f>IF(Table5[[#This Row],[winner]]=Table5[[#Headers],[SRH]],1,0)</f>
        <v>0</v>
      </c>
      <c r="H41" s="9">
        <f>IF(Table5[[#This Row],[winner]]=Table5[[#Headers],[DC]],1,0)</f>
        <v>0</v>
      </c>
      <c r="I41" s="9">
        <f>IF(Table5[[#This Row],[winner]]=Table5[[#Headers],[RR]],1,0)</f>
        <v>0</v>
      </c>
      <c r="J41" s="9">
        <f>IF(Table5[[#This Row],[winner]]=Table5[[#Headers],[CSK]],1,0)</f>
        <v>0</v>
      </c>
      <c r="K41" s="9">
        <f>IF(Table5[[#This Row],[winner]]=Table5[[#Headers],[KKR]],1,0)</f>
        <v>1</v>
      </c>
      <c r="L41" s="9">
        <f>IF(Table5[[#This Row],[winner]]=Table5[[#Headers],[KXIP]],1,0)</f>
        <v>0</v>
      </c>
    </row>
    <row r="42" spans="1:12" x14ac:dyDescent="0.3">
      <c r="A42" s="8">
        <v>2012</v>
      </c>
      <c r="B42" s="8" t="s">
        <v>376</v>
      </c>
      <c r="C42" s="8" t="s">
        <v>375</v>
      </c>
      <c r="D42" s="8" t="s">
        <v>375</v>
      </c>
      <c r="E42" s="9">
        <f>IF(Table5[[#This Row],[winner]]=Table5[[#Headers],[RCB]],1,0)</f>
        <v>0</v>
      </c>
      <c r="F42" s="9">
        <f>IF(Table5[[#This Row],[winner]]=Table5[[#Headers],[MI]],1,0)</f>
        <v>0</v>
      </c>
      <c r="G42" s="9">
        <f>IF(Table5[[#This Row],[winner]]=Table5[[#Headers],[SRH]],1,0)</f>
        <v>0</v>
      </c>
      <c r="H42" s="9">
        <f>IF(Table5[[#This Row],[winner]]=Table5[[#Headers],[DC]],1,0)</f>
        <v>0</v>
      </c>
      <c r="I42" s="9">
        <f>IF(Table5[[#This Row],[winner]]=Table5[[#Headers],[RR]],1,0)</f>
        <v>1</v>
      </c>
      <c r="J42" s="9">
        <f>IF(Table5[[#This Row],[winner]]=Table5[[#Headers],[CSK]],1,0)</f>
        <v>0</v>
      </c>
      <c r="K42" s="9">
        <f>IF(Table5[[#This Row],[winner]]=Table5[[#Headers],[KKR]],1,0)</f>
        <v>0</v>
      </c>
      <c r="L42" s="9">
        <f>IF(Table5[[#This Row],[winner]]=Table5[[#Headers],[KXIP]],1,0)</f>
        <v>0</v>
      </c>
    </row>
    <row r="43" spans="1:12" x14ac:dyDescent="0.3">
      <c r="A43" s="8">
        <v>2012</v>
      </c>
      <c r="B43" s="8" t="s">
        <v>376</v>
      </c>
      <c r="C43" s="8" t="s">
        <v>377</v>
      </c>
      <c r="D43" s="8" t="s">
        <v>377</v>
      </c>
      <c r="E43" s="9">
        <f>IF(Table5[[#This Row],[winner]]=Table5[[#Headers],[RCB]],1,0)</f>
        <v>0</v>
      </c>
      <c r="F43" s="9">
        <f>IF(Table5[[#This Row],[winner]]=Table5[[#Headers],[MI]],1,0)</f>
        <v>0</v>
      </c>
      <c r="G43" s="9">
        <f>IF(Table5[[#This Row],[winner]]=Table5[[#Headers],[SRH]],1,0)</f>
        <v>0</v>
      </c>
      <c r="H43" s="9">
        <f>IF(Table5[[#This Row],[winner]]=Table5[[#Headers],[DC]],1,0)</f>
        <v>0</v>
      </c>
      <c r="I43" s="9">
        <f>IF(Table5[[#This Row],[winner]]=Table5[[#Headers],[RR]],1,0)</f>
        <v>0</v>
      </c>
      <c r="J43" s="9">
        <f>IF(Table5[[#This Row],[winner]]=Table5[[#Headers],[CSK]],1,0)</f>
        <v>0</v>
      </c>
      <c r="K43" s="9">
        <f>IF(Table5[[#This Row],[winner]]=Table5[[#Headers],[KKR]],1,0)</f>
        <v>0</v>
      </c>
      <c r="L43" s="9">
        <f>IF(Table5[[#This Row],[winner]]=Table5[[#Headers],[KXIP]],1,0)</f>
        <v>1</v>
      </c>
    </row>
    <row r="44" spans="1:12" x14ac:dyDescent="0.3">
      <c r="A44" s="8">
        <v>2012</v>
      </c>
      <c r="B44" s="8" t="s">
        <v>376</v>
      </c>
      <c r="C44" s="8" t="s">
        <v>378</v>
      </c>
      <c r="D44" s="8" t="s">
        <v>376</v>
      </c>
      <c r="E44" s="9">
        <f>IF(Table5[[#This Row],[winner]]=Table5[[#Headers],[RCB]],1,0)</f>
        <v>1</v>
      </c>
      <c r="F44" s="9">
        <f>IF(Table5[[#This Row],[winner]]=Table5[[#Headers],[MI]],1,0)</f>
        <v>0</v>
      </c>
      <c r="G44" s="9">
        <f>IF(Table5[[#This Row],[winner]]=Table5[[#Headers],[SRH]],1,0)</f>
        <v>0</v>
      </c>
      <c r="H44" s="9">
        <f>IF(Table5[[#This Row],[winner]]=Table5[[#Headers],[DC]],1,0)</f>
        <v>0</v>
      </c>
      <c r="I44" s="9">
        <f>IF(Table5[[#This Row],[winner]]=Table5[[#Headers],[RR]],1,0)</f>
        <v>0</v>
      </c>
      <c r="J44" s="9">
        <f>IF(Table5[[#This Row],[winner]]=Table5[[#Headers],[CSK]],1,0)</f>
        <v>0</v>
      </c>
      <c r="K44" s="9">
        <f>IF(Table5[[#This Row],[winner]]=Table5[[#Headers],[KKR]],1,0)</f>
        <v>0</v>
      </c>
      <c r="L44" s="9">
        <f>IF(Table5[[#This Row],[winner]]=Table5[[#Headers],[KXIP]],1,0)</f>
        <v>0</v>
      </c>
    </row>
    <row r="45" spans="1:12" x14ac:dyDescent="0.3">
      <c r="A45" s="8">
        <v>2012</v>
      </c>
      <c r="B45" s="8" t="s">
        <v>376</v>
      </c>
      <c r="C45" s="8" t="s">
        <v>371</v>
      </c>
      <c r="D45" s="8" t="s">
        <v>371</v>
      </c>
      <c r="E45" s="9">
        <f>IF(Table5[[#This Row],[winner]]=Table5[[#Headers],[RCB]],1,0)</f>
        <v>0</v>
      </c>
      <c r="F45" s="9">
        <f>IF(Table5[[#This Row],[winner]]=Table5[[#Headers],[MI]],1,0)</f>
        <v>1</v>
      </c>
      <c r="G45" s="9">
        <f>IF(Table5[[#This Row],[winner]]=Table5[[#Headers],[SRH]],1,0)</f>
        <v>0</v>
      </c>
      <c r="H45" s="9">
        <f>IF(Table5[[#This Row],[winner]]=Table5[[#Headers],[DC]],1,0)</f>
        <v>0</v>
      </c>
      <c r="I45" s="9">
        <f>IF(Table5[[#This Row],[winner]]=Table5[[#Headers],[RR]],1,0)</f>
        <v>0</v>
      </c>
      <c r="J45" s="9">
        <f>IF(Table5[[#This Row],[winner]]=Table5[[#Headers],[CSK]],1,0)</f>
        <v>0</v>
      </c>
      <c r="K45" s="9">
        <f>IF(Table5[[#This Row],[winner]]=Table5[[#Headers],[KKR]],1,0)</f>
        <v>0</v>
      </c>
      <c r="L45" s="9">
        <f>IF(Table5[[#This Row],[winner]]=Table5[[#Headers],[KXIP]],1,0)</f>
        <v>0</v>
      </c>
    </row>
    <row r="46" spans="1:12" x14ac:dyDescent="0.3">
      <c r="A46" s="8">
        <v>2013</v>
      </c>
      <c r="B46" s="8" t="s">
        <v>376</v>
      </c>
      <c r="C46" s="8" t="s">
        <v>371</v>
      </c>
      <c r="D46" s="8" t="s">
        <v>376</v>
      </c>
      <c r="E46" s="9">
        <f>IF(Table5[[#This Row],[winner]]=Table5[[#Headers],[RCB]],1,0)</f>
        <v>1</v>
      </c>
      <c r="F46" s="9">
        <f>IF(Table5[[#This Row],[winner]]=Table5[[#Headers],[MI]],1,0)</f>
        <v>0</v>
      </c>
      <c r="G46" s="9">
        <f>IF(Table5[[#This Row],[winner]]=Table5[[#Headers],[SRH]],1,0)</f>
        <v>0</v>
      </c>
      <c r="H46" s="9">
        <f>IF(Table5[[#This Row],[winner]]=Table5[[#Headers],[DC]],1,0)</f>
        <v>0</v>
      </c>
      <c r="I46" s="9">
        <f>IF(Table5[[#This Row],[winner]]=Table5[[#Headers],[RR]],1,0)</f>
        <v>0</v>
      </c>
      <c r="J46" s="9">
        <f>IF(Table5[[#This Row],[winner]]=Table5[[#Headers],[CSK]],1,0)</f>
        <v>0</v>
      </c>
      <c r="K46" s="9">
        <f>IF(Table5[[#This Row],[winner]]=Table5[[#Headers],[KKR]],1,0)</f>
        <v>0</v>
      </c>
      <c r="L46" s="9">
        <f>IF(Table5[[#This Row],[winner]]=Table5[[#Headers],[KXIP]],1,0)</f>
        <v>0</v>
      </c>
    </row>
    <row r="47" spans="1:12" x14ac:dyDescent="0.3">
      <c r="A47" s="8">
        <v>2013</v>
      </c>
      <c r="B47" s="8" t="s">
        <v>376</v>
      </c>
      <c r="C47" s="8" t="s">
        <v>372</v>
      </c>
      <c r="D47" s="8" t="s">
        <v>376</v>
      </c>
      <c r="E47" s="9">
        <f>IF(Table5[[#This Row],[winner]]=Table5[[#Headers],[RCB]],1,0)</f>
        <v>1</v>
      </c>
      <c r="F47" s="9">
        <f>IF(Table5[[#This Row],[winner]]=Table5[[#Headers],[MI]],1,0)</f>
        <v>0</v>
      </c>
      <c r="G47" s="9">
        <f>IF(Table5[[#This Row],[winner]]=Table5[[#Headers],[SRH]],1,0)</f>
        <v>0</v>
      </c>
      <c r="H47" s="9">
        <f>IF(Table5[[#This Row],[winner]]=Table5[[#Headers],[DC]],1,0)</f>
        <v>0</v>
      </c>
      <c r="I47" s="9">
        <f>IF(Table5[[#This Row],[winner]]=Table5[[#Headers],[RR]],1,0)</f>
        <v>0</v>
      </c>
      <c r="J47" s="9">
        <f>IF(Table5[[#This Row],[winner]]=Table5[[#Headers],[CSK]],1,0)</f>
        <v>0</v>
      </c>
      <c r="K47" s="9">
        <f>IF(Table5[[#This Row],[winner]]=Table5[[#Headers],[KKR]],1,0)</f>
        <v>0</v>
      </c>
      <c r="L47" s="9">
        <f>IF(Table5[[#This Row],[winner]]=Table5[[#Headers],[KXIP]],1,0)</f>
        <v>0</v>
      </c>
    </row>
    <row r="48" spans="1:12" x14ac:dyDescent="0.3">
      <c r="A48" s="8">
        <v>2013</v>
      </c>
      <c r="B48" s="8" t="s">
        <v>376</v>
      </c>
      <c r="C48" s="8" t="s">
        <v>374</v>
      </c>
      <c r="D48" s="8" t="s">
        <v>376</v>
      </c>
      <c r="E48" s="9">
        <f>IF(Table5[[#This Row],[winner]]=Table5[[#Headers],[RCB]],1,0)</f>
        <v>1</v>
      </c>
      <c r="F48" s="9">
        <f>IF(Table5[[#This Row],[winner]]=Table5[[#Headers],[MI]],1,0)</f>
        <v>0</v>
      </c>
      <c r="G48" s="9">
        <f>IF(Table5[[#This Row],[winner]]=Table5[[#Headers],[SRH]],1,0)</f>
        <v>0</v>
      </c>
      <c r="H48" s="9">
        <f>IF(Table5[[#This Row],[winner]]=Table5[[#Headers],[DC]],1,0)</f>
        <v>0</v>
      </c>
      <c r="I48" s="9">
        <f>IF(Table5[[#This Row],[winner]]=Table5[[#Headers],[RR]],1,0)</f>
        <v>0</v>
      </c>
      <c r="J48" s="9">
        <f>IF(Table5[[#This Row],[winner]]=Table5[[#Headers],[CSK]],1,0)</f>
        <v>0</v>
      </c>
      <c r="K48" s="9">
        <f>IF(Table5[[#This Row],[winner]]=Table5[[#Headers],[KKR]],1,0)</f>
        <v>0</v>
      </c>
      <c r="L48" s="9">
        <f>IF(Table5[[#This Row],[winner]]=Table5[[#Headers],[KXIP]],1,0)</f>
        <v>0</v>
      </c>
    </row>
    <row r="49" spans="1:12" x14ac:dyDescent="0.3">
      <c r="A49" s="8">
        <v>2013</v>
      </c>
      <c r="B49" s="8" t="s">
        <v>376</v>
      </c>
      <c r="C49" s="8" t="s">
        <v>375</v>
      </c>
      <c r="D49" s="8" t="s">
        <v>376</v>
      </c>
      <c r="E49" s="9">
        <f>IF(Table5[[#This Row],[winner]]=Table5[[#Headers],[RCB]],1,0)</f>
        <v>1</v>
      </c>
      <c r="F49" s="9">
        <f>IF(Table5[[#This Row],[winner]]=Table5[[#Headers],[MI]],1,0)</f>
        <v>0</v>
      </c>
      <c r="G49" s="9">
        <f>IF(Table5[[#This Row],[winner]]=Table5[[#Headers],[SRH]],1,0)</f>
        <v>0</v>
      </c>
      <c r="H49" s="9">
        <f>IF(Table5[[#This Row],[winner]]=Table5[[#Headers],[DC]],1,0)</f>
        <v>0</v>
      </c>
      <c r="I49" s="9">
        <f>IF(Table5[[#This Row],[winner]]=Table5[[#Headers],[RR]],1,0)</f>
        <v>0</v>
      </c>
      <c r="J49" s="9">
        <f>IF(Table5[[#This Row],[winner]]=Table5[[#Headers],[CSK]],1,0)</f>
        <v>0</v>
      </c>
      <c r="K49" s="9">
        <f>IF(Table5[[#This Row],[winner]]=Table5[[#Headers],[KKR]],1,0)</f>
        <v>0</v>
      </c>
      <c r="L49" s="9">
        <f>IF(Table5[[#This Row],[winner]]=Table5[[#Headers],[KXIP]],1,0)</f>
        <v>0</v>
      </c>
    </row>
    <row r="50" spans="1:12" x14ac:dyDescent="0.3">
      <c r="A50" s="8">
        <v>2013</v>
      </c>
      <c r="B50" s="8" t="s">
        <v>376</v>
      </c>
      <c r="C50" s="8" t="s">
        <v>377</v>
      </c>
      <c r="D50" s="8" t="s">
        <v>377</v>
      </c>
      <c r="E50" s="9">
        <f>IF(Table5[[#This Row],[winner]]=Table5[[#Headers],[RCB]],1,0)</f>
        <v>0</v>
      </c>
      <c r="F50" s="9">
        <f>IF(Table5[[#This Row],[winner]]=Table5[[#Headers],[MI]],1,0)</f>
        <v>0</v>
      </c>
      <c r="G50" s="9">
        <f>IF(Table5[[#This Row],[winner]]=Table5[[#Headers],[SRH]],1,0)</f>
        <v>0</v>
      </c>
      <c r="H50" s="9">
        <f>IF(Table5[[#This Row],[winner]]=Table5[[#Headers],[DC]],1,0)</f>
        <v>0</v>
      </c>
      <c r="I50" s="9">
        <f>IF(Table5[[#This Row],[winner]]=Table5[[#Headers],[RR]],1,0)</f>
        <v>0</v>
      </c>
      <c r="J50" s="9">
        <f>IF(Table5[[#This Row],[winner]]=Table5[[#Headers],[CSK]],1,0)</f>
        <v>0</v>
      </c>
      <c r="K50" s="9">
        <f>IF(Table5[[#This Row],[winner]]=Table5[[#Headers],[KKR]],1,0)</f>
        <v>0</v>
      </c>
      <c r="L50" s="9">
        <f>IF(Table5[[#This Row],[winner]]=Table5[[#Headers],[KXIP]],1,0)</f>
        <v>1</v>
      </c>
    </row>
    <row r="51" spans="1:12" x14ac:dyDescent="0.3">
      <c r="A51" s="8">
        <v>2013</v>
      </c>
      <c r="B51" s="8" t="s">
        <v>376</v>
      </c>
      <c r="C51" s="8" t="s">
        <v>378</v>
      </c>
      <c r="D51" s="8" t="s">
        <v>376</v>
      </c>
      <c r="E51" s="9">
        <f>IF(Table5[[#This Row],[winner]]=Table5[[#Headers],[RCB]],1,0)</f>
        <v>1</v>
      </c>
      <c r="F51" s="9">
        <f>IF(Table5[[#This Row],[winner]]=Table5[[#Headers],[MI]],1,0)</f>
        <v>0</v>
      </c>
      <c r="G51" s="9">
        <f>IF(Table5[[#This Row],[winner]]=Table5[[#Headers],[SRH]],1,0)</f>
        <v>0</v>
      </c>
      <c r="H51" s="9">
        <f>IF(Table5[[#This Row],[winner]]=Table5[[#Headers],[DC]],1,0)</f>
        <v>0</v>
      </c>
      <c r="I51" s="9">
        <f>IF(Table5[[#This Row],[winner]]=Table5[[#Headers],[RR]],1,0)</f>
        <v>0</v>
      </c>
      <c r="J51" s="9">
        <f>IF(Table5[[#This Row],[winner]]=Table5[[#Headers],[CSK]],1,0)</f>
        <v>0</v>
      </c>
      <c r="K51" s="9">
        <f>IF(Table5[[#This Row],[winner]]=Table5[[#Headers],[KKR]],1,0)</f>
        <v>0</v>
      </c>
      <c r="L51" s="9">
        <f>IF(Table5[[#This Row],[winner]]=Table5[[#Headers],[KXIP]],1,0)</f>
        <v>0</v>
      </c>
    </row>
    <row r="52" spans="1:12" x14ac:dyDescent="0.3">
      <c r="A52" s="8">
        <v>2013</v>
      </c>
      <c r="B52" s="8" t="s">
        <v>376</v>
      </c>
      <c r="C52" s="8" t="s">
        <v>373</v>
      </c>
      <c r="D52" s="8" t="s">
        <v>376</v>
      </c>
      <c r="E52" s="9">
        <f>IF(Table5[[#This Row],[winner]]=Table5[[#Headers],[RCB]],1,0)</f>
        <v>1</v>
      </c>
      <c r="F52" s="9">
        <f>IF(Table5[[#This Row],[winner]]=Table5[[#Headers],[MI]],1,0)</f>
        <v>0</v>
      </c>
      <c r="G52" s="9">
        <f>IF(Table5[[#This Row],[winner]]=Table5[[#Headers],[SRH]],1,0)</f>
        <v>0</v>
      </c>
      <c r="H52" s="9">
        <f>IF(Table5[[#This Row],[winner]]=Table5[[#Headers],[DC]],1,0)</f>
        <v>0</v>
      </c>
      <c r="I52" s="9">
        <f>IF(Table5[[#This Row],[winner]]=Table5[[#Headers],[RR]],1,0)</f>
        <v>0</v>
      </c>
      <c r="J52" s="9">
        <f>IF(Table5[[#This Row],[winner]]=Table5[[#Headers],[CSK]],1,0)</f>
        <v>0</v>
      </c>
      <c r="K52" s="9">
        <f>IF(Table5[[#This Row],[winner]]=Table5[[#Headers],[KKR]],1,0)</f>
        <v>0</v>
      </c>
      <c r="L52" s="9">
        <f>IF(Table5[[#This Row],[winner]]=Table5[[#Headers],[KXIP]],1,0)</f>
        <v>0</v>
      </c>
    </row>
    <row r="53" spans="1:12" x14ac:dyDescent="0.3">
      <c r="A53" s="8">
        <v>2014</v>
      </c>
      <c r="B53" s="8" t="s">
        <v>376</v>
      </c>
      <c r="C53" s="8" t="s">
        <v>371</v>
      </c>
      <c r="D53" s="8" t="s">
        <v>376</v>
      </c>
      <c r="E53" s="9">
        <f>IF(Table5[[#This Row],[winner]]=Table5[[#Headers],[RCB]],1,0)</f>
        <v>1</v>
      </c>
      <c r="F53" s="9">
        <f>IF(Table5[[#This Row],[winner]]=Table5[[#Headers],[MI]],1,0)</f>
        <v>0</v>
      </c>
      <c r="G53" s="9">
        <f>IF(Table5[[#This Row],[winner]]=Table5[[#Headers],[SRH]],1,0)</f>
        <v>0</v>
      </c>
      <c r="H53" s="9">
        <f>IF(Table5[[#This Row],[winner]]=Table5[[#Headers],[DC]],1,0)</f>
        <v>0</v>
      </c>
      <c r="I53" s="9">
        <f>IF(Table5[[#This Row],[winner]]=Table5[[#Headers],[RR]],1,0)</f>
        <v>0</v>
      </c>
      <c r="J53" s="9">
        <f>IF(Table5[[#This Row],[winner]]=Table5[[#Headers],[CSK]],1,0)</f>
        <v>0</v>
      </c>
      <c r="K53" s="9">
        <f>IF(Table5[[#This Row],[winner]]=Table5[[#Headers],[KKR]],1,0)</f>
        <v>0</v>
      </c>
      <c r="L53" s="9">
        <f>IF(Table5[[#This Row],[winner]]=Table5[[#Headers],[KXIP]],1,0)</f>
        <v>0</v>
      </c>
    </row>
    <row r="54" spans="1:12" x14ac:dyDescent="0.3">
      <c r="A54" s="8">
        <v>2014</v>
      </c>
      <c r="B54" s="8" t="s">
        <v>376</v>
      </c>
      <c r="C54" s="8" t="s">
        <v>372</v>
      </c>
      <c r="D54" s="8" t="s">
        <v>372</v>
      </c>
      <c r="E54" s="9">
        <f>IF(Table5[[#This Row],[winner]]=Table5[[#Headers],[RCB]],1,0)</f>
        <v>0</v>
      </c>
      <c r="F54" s="9">
        <f>IF(Table5[[#This Row],[winner]]=Table5[[#Headers],[MI]],1,0)</f>
        <v>0</v>
      </c>
      <c r="G54" s="9">
        <f>IF(Table5[[#This Row],[winner]]=Table5[[#Headers],[SRH]],1,0)</f>
        <v>0</v>
      </c>
      <c r="H54" s="9">
        <f>IF(Table5[[#This Row],[winner]]=Table5[[#Headers],[DC]],1,0)</f>
        <v>0</v>
      </c>
      <c r="I54" s="9">
        <f>IF(Table5[[#This Row],[winner]]=Table5[[#Headers],[RR]],1,0)</f>
        <v>0</v>
      </c>
      <c r="J54" s="9">
        <f>IF(Table5[[#This Row],[winner]]=Table5[[#Headers],[CSK]],1,0)</f>
        <v>0</v>
      </c>
      <c r="K54" s="9">
        <f>IF(Table5[[#This Row],[winner]]=Table5[[#Headers],[KKR]],1,0)</f>
        <v>1</v>
      </c>
      <c r="L54" s="9">
        <f>IF(Table5[[#This Row],[winner]]=Table5[[#Headers],[KXIP]],1,0)</f>
        <v>0</v>
      </c>
    </row>
    <row r="55" spans="1:12" x14ac:dyDescent="0.3">
      <c r="A55" s="8">
        <v>2014</v>
      </c>
      <c r="B55" s="8" t="s">
        <v>376</v>
      </c>
      <c r="C55" s="8" t="s">
        <v>378</v>
      </c>
      <c r="D55" s="8" t="s">
        <v>376</v>
      </c>
      <c r="E55" s="9">
        <f>IF(Table5[[#This Row],[winner]]=Table5[[#Headers],[RCB]],1,0)</f>
        <v>1</v>
      </c>
      <c r="F55" s="9">
        <f>IF(Table5[[#This Row],[winner]]=Table5[[#Headers],[MI]],1,0)</f>
        <v>0</v>
      </c>
      <c r="G55" s="9">
        <f>IF(Table5[[#This Row],[winner]]=Table5[[#Headers],[SRH]],1,0)</f>
        <v>0</v>
      </c>
      <c r="H55" s="9">
        <f>IF(Table5[[#This Row],[winner]]=Table5[[#Headers],[DC]],1,0)</f>
        <v>0</v>
      </c>
      <c r="I55" s="9">
        <f>IF(Table5[[#This Row],[winner]]=Table5[[#Headers],[RR]],1,0)</f>
        <v>0</v>
      </c>
      <c r="J55" s="9">
        <f>IF(Table5[[#This Row],[winner]]=Table5[[#Headers],[CSK]],1,0)</f>
        <v>0</v>
      </c>
      <c r="K55" s="9">
        <f>IF(Table5[[#This Row],[winner]]=Table5[[#Headers],[KKR]],1,0)</f>
        <v>0</v>
      </c>
      <c r="L55" s="9">
        <f>IF(Table5[[#This Row],[winner]]=Table5[[#Headers],[KXIP]],1,0)</f>
        <v>0</v>
      </c>
    </row>
    <row r="56" spans="1:12" x14ac:dyDescent="0.3">
      <c r="A56" s="8">
        <v>2014</v>
      </c>
      <c r="B56" s="8" t="s">
        <v>376</v>
      </c>
      <c r="C56" s="8" t="s">
        <v>377</v>
      </c>
      <c r="D56" s="8" t="s">
        <v>377</v>
      </c>
      <c r="E56" s="9">
        <f>IF(Table5[[#This Row],[winner]]=Table5[[#Headers],[RCB]],1,0)</f>
        <v>0</v>
      </c>
      <c r="F56" s="9">
        <f>IF(Table5[[#This Row],[winner]]=Table5[[#Headers],[MI]],1,0)</f>
        <v>0</v>
      </c>
      <c r="G56" s="9">
        <f>IF(Table5[[#This Row],[winner]]=Table5[[#Headers],[SRH]],1,0)</f>
        <v>0</v>
      </c>
      <c r="H56" s="9">
        <f>IF(Table5[[#This Row],[winner]]=Table5[[#Headers],[DC]],1,0)</f>
        <v>0</v>
      </c>
      <c r="I56" s="9">
        <f>IF(Table5[[#This Row],[winner]]=Table5[[#Headers],[RR]],1,0)</f>
        <v>0</v>
      </c>
      <c r="J56" s="9">
        <f>IF(Table5[[#This Row],[winner]]=Table5[[#Headers],[CSK]],1,0)</f>
        <v>0</v>
      </c>
      <c r="K56" s="9">
        <f>IF(Table5[[#This Row],[winner]]=Table5[[#Headers],[KKR]],1,0)</f>
        <v>0</v>
      </c>
      <c r="L56" s="9">
        <f>IF(Table5[[#This Row],[winner]]=Table5[[#Headers],[KXIP]],1,0)</f>
        <v>1</v>
      </c>
    </row>
    <row r="57" spans="1:12" x14ac:dyDescent="0.3">
      <c r="A57" s="8">
        <v>2014</v>
      </c>
      <c r="B57" s="8" t="s">
        <v>376</v>
      </c>
      <c r="C57" s="8" t="s">
        <v>375</v>
      </c>
      <c r="D57" s="8" t="s">
        <v>375</v>
      </c>
      <c r="E57" s="9">
        <f>IF(Table5[[#This Row],[winner]]=Table5[[#Headers],[RCB]],1,0)</f>
        <v>0</v>
      </c>
      <c r="F57" s="9">
        <f>IF(Table5[[#This Row],[winner]]=Table5[[#Headers],[MI]],1,0)</f>
        <v>0</v>
      </c>
      <c r="G57" s="9">
        <f>IF(Table5[[#This Row],[winner]]=Table5[[#Headers],[SRH]],1,0)</f>
        <v>0</v>
      </c>
      <c r="H57" s="9">
        <f>IF(Table5[[#This Row],[winner]]=Table5[[#Headers],[DC]],1,0)</f>
        <v>0</v>
      </c>
      <c r="I57" s="9">
        <f>IF(Table5[[#This Row],[winner]]=Table5[[#Headers],[RR]],1,0)</f>
        <v>1</v>
      </c>
      <c r="J57" s="9">
        <f>IF(Table5[[#This Row],[winner]]=Table5[[#Headers],[CSK]],1,0)</f>
        <v>0</v>
      </c>
      <c r="K57" s="9">
        <f>IF(Table5[[#This Row],[winner]]=Table5[[#Headers],[KKR]],1,0)</f>
        <v>0</v>
      </c>
      <c r="L57" s="9">
        <f>IF(Table5[[#This Row],[winner]]=Table5[[#Headers],[KXIP]],1,0)</f>
        <v>0</v>
      </c>
    </row>
    <row r="58" spans="1:12" x14ac:dyDescent="0.3">
      <c r="A58" s="8">
        <v>2014</v>
      </c>
      <c r="B58" s="8" t="s">
        <v>376</v>
      </c>
      <c r="C58" s="8" t="s">
        <v>374</v>
      </c>
      <c r="D58" s="8" t="s">
        <v>376</v>
      </c>
      <c r="E58" s="9">
        <f>IF(Table5[[#This Row],[winner]]=Table5[[#Headers],[RCB]],1,0)</f>
        <v>1</v>
      </c>
      <c r="F58" s="9">
        <f>IF(Table5[[#This Row],[winner]]=Table5[[#Headers],[MI]],1,0)</f>
        <v>0</v>
      </c>
      <c r="G58" s="9">
        <f>IF(Table5[[#This Row],[winner]]=Table5[[#Headers],[SRH]],1,0)</f>
        <v>0</v>
      </c>
      <c r="H58" s="9">
        <f>IF(Table5[[#This Row],[winner]]=Table5[[#Headers],[DC]],1,0)</f>
        <v>0</v>
      </c>
      <c r="I58" s="9">
        <f>IF(Table5[[#This Row],[winner]]=Table5[[#Headers],[RR]],1,0)</f>
        <v>0</v>
      </c>
      <c r="J58" s="9">
        <f>IF(Table5[[#This Row],[winner]]=Table5[[#Headers],[CSK]],1,0)</f>
        <v>0</v>
      </c>
      <c r="K58" s="9">
        <f>IF(Table5[[#This Row],[winner]]=Table5[[#Headers],[KKR]],1,0)</f>
        <v>0</v>
      </c>
      <c r="L58" s="9">
        <f>IF(Table5[[#This Row],[winner]]=Table5[[#Headers],[KXIP]],1,0)</f>
        <v>0</v>
      </c>
    </row>
    <row r="59" spans="1:12" x14ac:dyDescent="0.3">
      <c r="A59" s="8">
        <v>2014</v>
      </c>
      <c r="B59" s="8" t="s">
        <v>376</v>
      </c>
      <c r="C59" s="8" t="s">
        <v>373</v>
      </c>
      <c r="D59" s="8" t="s">
        <v>373</v>
      </c>
      <c r="E59" s="9">
        <f>IF(Table5[[#This Row],[winner]]=Table5[[#Headers],[RCB]],1,0)</f>
        <v>0</v>
      </c>
      <c r="F59" s="9">
        <f>IF(Table5[[#This Row],[winner]]=Table5[[#Headers],[MI]],1,0)</f>
        <v>0</v>
      </c>
      <c r="G59" s="9">
        <f>IF(Table5[[#This Row],[winner]]=Table5[[#Headers],[SRH]],1,0)</f>
        <v>0</v>
      </c>
      <c r="H59" s="9">
        <f>IF(Table5[[#This Row],[winner]]=Table5[[#Headers],[DC]],1,0)</f>
        <v>0</v>
      </c>
      <c r="I59" s="9">
        <f>IF(Table5[[#This Row],[winner]]=Table5[[#Headers],[RR]],1,0)</f>
        <v>0</v>
      </c>
      <c r="J59" s="9">
        <f>IF(Table5[[#This Row],[winner]]=Table5[[#Headers],[CSK]],1,0)</f>
        <v>1</v>
      </c>
      <c r="K59" s="9">
        <f>IF(Table5[[#This Row],[winner]]=Table5[[#Headers],[KKR]],1,0)</f>
        <v>0</v>
      </c>
      <c r="L59" s="9">
        <f>IF(Table5[[#This Row],[winner]]=Table5[[#Headers],[KXIP]],1,0)</f>
        <v>0</v>
      </c>
    </row>
    <row r="60" spans="1:12" x14ac:dyDescent="0.3">
      <c r="A60" s="8">
        <v>2015</v>
      </c>
      <c r="B60" s="8" t="s">
        <v>376</v>
      </c>
      <c r="C60" s="8" t="s">
        <v>378</v>
      </c>
      <c r="D60" s="8" t="s">
        <v>378</v>
      </c>
      <c r="E60" s="9">
        <f>IF(Table5[[#This Row],[winner]]=Table5[[#Headers],[RCB]],1,0)</f>
        <v>0</v>
      </c>
      <c r="F60" s="9">
        <f>IF(Table5[[#This Row],[winner]]=Table5[[#Headers],[MI]],1,0)</f>
        <v>0</v>
      </c>
      <c r="G60" s="9">
        <f>IF(Table5[[#This Row],[winner]]=Table5[[#Headers],[SRH]],1,0)</f>
        <v>1</v>
      </c>
      <c r="H60" s="9">
        <f>IF(Table5[[#This Row],[winner]]=Table5[[#Headers],[DC]],1,0)</f>
        <v>0</v>
      </c>
      <c r="I60" s="9">
        <f>IF(Table5[[#This Row],[winner]]=Table5[[#Headers],[RR]],1,0)</f>
        <v>0</v>
      </c>
      <c r="J60" s="9">
        <f>IF(Table5[[#This Row],[winner]]=Table5[[#Headers],[CSK]],1,0)</f>
        <v>0</v>
      </c>
      <c r="K60" s="9">
        <f>IF(Table5[[#This Row],[winner]]=Table5[[#Headers],[KKR]],1,0)</f>
        <v>0</v>
      </c>
      <c r="L60" s="9">
        <f>IF(Table5[[#This Row],[winner]]=Table5[[#Headers],[KXIP]],1,0)</f>
        <v>0</v>
      </c>
    </row>
    <row r="61" spans="1:12" x14ac:dyDescent="0.3">
      <c r="A61" s="8">
        <v>2015</v>
      </c>
      <c r="B61" s="8" t="s">
        <v>376</v>
      </c>
      <c r="C61" s="8" t="s">
        <v>371</v>
      </c>
      <c r="D61" s="8" t="s">
        <v>371</v>
      </c>
      <c r="E61" s="9">
        <f>IF(Table5[[#This Row],[winner]]=Table5[[#Headers],[RCB]],1,0)</f>
        <v>0</v>
      </c>
      <c r="F61" s="9">
        <f>IF(Table5[[#This Row],[winner]]=Table5[[#Headers],[MI]],1,0)</f>
        <v>1</v>
      </c>
      <c r="G61" s="9">
        <f>IF(Table5[[#This Row],[winner]]=Table5[[#Headers],[SRH]],1,0)</f>
        <v>0</v>
      </c>
      <c r="H61" s="9">
        <f>IF(Table5[[#This Row],[winner]]=Table5[[#Headers],[DC]],1,0)</f>
        <v>0</v>
      </c>
      <c r="I61" s="9">
        <f>IF(Table5[[#This Row],[winner]]=Table5[[#Headers],[RR]],1,0)</f>
        <v>0</v>
      </c>
      <c r="J61" s="9">
        <f>IF(Table5[[#This Row],[winner]]=Table5[[#Headers],[CSK]],1,0)</f>
        <v>0</v>
      </c>
      <c r="K61" s="9">
        <f>IF(Table5[[#This Row],[winner]]=Table5[[#Headers],[KKR]],1,0)</f>
        <v>0</v>
      </c>
      <c r="L61" s="9">
        <f>IF(Table5[[#This Row],[winner]]=Table5[[#Headers],[KXIP]],1,0)</f>
        <v>0</v>
      </c>
    </row>
    <row r="62" spans="1:12" x14ac:dyDescent="0.3">
      <c r="A62" s="8">
        <v>2015</v>
      </c>
      <c r="B62" s="8" t="s">
        <v>376</v>
      </c>
      <c r="C62" s="8" t="s">
        <v>373</v>
      </c>
      <c r="D62" s="8" t="s">
        <v>373</v>
      </c>
      <c r="E62" s="9">
        <f>IF(Table5[[#This Row],[winner]]=Table5[[#Headers],[RCB]],1,0)</f>
        <v>0</v>
      </c>
      <c r="F62" s="9">
        <f>IF(Table5[[#This Row],[winner]]=Table5[[#Headers],[MI]],1,0)</f>
        <v>0</v>
      </c>
      <c r="G62" s="9">
        <f>IF(Table5[[#This Row],[winner]]=Table5[[#Headers],[SRH]],1,0)</f>
        <v>0</v>
      </c>
      <c r="H62" s="9">
        <f>IF(Table5[[#This Row],[winner]]=Table5[[#Headers],[DC]],1,0)</f>
        <v>0</v>
      </c>
      <c r="I62" s="9">
        <f>IF(Table5[[#This Row],[winner]]=Table5[[#Headers],[RR]],1,0)</f>
        <v>0</v>
      </c>
      <c r="J62" s="9">
        <f>IF(Table5[[#This Row],[winner]]=Table5[[#Headers],[CSK]],1,0)</f>
        <v>1</v>
      </c>
      <c r="K62" s="9">
        <f>IF(Table5[[#This Row],[winner]]=Table5[[#Headers],[KKR]],1,0)</f>
        <v>0</v>
      </c>
      <c r="L62" s="9">
        <f>IF(Table5[[#This Row],[winner]]=Table5[[#Headers],[KXIP]],1,0)</f>
        <v>0</v>
      </c>
    </row>
    <row r="63" spans="1:12" x14ac:dyDescent="0.3">
      <c r="A63" s="8">
        <v>2015</v>
      </c>
      <c r="B63" s="8" t="s">
        <v>376</v>
      </c>
      <c r="C63" s="8" t="s">
        <v>375</v>
      </c>
      <c r="D63" s="8" t="s">
        <v>23</v>
      </c>
      <c r="E63" s="9">
        <f>IF(Table5[[#This Row],[winner]]=Table5[[#Headers],[RCB]],1,0)</f>
        <v>0</v>
      </c>
      <c r="F63" s="9">
        <f>IF(Table5[[#This Row],[winner]]=Table5[[#Headers],[MI]],1,0)</f>
        <v>0</v>
      </c>
      <c r="G63" s="9">
        <f>IF(Table5[[#This Row],[winner]]=Table5[[#Headers],[SRH]],1,0)</f>
        <v>0</v>
      </c>
      <c r="H63" s="9">
        <f>IF(Table5[[#This Row],[winner]]=Table5[[#Headers],[DC]],1,0)</f>
        <v>0</v>
      </c>
      <c r="I63" s="9">
        <f>IF(Table5[[#This Row],[winner]]=Table5[[#Headers],[RR]],1,0)</f>
        <v>0</v>
      </c>
      <c r="J63" s="9">
        <f>IF(Table5[[#This Row],[winner]]=Table5[[#Headers],[CSK]],1,0)</f>
        <v>0</v>
      </c>
      <c r="K63" s="9">
        <f>IF(Table5[[#This Row],[winner]]=Table5[[#Headers],[KKR]],1,0)</f>
        <v>0</v>
      </c>
      <c r="L63" s="9">
        <f>IF(Table5[[#This Row],[winner]]=Table5[[#Headers],[KXIP]],1,0)</f>
        <v>0</v>
      </c>
    </row>
    <row r="64" spans="1:12" x14ac:dyDescent="0.3">
      <c r="A64" s="8">
        <v>2015</v>
      </c>
      <c r="B64" s="8" t="s">
        <v>376</v>
      </c>
      <c r="C64" s="8" t="s">
        <v>372</v>
      </c>
      <c r="D64" s="8" t="s">
        <v>376</v>
      </c>
      <c r="E64" s="9">
        <f>IF(Table5[[#This Row],[winner]]=Table5[[#Headers],[RCB]],1,0)</f>
        <v>1</v>
      </c>
      <c r="F64" s="9">
        <f>IF(Table5[[#This Row],[winner]]=Table5[[#Headers],[MI]],1,0)</f>
        <v>0</v>
      </c>
      <c r="G64" s="9">
        <f>IF(Table5[[#This Row],[winner]]=Table5[[#Headers],[SRH]],1,0)</f>
        <v>0</v>
      </c>
      <c r="H64" s="9">
        <f>IF(Table5[[#This Row],[winner]]=Table5[[#Headers],[DC]],1,0)</f>
        <v>0</v>
      </c>
      <c r="I64" s="9">
        <f>IF(Table5[[#This Row],[winner]]=Table5[[#Headers],[RR]],1,0)</f>
        <v>0</v>
      </c>
      <c r="J64" s="9">
        <f>IF(Table5[[#This Row],[winner]]=Table5[[#Headers],[CSK]],1,0)</f>
        <v>0</v>
      </c>
      <c r="K64" s="9">
        <f>IF(Table5[[#This Row],[winner]]=Table5[[#Headers],[KKR]],1,0)</f>
        <v>0</v>
      </c>
      <c r="L64" s="9">
        <f>IF(Table5[[#This Row],[winner]]=Table5[[#Headers],[KXIP]],1,0)</f>
        <v>0</v>
      </c>
    </row>
    <row r="65" spans="1:12" x14ac:dyDescent="0.3">
      <c r="A65" s="8">
        <v>2015</v>
      </c>
      <c r="B65" s="8" t="s">
        <v>376</v>
      </c>
      <c r="C65" s="8" t="s">
        <v>377</v>
      </c>
      <c r="D65" s="8" t="s">
        <v>376</v>
      </c>
      <c r="E65" s="9">
        <f>IF(Table5[[#This Row],[winner]]=Table5[[#Headers],[RCB]],1,0)</f>
        <v>1</v>
      </c>
      <c r="F65" s="9">
        <f>IF(Table5[[#This Row],[winner]]=Table5[[#Headers],[MI]],1,0)</f>
        <v>0</v>
      </c>
      <c r="G65" s="9">
        <f>IF(Table5[[#This Row],[winner]]=Table5[[#Headers],[SRH]],1,0)</f>
        <v>0</v>
      </c>
      <c r="H65" s="9">
        <f>IF(Table5[[#This Row],[winner]]=Table5[[#Headers],[DC]],1,0)</f>
        <v>0</v>
      </c>
      <c r="I65" s="9">
        <f>IF(Table5[[#This Row],[winner]]=Table5[[#Headers],[RR]],1,0)</f>
        <v>0</v>
      </c>
      <c r="J65" s="9">
        <f>IF(Table5[[#This Row],[winner]]=Table5[[#Headers],[CSK]],1,0)</f>
        <v>0</v>
      </c>
      <c r="K65" s="9">
        <f>IF(Table5[[#This Row],[winner]]=Table5[[#Headers],[KKR]],1,0)</f>
        <v>0</v>
      </c>
      <c r="L65" s="9">
        <f>IF(Table5[[#This Row],[winner]]=Table5[[#Headers],[KXIP]],1,0)</f>
        <v>0</v>
      </c>
    </row>
    <row r="66" spans="1:12" x14ac:dyDescent="0.3">
      <c r="A66" s="8">
        <v>2015</v>
      </c>
      <c r="B66" s="8" t="s">
        <v>376</v>
      </c>
      <c r="C66" s="8" t="s">
        <v>374</v>
      </c>
      <c r="D66" s="8" t="s">
        <v>23</v>
      </c>
      <c r="E66" s="9">
        <f>IF(Table5[[#This Row],[winner]]=Table5[[#Headers],[RCB]],1,0)</f>
        <v>0</v>
      </c>
      <c r="F66" s="9">
        <f>IF(Table5[[#This Row],[winner]]=Table5[[#Headers],[MI]],1,0)</f>
        <v>0</v>
      </c>
      <c r="G66" s="9">
        <f>IF(Table5[[#This Row],[winner]]=Table5[[#Headers],[SRH]],1,0)</f>
        <v>0</v>
      </c>
      <c r="H66" s="9">
        <f>IF(Table5[[#This Row],[winner]]=Table5[[#Headers],[DC]],1,0)</f>
        <v>0</v>
      </c>
      <c r="I66" s="9">
        <f>IF(Table5[[#This Row],[winner]]=Table5[[#Headers],[RR]],1,0)</f>
        <v>0</v>
      </c>
      <c r="J66" s="9">
        <f>IF(Table5[[#This Row],[winner]]=Table5[[#Headers],[CSK]],1,0)</f>
        <v>0</v>
      </c>
      <c r="K66" s="9">
        <f>IF(Table5[[#This Row],[winner]]=Table5[[#Headers],[KKR]],1,0)</f>
        <v>0</v>
      </c>
      <c r="L66" s="9">
        <f>IF(Table5[[#This Row],[winner]]=Table5[[#Headers],[KXIP]],1,0)</f>
        <v>0</v>
      </c>
    </row>
    <row r="67" spans="1:12" x14ac:dyDescent="0.3">
      <c r="A67" s="8">
        <v>2015</v>
      </c>
      <c r="B67" s="8" t="s">
        <v>376</v>
      </c>
      <c r="C67" s="8" t="s">
        <v>375</v>
      </c>
      <c r="D67" s="8" t="s">
        <v>376</v>
      </c>
      <c r="E67" s="9">
        <f>IF(Table5[[#This Row],[winner]]=Table5[[#Headers],[RCB]],1,0)</f>
        <v>1</v>
      </c>
      <c r="F67" s="9">
        <f>IF(Table5[[#This Row],[winner]]=Table5[[#Headers],[MI]],1,0)</f>
        <v>0</v>
      </c>
      <c r="G67" s="9">
        <f>IF(Table5[[#This Row],[winner]]=Table5[[#Headers],[SRH]],1,0)</f>
        <v>0</v>
      </c>
      <c r="H67" s="9">
        <f>IF(Table5[[#This Row],[winner]]=Table5[[#Headers],[DC]],1,0)</f>
        <v>0</v>
      </c>
      <c r="I67" s="9">
        <f>IF(Table5[[#This Row],[winner]]=Table5[[#Headers],[RR]],1,0)</f>
        <v>0</v>
      </c>
      <c r="J67" s="9">
        <f>IF(Table5[[#This Row],[winner]]=Table5[[#Headers],[CSK]],1,0)</f>
        <v>0</v>
      </c>
      <c r="K67" s="9">
        <f>IF(Table5[[#This Row],[winner]]=Table5[[#Headers],[KKR]],1,0)</f>
        <v>0</v>
      </c>
      <c r="L67" s="9">
        <f>IF(Table5[[#This Row],[winner]]=Table5[[#Headers],[KXIP]],1,0)</f>
        <v>0</v>
      </c>
    </row>
    <row r="68" spans="1:12" x14ac:dyDescent="0.3">
      <c r="A68" s="8">
        <v>2016</v>
      </c>
      <c r="B68" s="8" t="s">
        <v>376</v>
      </c>
      <c r="C68" s="8" t="s">
        <v>378</v>
      </c>
      <c r="D68" s="8" t="s">
        <v>376</v>
      </c>
      <c r="E68" s="9">
        <f>IF(Table5[[#This Row],[winner]]=Table5[[#Headers],[RCB]],1,0)</f>
        <v>1</v>
      </c>
      <c r="F68" s="9">
        <f>IF(Table5[[#This Row],[winner]]=Table5[[#Headers],[MI]],1,0)</f>
        <v>0</v>
      </c>
      <c r="G68" s="9">
        <f>IF(Table5[[#This Row],[winner]]=Table5[[#Headers],[SRH]],1,0)</f>
        <v>0</v>
      </c>
      <c r="H68" s="9">
        <f>IF(Table5[[#This Row],[winner]]=Table5[[#Headers],[DC]],1,0)</f>
        <v>0</v>
      </c>
      <c r="I68" s="9">
        <f>IF(Table5[[#This Row],[winner]]=Table5[[#Headers],[RR]],1,0)</f>
        <v>0</v>
      </c>
      <c r="J68" s="9">
        <f>IF(Table5[[#This Row],[winner]]=Table5[[#Headers],[CSK]],1,0)</f>
        <v>0</v>
      </c>
      <c r="K68" s="9">
        <f>IF(Table5[[#This Row],[winner]]=Table5[[#Headers],[KKR]],1,0)</f>
        <v>0</v>
      </c>
      <c r="L68" s="9">
        <f>IF(Table5[[#This Row],[winner]]=Table5[[#Headers],[KXIP]],1,0)</f>
        <v>0</v>
      </c>
    </row>
    <row r="69" spans="1:12" x14ac:dyDescent="0.3">
      <c r="A69" s="8">
        <v>2016</v>
      </c>
      <c r="B69" s="8" t="s">
        <v>376</v>
      </c>
      <c r="C69" s="8" t="s">
        <v>374</v>
      </c>
      <c r="D69" s="8" t="s">
        <v>374</v>
      </c>
      <c r="E69" s="9">
        <f>IF(Table5[[#This Row],[winner]]=Table5[[#Headers],[RCB]],1,0)</f>
        <v>0</v>
      </c>
      <c r="F69" s="9">
        <f>IF(Table5[[#This Row],[winner]]=Table5[[#Headers],[MI]],1,0)</f>
        <v>0</v>
      </c>
      <c r="G69" s="9">
        <f>IF(Table5[[#This Row],[winner]]=Table5[[#Headers],[SRH]],1,0)</f>
        <v>0</v>
      </c>
      <c r="H69" s="9">
        <f>IF(Table5[[#This Row],[winner]]=Table5[[#Headers],[DC]],1,0)</f>
        <v>1</v>
      </c>
      <c r="I69" s="9">
        <f>IF(Table5[[#This Row],[winner]]=Table5[[#Headers],[RR]],1,0)</f>
        <v>0</v>
      </c>
      <c r="J69" s="9">
        <f>IF(Table5[[#This Row],[winner]]=Table5[[#Headers],[CSK]],1,0)</f>
        <v>0</v>
      </c>
      <c r="K69" s="9">
        <f>IF(Table5[[#This Row],[winner]]=Table5[[#Headers],[KKR]],1,0)</f>
        <v>0</v>
      </c>
      <c r="L69" s="9">
        <f>IF(Table5[[#This Row],[winner]]=Table5[[#Headers],[KXIP]],1,0)</f>
        <v>0</v>
      </c>
    </row>
    <row r="70" spans="1:12" x14ac:dyDescent="0.3">
      <c r="A70" s="8">
        <v>2016</v>
      </c>
      <c r="B70" s="8" t="s">
        <v>376</v>
      </c>
      <c r="C70" s="8" t="s">
        <v>372</v>
      </c>
      <c r="D70" s="8" t="s">
        <v>372</v>
      </c>
      <c r="E70" s="9">
        <f>IF(Table5[[#This Row],[winner]]=Table5[[#Headers],[RCB]],1,0)</f>
        <v>0</v>
      </c>
      <c r="F70" s="9">
        <f>IF(Table5[[#This Row],[winner]]=Table5[[#Headers],[MI]],1,0)</f>
        <v>0</v>
      </c>
      <c r="G70" s="9">
        <f>IF(Table5[[#This Row],[winner]]=Table5[[#Headers],[SRH]],1,0)</f>
        <v>0</v>
      </c>
      <c r="H70" s="9">
        <f>IF(Table5[[#This Row],[winner]]=Table5[[#Headers],[DC]],1,0)</f>
        <v>0</v>
      </c>
      <c r="I70" s="9">
        <f>IF(Table5[[#This Row],[winner]]=Table5[[#Headers],[RR]],1,0)</f>
        <v>0</v>
      </c>
      <c r="J70" s="9">
        <f>IF(Table5[[#This Row],[winner]]=Table5[[#Headers],[CSK]],1,0)</f>
        <v>0</v>
      </c>
      <c r="K70" s="9">
        <f>IF(Table5[[#This Row],[winner]]=Table5[[#Headers],[KKR]],1,0)</f>
        <v>1</v>
      </c>
      <c r="L70" s="9">
        <f>IF(Table5[[#This Row],[winner]]=Table5[[#Headers],[KXIP]],1,0)</f>
        <v>0</v>
      </c>
    </row>
    <row r="71" spans="1:12" x14ac:dyDescent="0.3">
      <c r="A71" s="8">
        <v>2016</v>
      </c>
      <c r="B71" s="8" t="s">
        <v>376</v>
      </c>
      <c r="C71" s="8" t="s">
        <v>371</v>
      </c>
      <c r="D71" s="8" t="s">
        <v>371</v>
      </c>
      <c r="E71" s="9">
        <f>IF(Table5[[#This Row],[winner]]=Table5[[#Headers],[RCB]],1,0)</f>
        <v>0</v>
      </c>
      <c r="F71" s="9">
        <f>IF(Table5[[#This Row],[winner]]=Table5[[#Headers],[MI]],1,0)</f>
        <v>1</v>
      </c>
      <c r="G71" s="9">
        <f>IF(Table5[[#This Row],[winner]]=Table5[[#Headers],[SRH]],1,0)</f>
        <v>0</v>
      </c>
      <c r="H71" s="9">
        <f>IF(Table5[[#This Row],[winner]]=Table5[[#Headers],[DC]],1,0)</f>
        <v>0</v>
      </c>
      <c r="I71" s="9">
        <f>IF(Table5[[#This Row],[winner]]=Table5[[#Headers],[RR]],1,0)</f>
        <v>0</v>
      </c>
      <c r="J71" s="9">
        <f>IF(Table5[[#This Row],[winner]]=Table5[[#Headers],[CSK]],1,0)</f>
        <v>0</v>
      </c>
      <c r="K71" s="9">
        <f>IF(Table5[[#This Row],[winner]]=Table5[[#Headers],[KKR]],1,0)</f>
        <v>0</v>
      </c>
      <c r="L71" s="9">
        <f>IF(Table5[[#This Row],[winner]]=Table5[[#Headers],[KXIP]],1,0)</f>
        <v>0</v>
      </c>
    </row>
    <row r="72" spans="1:12" x14ac:dyDescent="0.3">
      <c r="A72" s="8">
        <v>2016</v>
      </c>
      <c r="B72" s="8" t="s">
        <v>376</v>
      </c>
      <c r="C72" s="8" t="s">
        <v>377</v>
      </c>
      <c r="D72" s="8" t="s">
        <v>376</v>
      </c>
      <c r="E72" s="9">
        <f>IF(Table5[[#This Row],[winner]]=Table5[[#Headers],[RCB]],1,0)</f>
        <v>1</v>
      </c>
      <c r="F72" s="9">
        <f>IF(Table5[[#This Row],[winner]]=Table5[[#Headers],[MI]],1,0)</f>
        <v>0</v>
      </c>
      <c r="G72" s="9">
        <f>IF(Table5[[#This Row],[winner]]=Table5[[#Headers],[SRH]],1,0)</f>
        <v>0</v>
      </c>
      <c r="H72" s="9">
        <f>IF(Table5[[#This Row],[winner]]=Table5[[#Headers],[DC]],1,0)</f>
        <v>0</v>
      </c>
      <c r="I72" s="9">
        <f>IF(Table5[[#This Row],[winner]]=Table5[[#Headers],[RR]],1,0)</f>
        <v>0</v>
      </c>
      <c r="J72" s="9">
        <f>IF(Table5[[#This Row],[winner]]=Table5[[#Headers],[CSK]],1,0)</f>
        <v>0</v>
      </c>
      <c r="K72" s="9">
        <f>IF(Table5[[#This Row],[winner]]=Table5[[#Headers],[KKR]],1,0)</f>
        <v>0</v>
      </c>
      <c r="L72" s="9">
        <f>IF(Table5[[#This Row],[winner]]=Table5[[#Headers],[KXIP]],1,0)</f>
        <v>0</v>
      </c>
    </row>
    <row r="73" spans="1:12" x14ac:dyDescent="0.3">
      <c r="A73" s="8">
        <v>2016</v>
      </c>
      <c r="B73" s="8" t="s">
        <v>376</v>
      </c>
      <c r="C73" s="8" t="s">
        <v>378</v>
      </c>
      <c r="D73" s="8" t="s">
        <v>378</v>
      </c>
      <c r="E73" s="9">
        <f>IF(Table5[[#This Row],[winner]]=Table5[[#Headers],[RCB]],1,0)</f>
        <v>0</v>
      </c>
      <c r="F73" s="9">
        <f>IF(Table5[[#This Row],[winner]]=Table5[[#Headers],[MI]],1,0)</f>
        <v>0</v>
      </c>
      <c r="G73" s="9">
        <f>IF(Table5[[#This Row],[winner]]=Table5[[#Headers],[SRH]],1,0)</f>
        <v>1</v>
      </c>
      <c r="H73" s="9">
        <f>IF(Table5[[#This Row],[winner]]=Table5[[#Headers],[DC]],1,0)</f>
        <v>0</v>
      </c>
      <c r="I73" s="9">
        <f>IF(Table5[[#This Row],[winner]]=Table5[[#Headers],[RR]],1,0)</f>
        <v>0</v>
      </c>
      <c r="J73" s="9">
        <f>IF(Table5[[#This Row],[winner]]=Table5[[#Headers],[CSK]],1,0)</f>
        <v>0</v>
      </c>
      <c r="K73" s="9">
        <f>IF(Table5[[#This Row],[winner]]=Table5[[#Headers],[KKR]],1,0)</f>
        <v>0</v>
      </c>
      <c r="L73" s="9">
        <f>IF(Table5[[#This Row],[winner]]=Table5[[#Headers],[KXIP]],1,0)</f>
        <v>0</v>
      </c>
    </row>
    <row r="74" spans="1:12" x14ac:dyDescent="0.3">
      <c r="A74" s="8">
        <v>2017</v>
      </c>
      <c r="B74" s="8" t="s">
        <v>376</v>
      </c>
      <c r="C74" s="8" t="s">
        <v>374</v>
      </c>
      <c r="D74" s="8" t="s">
        <v>376</v>
      </c>
      <c r="E74" s="9">
        <f>IF(Table5[[#This Row],[winner]]=Table5[[#Headers],[RCB]],1,0)</f>
        <v>1</v>
      </c>
      <c r="F74" s="9">
        <f>IF(Table5[[#This Row],[winner]]=Table5[[#Headers],[MI]],1,0)</f>
        <v>0</v>
      </c>
      <c r="G74" s="9">
        <f>IF(Table5[[#This Row],[winner]]=Table5[[#Headers],[SRH]],1,0)</f>
        <v>0</v>
      </c>
      <c r="H74" s="9">
        <f>IF(Table5[[#This Row],[winner]]=Table5[[#Headers],[DC]],1,0)</f>
        <v>0</v>
      </c>
      <c r="I74" s="9">
        <f>IF(Table5[[#This Row],[winner]]=Table5[[#Headers],[RR]],1,0)</f>
        <v>0</v>
      </c>
      <c r="J74" s="9">
        <f>IF(Table5[[#This Row],[winner]]=Table5[[#Headers],[CSK]],1,0)</f>
        <v>0</v>
      </c>
      <c r="K74" s="9">
        <f>IF(Table5[[#This Row],[winner]]=Table5[[#Headers],[KKR]],1,0)</f>
        <v>0</v>
      </c>
      <c r="L74" s="9">
        <f>IF(Table5[[#This Row],[winner]]=Table5[[#Headers],[KXIP]],1,0)</f>
        <v>0</v>
      </c>
    </row>
    <row r="75" spans="1:12" x14ac:dyDescent="0.3">
      <c r="A75" s="8">
        <v>2017</v>
      </c>
      <c r="B75" s="8" t="s">
        <v>376</v>
      </c>
      <c r="C75" s="8" t="s">
        <v>371</v>
      </c>
      <c r="D75" s="8" t="s">
        <v>371</v>
      </c>
      <c r="E75" s="9">
        <f>IF(Table5[[#This Row],[winner]]=Table5[[#Headers],[RCB]],1,0)</f>
        <v>0</v>
      </c>
      <c r="F75" s="9">
        <f>IF(Table5[[#This Row],[winner]]=Table5[[#Headers],[MI]],1,0)</f>
        <v>1</v>
      </c>
      <c r="G75" s="9">
        <f>IF(Table5[[#This Row],[winner]]=Table5[[#Headers],[SRH]],1,0)</f>
        <v>0</v>
      </c>
      <c r="H75" s="9">
        <f>IF(Table5[[#This Row],[winner]]=Table5[[#Headers],[DC]],1,0)</f>
        <v>0</v>
      </c>
      <c r="I75" s="9">
        <f>IF(Table5[[#This Row],[winner]]=Table5[[#Headers],[RR]],1,0)</f>
        <v>0</v>
      </c>
      <c r="J75" s="9">
        <f>IF(Table5[[#This Row],[winner]]=Table5[[#Headers],[CSK]],1,0)</f>
        <v>0</v>
      </c>
      <c r="K75" s="9">
        <f>IF(Table5[[#This Row],[winner]]=Table5[[#Headers],[KKR]],1,0)</f>
        <v>0</v>
      </c>
      <c r="L75" s="9">
        <f>IF(Table5[[#This Row],[winner]]=Table5[[#Headers],[KXIP]],1,0)</f>
        <v>0</v>
      </c>
    </row>
    <row r="76" spans="1:12" x14ac:dyDescent="0.3">
      <c r="A76" s="8">
        <v>2017</v>
      </c>
      <c r="B76" s="8" t="s">
        <v>376</v>
      </c>
      <c r="C76" s="8" t="s">
        <v>377</v>
      </c>
      <c r="D76" s="8" t="s">
        <v>377</v>
      </c>
      <c r="E76" s="9">
        <f>IF(Table5[[#This Row],[winner]]=Table5[[#Headers],[RCB]],1,0)</f>
        <v>0</v>
      </c>
      <c r="F76" s="9">
        <f>IF(Table5[[#This Row],[winner]]=Table5[[#Headers],[MI]],1,0)</f>
        <v>0</v>
      </c>
      <c r="G76" s="9">
        <f>IF(Table5[[#This Row],[winner]]=Table5[[#Headers],[SRH]],1,0)</f>
        <v>0</v>
      </c>
      <c r="H76" s="9">
        <f>IF(Table5[[#This Row],[winner]]=Table5[[#Headers],[DC]],1,0)</f>
        <v>0</v>
      </c>
      <c r="I76" s="9">
        <f>IF(Table5[[#This Row],[winner]]=Table5[[#Headers],[RR]],1,0)</f>
        <v>0</v>
      </c>
      <c r="J76" s="9">
        <f>IF(Table5[[#This Row],[winner]]=Table5[[#Headers],[CSK]],1,0)</f>
        <v>0</v>
      </c>
      <c r="K76" s="9">
        <f>IF(Table5[[#This Row],[winner]]=Table5[[#Headers],[KKR]],1,0)</f>
        <v>0</v>
      </c>
      <c r="L76" s="9">
        <f>IF(Table5[[#This Row],[winner]]=Table5[[#Headers],[KXIP]],1,0)</f>
        <v>1</v>
      </c>
    </row>
    <row r="77" spans="1:12" x14ac:dyDescent="0.3">
      <c r="A77" s="8">
        <v>2017</v>
      </c>
      <c r="B77" s="8" t="s">
        <v>376</v>
      </c>
      <c r="C77" s="8" t="s">
        <v>372</v>
      </c>
      <c r="D77" s="8" t="s">
        <v>372</v>
      </c>
      <c r="E77" s="9">
        <f>IF(Table5[[#This Row],[winner]]=Table5[[#Headers],[RCB]],1,0)</f>
        <v>0</v>
      </c>
      <c r="F77" s="9">
        <f>IF(Table5[[#This Row],[winner]]=Table5[[#Headers],[MI]],1,0)</f>
        <v>0</v>
      </c>
      <c r="G77" s="9">
        <f>IF(Table5[[#This Row],[winner]]=Table5[[#Headers],[SRH]],1,0)</f>
        <v>0</v>
      </c>
      <c r="H77" s="9">
        <f>IF(Table5[[#This Row],[winner]]=Table5[[#Headers],[DC]],1,0)</f>
        <v>0</v>
      </c>
      <c r="I77" s="9">
        <f>IF(Table5[[#This Row],[winner]]=Table5[[#Headers],[RR]],1,0)</f>
        <v>0</v>
      </c>
      <c r="J77" s="9">
        <f>IF(Table5[[#This Row],[winner]]=Table5[[#Headers],[CSK]],1,0)</f>
        <v>0</v>
      </c>
      <c r="K77" s="9">
        <f>IF(Table5[[#This Row],[winner]]=Table5[[#Headers],[KKR]],1,0)</f>
        <v>1</v>
      </c>
      <c r="L77" s="9">
        <f>IF(Table5[[#This Row],[winner]]=Table5[[#Headers],[KXIP]],1,0)</f>
        <v>0</v>
      </c>
    </row>
    <row r="78" spans="1:12" x14ac:dyDescent="0.3">
      <c r="A78" s="8">
        <v>2018</v>
      </c>
      <c r="B78" s="8" t="s">
        <v>376</v>
      </c>
      <c r="C78" s="8" t="s">
        <v>377</v>
      </c>
      <c r="D78" s="8" t="s">
        <v>376</v>
      </c>
      <c r="E78" s="9">
        <f>IF(Table5[[#This Row],[winner]]=Table5[[#Headers],[RCB]],1,0)</f>
        <v>1</v>
      </c>
      <c r="F78" s="9">
        <f>IF(Table5[[#This Row],[winner]]=Table5[[#Headers],[MI]],1,0)</f>
        <v>0</v>
      </c>
      <c r="G78" s="9">
        <f>IF(Table5[[#This Row],[winner]]=Table5[[#Headers],[SRH]],1,0)</f>
        <v>0</v>
      </c>
      <c r="H78" s="9">
        <f>IF(Table5[[#This Row],[winner]]=Table5[[#Headers],[DC]],1,0)</f>
        <v>0</v>
      </c>
      <c r="I78" s="9">
        <f>IF(Table5[[#This Row],[winner]]=Table5[[#Headers],[RR]],1,0)</f>
        <v>0</v>
      </c>
      <c r="J78" s="9">
        <f>IF(Table5[[#This Row],[winner]]=Table5[[#Headers],[CSK]],1,0)</f>
        <v>0</v>
      </c>
      <c r="K78" s="9">
        <f>IF(Table5[[#This Row],[winner]]=Table5[[#Headers],[KKR]],1,0)</f>
        <v>0</v>
      </c>
      <c r="L78" s="9">
        <f>IF(Table5[[#This Row],[winner]]=Table5[[#Headers],[KXIP]],1,0)</f>
        <v>0</v>
      </c>
    </row>
    <row r="79" spans="1:12" x14ac:dyDescent="0.3">
      <c r="A79" s="8">
        <v>2018</v>
      </c>
      <c r="B79" s="8" t="s">
        <v>376</v>
      </c>
      <c r="C79" s="8" t="s">
        <v>375</v>
      </c>
      <c r="D79" s="8" t="s">
        <v>375</v>
      </c>
      <c r="E79" s="9">
        <f>IF(Table5[[#This Row],[winner]]=Table5[[#Headers],[RCB]],1,0)</f>
        <v>0</v>
      </c>
      <c r="F79" s="9">
        <f>IF(Table5[[#This Row],[winner]]=Table5[[#Headers],[MI]],1,0)</f>
        <v>0</v>
      </c>
      <c r="G79" s="9">
        <f>IF(Table5[[#This Row],[winner]]=Table5[[#Headers],[SRH]],1,0)</f>
        <v>0</v>
      </c>
      <c r="H79" s="9">
        <f>IF(Table5[[#This Row],[winner]]=Table5[[#Headers],[DC]],1,0)</f>
        <v>0</v>
      </c>
      <c r="I79" s="9">
        <f>IF(Table5[[#This Row],[winner]]=Table5[[#Headers],[RR]],1,0)</f>
        <v>1</v>
      </c>
      <c r="J79" s="9">
        <f>IF(Table5[[#This Row],[winner]]=Table5[[#Headers],[CSK]],1,0)</f>
        <v>0</v>
      </c>
      <c r="K79" s="9">
        <f>IF(Table5[[#This Row],[winner]]=Table5[[#Headers],[KKR]],1,0)</f>
        <v>0</v>
      </c>
      <c r="L79" s="9">
        <f>IF(Table5[[#This Row],[winner]]=Table5[[#Headers],[KXIP]],1,0)</f>
        <v>0</v>
      </c>
    </row>
    <row r="80" spans="1:12" x14ac:dyDescent="0.3">
      <c r="A80" s="8">
        <v>2018</v>
      </c>
      <c r="B80" s="8" t="s">
        <v>376</v>
      </c>
      <c r="C80" s="8" t="s">
        <v>374</v>
      </c>
      <c r="D80" s="8" t="s">
        <v>376</v>
      </c>
      <c r="E80" s="9">
        <f>IF(Table5[[#This Row],[winner]]=Table5[[#Headers],[RCB]],1,0)</f>
        <v>1</v>
      </c>
      <c r="F80" s="9">
        <f>IF(Table5[[#This Row],[winner]]=Table5[[#Headers],[MI]],1,0)</f>
        <v>0</v>
      </c>
      <c r="G80" s="9">
        <f>IF(Table5[[#This Row],[winner]]=Table5[[#Headers],[SRH]],1,0)</f>
        <v>0</v>
      </c>
      <c r="H80" s="9">
        <f>IF(Table5[[#This Row],[winner]]=Table5[[#Headers],[DC]],1,0)</f>
        <v>0</v>
      </c>
      <c r="I80" s="9">
        <f>IF(Table5[[#This Row],[winner]]=Table5[[#Headers],[RR]],1,0)</f>
        <v>0</v>
      </c>
      <c r="J80" s="9">
        <f>IF(Table5[[#This Row],[winner]]=Table5[[#Headers],[CSK]],1,0)</f>
        <v>0</v>
      </c>
      <c r="K80" s="9">
        <f>IF(Table5[[#This Row],[winner]]=Table5[[#Headers],[KKR]],1,0)</f>
        <v>0</v>
      </c>
      <c r="L80" s="9">
        <f>IF(Table5[[#This Row],[winner]]=Table5[[#Headers],[KXIP]],1,0)</f>
        <v>0</v>
      </c>
    </row>
    <row r="81" spans="1:12" x14ac:dyDescent="0.3">
      <c r="A81" s="8">
        <v>2018</v>
      </c>
      <c r="B81" s="8" t="s">
        <v>376</v>
      </c>
      <c r="C81" s="8" t="s">
        <v>373</v>
      </c>
      <c r="D81" s="8" t="s">
        <v>373</v>
      </c>
      <c r="E81" s="9">
        <f>IF(Table5[[#This Row],[winner]]=Table5[[#Headers],[RCB]],1,0)</f>
        <v>0</v>
      </c>
      <c r="F81" s="9">
        <f>IF(Table5[[#This Row],[winner]]=Table5[[#Headers],[MI]],1,0)</f>
        <v>0</v>
      </c>
      <c r="G81" s="9">
        <f>IF(Table5[[#This Row],[winner]]=Table5[[#Headers],[SRH]],1,0)</f>
        <v>0</v>
      </c>
      <c r="H81" s="9">
        <f>IF(Table5[[#This Row],[winner]]=Table5[[#Headers],[DC]],1,0)</f>
        <v>0</v>
      </c>
      <c r="I81" s="9">
        <f>IF(Table5[[#This Row],[winner]]=Table5[[#Headers],[RR]],1,0)</f>
        <v>0</v>
      </c>
      <c r="J81" s="9">
        <f>IF(Table5[[#This Row],[winner]]=Table5[[#Headers],[CSK]],1,0)</f>
        <v>1</v>
      </c>
      <c r="K81" s="9">
        <f>IF(Table5[[#This Row],[winner]]=Table5[[#Headers],[KKR]],1,0)</f>
        <v>0</v>
      </c>
      <c r="L81" s="9">
        <f>IF(Table5[[#This Row],[winner]]=Table5[[#Headers],[KXIP]],1,0)</f>
        <v>0</v>
      </c>
    </row>
    <row r="82" spans="1:12" x14ac:dyDescent="0.3">
      <c r="A82" s="8">
        <v>2018</v>
      </c>
      <c r="B82" s="8" t="s">
        <v>376</v>
      </c>
      <c r="C82" s="8" t="s">
        <v>372</v>
      </c>
      <c r="D82" s="8" t="s">
        <v>372</v>
      </c>
      <c r="E82" s="9">
        <f>IF(Table5[[#This Row],[winner]]=Table5[[#Headers],[RCB]],1,0)</f>
        <v>0</v>
      </c>
      <c r="F82" s="9">
        <f>IF(Table5[[#This Row],[winner]]=Table5[[#Headers],[MI]],1,0)</f>
        <v>0</v>
      </c>
      <c r="G82" s="9">
        <f>IF(Table5[[#This Row],[winner]]=Table5[[#Headers],[SRH]],1,0)</f>
        <v>0</v>
      </c>
      <c r="H82" s="9">
        <f>IF(Table5[[#This Row],[winner]]=Table5[[#Headers],[DC]],1,0)</f>
        <v>0</v>
      </c>
      <c r="I82" s="9">
        <f>IF(Table5[[#This Row],[winner]]=Table5[[#Headers],[RR]],1,0)</f>
        <v>0</v>
      </c>
      <c r="J82" s="9">
        <f>IF(Table5[[#This Row],[winner]]=Table5[[#Headers],[CSK]],1,0)</f>
        <v>0</v>
      </c>
      <c r="K82" s="9">
        <f>IF(Table5[[#This Row],[winner]]=Table5[[#Headers],[KKR]],1,0)</f>
        <v>1</v>
      </c>
      <c r="L82" s="9">
        <f>IF(Table5[[#This Row],[winner]]=Table5[[#Headers],[KXIP]],1,0)</f>
        <v>0</v>
      </c>
    </row>
    <row r="83" spans="1:12" x14ac:dyDescent="0.3">
      <c r="A83" s="8">
        <v>2018</v>
      </c>
      <c r="B83" s="8" t="s">
        <v>376</v>
      </c>
      <c r="C83" s="8" t="s">
        <v>371</v>
      </c>
      <c r="D83" s="8" t="s">
        <v>376</v>
      </c>
      <c r="E83" s="9">
        <f>IF(Table5[[#This Row],[winner]]=Table5[[#Headers],[RCB]],1,0)</f>
        <v>1</v>
      </c>
      <c r="F83" s="9">
        <f>IF(Table5[[#This Row],[winner]]=Table5[[#Headers],[MI]],1,0)</f>
        <v>0</v>
      </c>
      <c r="G83" s="9">
        <f>IF(Table5[[#This Row],[winner]]=Table5[[#Headers],[SRH]],1,0)</f>
        <v>0</v>
      </c>
      <c r="H83" s="9">
        <f>IF(Table5[[#This Row],[winner]]=Table5[[#Headers],[DC]],1,0)</f>
        <v>0</v>
      </c>
      <c r="I83" s="9">
        <f>IF(Table5[[#This Row],[winner]]=Table5[[#Headers],[RR]],1,0)</f>
        <v>0</v>
      </c>
      <c r="J83" s="9">
        <f>IF(Table5[[#This Row],[winner]]=Table5[[#Headers],[CSK]],1,0)</f>
        <v>0</v>
      </c>
      <c r="K83" s="9">
        <f>IF(Table5[[#This Row],[winner]]=Table5[[#Headers],[KKR]],1,0)</f>
        <v>0</v>
      </c>
      <c r="L83" s="9">
        <f>IF(Table5[[#This Row],[winner]]=Table5[[#Headers],[KXIP]],1,0)</f>
        <v>0</v>
      </c>
    </row>
    <row r="84" spans="1:12" x14ac:dyDescent="0.3">
      <c r="A84" s="8">
        <v>2018</v>
      </c>
      <c r="B84" s="8" t="s">
        <v>376</v>
      </c>
      <c r="C84" s="8" t="s">
        <v>378</v>
      </c>
      <c r="D84" s="8" t="s">
        <v>376</v>
      </c>
      <c r="E84" s="9">
        <f>IF(Table5[[#This Row],[winner]]=Table5[[#Headers],[RCB]],1,0)</f>
        <v>1</v>
      </c>
      <c r="F84" s="9">
        <f>IF(Table5[[#This Row],[winner]]=Table5[[#Headers],[MI]],1,0)</f>
        <v>0</v>
      </c>
      <c r="G84" s="9">
        <f>IF(Table5[[#This Row],[winner]]=Table5[[#Headers],[SRH]],1,0)</f>
        <v>0</v>
      </c>
      <c r="H84" s="9">
        <f>IF(Table5[[#This Row],[winner]]=Table5[[#Headers],[DC]],1,0)</f>
        <v>0</v>
      </c>
      <c r="I84" s="9">
        <f>IF(Table5[[#This Row],[winner]]=Table5[[#Headers],[RR]],1,0)</f>
        <v>0</v>
      </c>
      <c r="J84" s="9">
        <f>IF(Table5[[#This Row],[winner]]=Table5[[#Headers],[CSK]],1,0)</f>
        <v>0</v>
      </c>
      <c r="K84" s="9">
        <f>IF(Table5[[#This Row],[winner]]=Table5[[#Headers],[KKR]],1,0)</f>
        <v>0</v>
      </c>
      <c r="L84" s="9">
        <f>IF(Table5[[#This Row],[winner]]=Table5[[#Headers],[KXIP]],1,0)</f>
        <v>0</v>
      </c>
    </row>
    <row r="85" spans="1:12" x14ac:dyDescent="0.3">
      <c r="A85" s="8">
        <v>2019</v>
      </c>
      <c r="B85" s="8" t="s">
        <v>376</v>
      </c>
      <c r="C85" s="8" t="s">
        <v>371</v>
      </c>
      <c r="D85" s="8" t="s">
        <v>371</v>
      </c>
      <c r="E85" s="9">
        <f>IF(Table5[[#This Row],[winner]]=Table5[[#Headers],[RCB]],1,0)</f>
        <v>0</v>
      </c>
      <c r="F85" s="9">
        <f>IF(Table5[[#This Row],[winner]]=Table5[[#Headers],[MI]],1,0)</f>
        <v>1</v>
      </c>
      <c r="G85" s="9">
        <f>IF(Table5[[#This Row],[winner]]=Table5[[#Headers],[SRH]],1,0)</f>
        <v>0</v>
      </c>
      <c r="H85" s="9">
        <f>IF(Table5[[#This Row],[winner]]=Table5[[#Headers],[DC]],1,0)</f>
        <v>0</v>
      </c>
      <c r="I85" s="9">
        <f>IF(Table5[[#This Row],[winner]]=Table5[[#Headers],[RR]],1,0)</f>
        <v>0</v>
      </c>
      <c r="J85" s="9">
        <f>IF(Table5[[#This Row],[winner]]=Table5[[#Headers],[CSK]],1,0)</f>
        <v>0</v>
      </c>
      <c r="K85" s="9">
        <f>IF(Table5[[#This Row],[winner]]=Table5[[#Headers],[KKR]],1,0)</f>
        <v>0</v>
      </c>
      <c r="L85" s="9">
        <f>IF(Table5[[#This Row],[winner]]=Table5[[#Headers],[KXIP]],1,0)</f>
        <v>0</v>
      </c>
    </row>
    <row r="86" spans="1:12" x14ac:dyDescent="0.3">
      <c r="A86" s="8">
        <v>2019</v>
      </c>
      <c r="B86" s="8" t="s">
        <v>376</v>
      </c>
      <c r="C86" s="8" t="s">
        <v>372</v>
      </c>
      <c r="D86" s="8" t="s">
        <v>372</v>
      </c>
      <c r="E86" s="9">
        <f>IF(Table5[[#This Row],[winner]]=Table5[[#Headers],[RCB]],1,0)</f>
        <v>0</v>
      </c>
      <c r="F86" s="9">
        <f>IF(Table5[[#This Row],[winner]]=Table5[[#Headers],[MI]],1,0)</f>
        <v>0</v>
      </c>
      <c r="G86" s="9">
        <f>IF(Table5[[#This Row],[winner]]=Table5[[#Headers],[SRH]],1,0)</f>
        <v>0</v>
      </c>
      <c r="H86" s="9">
        <f>IF(Table5[[#This Row],[winner]]=Table5[[#Headers],[DC]],1,0)</f>
        <v>0</v>
      </c>
      <c r="I86" s="9">
        <f>IF(Table5[[#This Row],[winner]]=Table5[[#Headers],[RR]],1,0)</f>
        <v>0</v>
      </c>
      <c r="J86" s="9">
        <f>IF(Table5[[#This Row],[winner]]=Table5[[#Headers],[CSK]],1,0)</f>
        <v>0</v>
      </c>
      <c r="K86" s="9">
        <f>IF(Table5[[#This Row],[winner]]=Table5[[#Headers],[KKR]],1,0)</f>
        <v>1</v>
      </c>
      <c r="L86" s="9">
        <f>IF(Table5[[#This Row],[winner]]=Table5[[#Headers],[KXIP]],1,0)</f>
        <v>0</v>
      </c>
    </row>
    <row r="87" spans="1:12" x14ac:dyDescent="0.3">
      <c r="A87" s="8">
        <v>2019</v>
      </c>
      <c r="B87" s="8" t="s">
        <v>376</v>
      </c>
      <c r="C87" s="8" t="s">
        <v>374</v>
      </c>
      <c r="D87" s="8" t="s">
        <v>374</v>
      </c>
      <c r="E87" s="9">
        <f>IF(Table5[[#This Row],[winner]]=Table5[[#Headers],[RCB]],1,0)</f>
        <v>0</v>
      </c>
      <c r="F87" s="9">
        <f>IF(Table5[[#This Row],[winner]]=Table5[[#Headers],[MI]],1,0)</f>
        <v>0</v>
      </c>
      <c r="G87" s="9">
        <f>IF(Table5[[#This Row],[winner]]=Table5[[#Headers],[SRH]],1,0)</f>
        <v>0</v>
      </c>
      <c r="H87" s="9">
        <f>IF(Table5[[#This Row],[winner]]=Table5[[#Headers],[DC]],1,0)</f>
        <v>1</v>
      </c>
      <c r="I87" s="9">
        <f>IF(Table5[[#This Row],[winner]]=Table5[[#Headers],[RR]],1,0)</f>
        <v>0</v>
      </c>
      <c r="J87" s="9">
        <f>IF(Table5[[#This Row],[winner]]=Table5[[#Headers],[CSK]],1,0)</f>
        <v>0</v>
      </c>
      <c r="K87" s="9">
        <f>IF(Table5[[#This Row],[winner]]=Table5[[#Headers],[KKR]],1,0)</f>
        <v>0</v>
      </c>
      <c r="L87" s="9">
        <f>IF(Table5[[#This Row],[winner]]=Table5[[#Headers],[KXIP]],1,0)</f>
        <v>0</v>
      </c>
    </row>
    <row r="88" spans="1:12" x14ac:dyDescent="0.3">
      <c r="A88" s="8">
        <v>2019</v>
      </c>
      <c r="B88" s="8" t="s">
        <v>376</v>
      </c>
      <c r="C88" s="8" t="s">
        <v>373</v>
      </c>
      <c r="D88" s="8" t="s">
        <v>376</v>
      </c>
      <c r="E88" s="9">
        <f>IF(Table5[[#This Row],[winner]]=Table5[[#Headers],[RCB]],1,0)</f>
        <v>1</v>
      </c>
      <c r="F88" s="9">
        <f>IF(Table5[[#This Row],[winner]]=Table5[[#Headers],[MI]],1,0)</f>
        <v>0</v>
      </c>
      <c r="G88" s="9">
        <f>IF(Table5[[#This Row],[winner]]=Table5[[#Headers],[SRH]],1,0)</f>
        <v>0</v>
      </c>
      <c r="H88" s="9">
        <f>IF(Table5[[#This Row],[winner]]=Table5[[#Headers],[DC]],1,0)</f>
        <v>0</v>
      </c>
      <c r="I88" s="9">
        <f>IF(Table5[[#This Row],[winner]]=Table5[[#Headers],[RR]],1,0)</f>
        <v>0</v>
      </c>
      <c r="J88" s="9">
        <f>IF(Table5[[#This Row],[winner]]=Table5[[#Headers],[CSK]],1,0)</f>
        <v>0</v>
      </c>
      <c r="K88" s="9">
        <f>IF(Table5[[#This Row],[winner]]=Table5[[#Headers],[KKR]],1,0)</f>
        <v>0</v>
      </c>
      <c r="L88" s="9">
        <f>IF(Table5[[#This Row],[winner]]=Table5[[#Headers],[KXIP]],1,0)</f>
        <v>0</v>
      </c>
    </row>
    <row r="89" spans="1:12" x14ac:dyDescent="0.3">
      <c r="A89" s="8">
        <v>2019</v>
      </c>
      <c r="B89" s="8" t="s">
        <v>376</v>
      </c>
      <c r="C89" s="8" t="s">
        <v>377</v>
      </c>
      <c r="D89" s="8" t="s">
        <v>376</v>
      </c>
      <c r="E89" s="9">
        <f>IF(Table5[[#This Row],[winner]]=Table5[[#Headers],[RCB]],1,0)</f>
        <v>1</v>
      </c>
      <c r="F89" s="9">
        <f>IF(Table5[[#This Row],[winner]]=Table5[[#Headers],[MI]],1,0)</f>
        <v>0</v>
      </c>
      <c r="G89" s="9">
        <f>IF(Table5[[#This Row],[winner]]=Table5[[#Headers],[SRH]],1,0)</f>
        <v>0</v>
      </c>
      <c r="H89" s="9">
        <f>IF(Table5[[#This Row],[winner]]=Table5[[#Headers],[DC]],1,0)</f>
        <v>0</v>
      </c>
      <c r="I89" s="9">
        <f>IF(Table5[[#This Row],[winner]]=Table5[[#Headers],[RR]],1,0)</f>
        <v>0</v>
      </c>
      <c r="J89" s="9">
        <f>IF(Table5[[#This Row],[winner]]=Table5[[#Headers],[CSK]],1,0)</f>
        <v>0</v>
      </c>
      <c r="K89" s="9">
        <f>IF(Table5[[#This Row],[winner]]=Table5[[#Headers],[KKR]],1,0)</f>
        <v>0</v>
      </c>
      <c r="L89" s="9">
        <f>IF(Table5[[#This Row],[winner]]=Table5[[#Headers],[KXIP]],1,0)</f>
        <v>0</v>
      </c>
    </row>
    <row r="90" spans="1:12" x14ac:dyDescent="0.3">
      <c r="A90" s="8">
        <v>2019</v>
      </c>
      <c r="B90" s="8" t="s">
        <v>376</v>
      </c>
      <c r="C90" s="8" t="s">
        <v>375</v>
      </c>
      <c r="D90" s="8" t="s">
        <v>23</v>
      </c>
      <c r="E90" s="9">
        <f>IF(Table5[[#This Row],[winner]]=Table5[[#Headers],[RCB]],1,0)</f>
        <v>0</v>
      </c>
      <c r="F90" s="9">
        <f>IF(Table5[[#This Row],[winner]]=Table5[[#Headers],[MI]],1,0)</f>
        <v>0</v>
      </c>
      <c r="G90" s="9">
        <f>IF(Table5[[#This Row],[winner]]=Table5[[#Headers],[SRH]],1,0)</f>
        <v>0</v>
      </c>
      <c r="H90" s="9">
        <f>IF(Table5[[#This Row],[winner]]=Table5[[#Headers],[DC]],1,0)</f>
        <v>0</v>
      </c>
      <c r="I90" s="9">
        <f>IF(Table5[[#This Row],[winner]]=Table5[[#Headers],[RR]],1,0)</f>
        <v>0</v>
      </c>
      <c r="J90" s="9">
        <f>IF(Table5[[#This Row],[winner]]=Table5[[#Headers],[CSK]],1,0)</f>
        <v>0</v>
      </c>
      <c r="K90" s="9">
        <f>IF(Table5[[#This Row],[winner]]=Table5[[#Headers],[KKR]],1,0)</f>
        <v>0</v>
      </c>
      <c r="L90" s="9">
        <f>IF(Table5[[#This Row],[winner]]=Table5[[#Headers],[KXIP]],1,0)</f>
        <v>0</v>
      </c>
    </row>
    <row r="91" spans="1:12" x14ac:dyDescent="0.3">
      <c r="A91" s="8">
        <v>2019</v>
      </c>
      <c r="B91" s="8" t="s">
        <v>376</v>
      </c>
      <c r="C91" s="8" t="s">
        <v>378</v>
      </c>
      <c r="D91" s="8" t="s">
        <v>376</v>
      </c>
      <c r="E91" s="9">
        <f>IF(Table5[[#This Row],[winner]]=Table5[[#Headers],[RCB]],1,0)</f>
        <v>1</v>
      </c>
      <c r="F91" s="9">
        <f>IF(Table5[[#This Row],[winner]]=Table5[[#Headers],[MI]],1,0)</f>
        <v>0</v>
      </c>
      <c r="G91" s="9">
        <f>IF(Table5[[#This Row],[winner]]=Table5[[#Headers],[SRH]],1,0)</f>
        <v>0</v>
      </c>
      <c r="H91" s="9">
        <f>IF(Table5[[#This Row],[winner]]=Table5[[#Headers],[DC]],1,0)</f>
        <v>0</v>
      </c>
      <c r="I91" s="9">
        <f>IF(Table5[[#This Row],[winner]]=Table5[[#Headers],[RR]],1,0)</f>
        <v>0</v>
      </c>
      <c r="J91" s="9">
        <f>IF(Table5[[#This Row],[winner]]=Table5[[#Headers],[CSK]],1,0)</f>
        <v>0</v>
      </c>
      <c r="K91" s="9">
        <f>IF(Table5[[#This Row],[winner]]=Table5[[#Headers],[KKR]],1,0)</f>
        <v>0</v>
      </c>
      <c r="L91" s="9">
        <f>IF(Table5[[#This Row],[winner]]=Table5[[#Headers],[KXIP]],1,0)</f>
        <v>0</v>
      </c>
    </row>
    <row r="92" spans="1:12" x14ac:dyDescent="0.3">
      <c r="A92" s="8">
        <v>2020</v>
      </c>
      <c r="B92" s="8" t="s">
        <v>376</v>
      </c>
      <c r="C92" s="8" t="s">
        <v>371</v>
      </c>
      <c r="D92" s="8" t="s">
        <v>371</v>
      </c>
      <c r="E92" s="9">
        <f>IF(Table5[[#This Row],[winner]]=Table5[[#Headers],[RCB]],1,0)</f>
        <v>0</v>
      </c>
      <c r="F92" s="9">
        <f>IF(Table5[[#This Row],[winner]]=Table5[[#Headers],[MI]],1,0)</f>
        <v>1</v>
      </c>
      <c r="G92" s="9">
        <f>IF(Table5[[#This Row],[winner]]=Table5[[#Headers],[SRH]],1,0)</f>
        <v>0</v>
      </c>
      <c r="H92" s="9">
        <f>IF(Table5[[#This Row],[winner]]=Table5[[#Headers],[DC]],1,0)</f>
        <v>0</v>
      </c>
      <c r="I92" s="9">
        <f>IF(Table5[[#This Row],[winner]]=Table5[[#Headers],[RR]],1,0)</f>
        <v>0</v>
      </c>
      <c r="J92" s="9">
        <f>IF(Table5[[#This Row],[winner]]=Table5[[#Headers],[CSK]],1,0)</f>
        <v>0</v>
      </c>
      <c r="K92" s="9">
        <f>IF(Table5[[#This Row],[winner]]=Table5[[#Headers],[KKR]],1,0)</f>
        <v>0</v>
      </c>
      <c r="L92" s="9">
        <f>IF(Table5[[#This Row],[winner]]=Table5[[#Headers],[KXIP]],1,0)</f>
        <v>0</v>
      </c>
    </row>
    <row r="93" spans="1:12" x14ac:dyDescent="0.3">
      <c r="A93" s="8">
        <v>2020</v>
      </c>
      <c r="B93" s="8" t="s">
        <v>376</v>
      </c>
      <c r="C93" s="8" t="s">
        <v>378</v>
      </c>
      <c r="D93" s="8" t="s">
        <v>378</v>
      </c>
      <c r="E93" s="9">
        <f>IF(Table5[[#This Row],[winner]]=Table5[[#Headers],[RCB]],1,0)</f>
        <v>0</v>
      </c>
      <c r="F93" s="9">
        <f>IF(Table5[[#This Row],[winner]]=Table5[[#Headers],[MI]],1,0)</f>
        <v>0</v>
      </c>
      <c r="G93" s="9">
        <f>IF(Table5[[#This Row],[winner]]=Table5[[#Headers],[SRH]],1,0)</f>
        <v>1</v>
      </c>
      <c r="H93" s="9">
        <f>IF(Table5[[#This Row],[winner]]=Table5[[#Headers],[DC]],1,0)</f>
        <v>0</v>
      </c>
      <c r="I93" s="9">
        <f>IF(Table5[[#This Row],[winner]]=Table5[[#Headers],[RR]],1,0)</f>
        <v>0</v>
      </c>
      <c r="J93" s="9">
        <f>IF(Table5[[#This Row],[winner]]=Table5[[#Headers],[CSK]],1,0)</f>
        <v>0</v>
      </c>
      <c r="K93" s="9">
        <f>IF(Table5[[#This Row],[winner]]=Table5[[#Headers],[KKR]],1,0)</f>
        <v>0</v>
      </c>
      <c r="L93" s="9">
        <f>IF(Table5[[#This Row],[winner]]=Table5[[#Headers],[KXIP]],1,0)</f>
        <v>0</v>
      </c>
    </row>
    <row r="94" spans="1:12" x14ac:dyDescent="0.3">
      <c r="A94" s="8">
        <v>2020</v>
      </c>
      <c r="B94" s="8" t="s">
        <v>376</v>
      </c>
      <c r="C94" s="8" t="s">
        <v>374</v>
      </c>
      <c r="D94" s="8" t="s">
        <v>374</v>
      </c>
      <c r="E94" s="9">
        <f>IF(Table5[[#This Row],[winner]]=Table5[[#Headers],[RCB]],1,0)</f>
        <v>0</v>
      </c>
      <c r="F94" s="9">
        <f>IF(Table5[[#This Row],[winner]]=Table5[[#Headers],[MI]],1,0)</f>
        <v>0</v>
      </c>
      <c r="G94" s="9">
        <f>IF(Table5[[#This Row],[winner]]=Table5[[#Headers],[SRH]],1,0)</f>
        <v>0</v>
      </c>
      <c r="H94" s="9">
        <f>IF(Table5[[#This Row],[winner]]=Table5[[#Headers],[DC]],1,0)</f>
        <v>1</v>
      </c>
      <c r="I94" s="9">
        <f>IF(Table5[[#This Row],[winner]]=Table5[[#Headers],[RR]],1,0)</f>
        <v>0</v>
      </c>
      <c r="J94" s="9">
        <f>IF(Table5[[#This Row],[winner]]=Table5[[#Headers],[CSK]],1,0)</f>
        <v>0</v>
      </c>
      <c r="K94" s="9">
        <f>IF(Table5[[#This Row],[winner]]=Table5[[#Headers],[KKR]],1,0)</f>
        <v>0</v>
      </c>
      <c r="L94" s="9">
        <f>IF(Table5[[#This Row],[winner]]=Table5[[#Headers],[KXIP]],1,0)</f>
        <v>0</v>
      </c>
    </row>
    <row r="95" spans="1:12" x14ac:dyDescent="0.3">
      <c r="A95" s="8">
        <v>2020</v>
      </c>
      <c r="B95" s="8" t="s">
        <v>376</v>
      </c>
      <c r="C95" s="8" t="s">
        <v>373</v>
      </c>
      <c r="D95" s="8" t="s">
        <v>376</v>
      </c>
      <c r="E95" s="9">
        <f>IF(Table5[[#This Row],[winner]]=Table5[[#Headers],[RCB]],1,0)</f>
        <v>1</v>
      </c>
      <c r="F95" s="9">
        <f>IF(Table5[[#This Row],[winner]]=Table5[[#Headers],[MI]],1,0)</f>
        <v>0</v>
      </c>
      <c r="G95" s="9">
        <f>IF(Table5[[#This Row],[winner]]=Table5[[#Headers],[SRH]],1,0)</f>
        <v>0</v>
      </c>
      <c r="H95" s="9">
        <f>IF(Table5[[#This Row],[winner]]=Table5[[#Headers],[DC]],1,0)</f>
        <v>0</v>
      </c>
      <c r="I95" s="9">
        <f>IF(Table5[[#This Row],[winner]]=Table5[[#Headers],[RR]],1,0)</f>
        <v>0</v>
      </c>
      <c r="J95" s="9">
        <f>IF(Table5[[#This Row],[winner]]=Table5[[#Headers],[CSK]],1,0)</f>
        <v>0</v>
      </c>
      <c r="K95" s="9">
        <f>IF(Table5[[#This Row],[winner]]=Table5[[#Headers],[KKR]],1,0)</f>
        <v>0</v>
      </c>
      <c r="L95" s="9">
        <f>IF(Table5[[#This Row],[winner]]=Table5[[#Headers],[KXIP]],1,0)</f>
        <v>0</v>
      </c>
    </row>
    <row r="96" spans="1:12" x14ac:dyDescent="0.3">
      <c r="A96" s="8">
        <v>2020</v>
      </c>
      <c r="B96" s="8" t="s">
        <v>376</v>
      </c>
      <c r="C96" s="8" t="s">
        <v>377</v>
      </c>
      <c r="D96" s="8" t="s">
        <v>377</v>
      </c>
      <c r="E96" s="9">
        <f>IF(Table5[[#This Row],[winner]]=Table5[[#Headers],[RCB]],1,0)</f>
        <v>0</v>
      </c>
      <c r="F96" s="9">
        <f>IF(Table5[[#This Row],[winner]]=Table5[[#Headers],[MI]],1,0)</f>
        <v>0</v>
      </c>
      <c r="G96" s="9">
        <f>IF(Table5[[#This Row],[winner]]=Table5[[#Headers],[SRH]],1,0)</f>
        <v>0</v>
      </c>
      <c r="H96" s="9">
        <f>IF(Table5[[#This Row],[winner]]=Table5[[#Headers],[DC]],1,0)</f>
        <v>0</v>
      </c>
      <c r="I96" s="9">
        <f>IF(Table5[[#This Row],[winner]]=Table5[[#Headers],[RR]],1,0)</f>
        <v>0</v>
      </c>
      <c r="J96" s="9">
        <f>IF(Table5[[#This Row],[winner]]=Table5[[#Headers],[CSK]],1,0)</f>
        <v>0</v>
      </c>
      <c r="K96" s="9">
        <f>IF(Table5[[#This Row],[winner]]=Table5[[#Headers],[KKR]],1,0)</f>
        <v>0</v>
      </c>
      <c r="L96" s="9">
        <f>IF(Table5[[#This Row],[winner]]=Table5[[#Headers],[KXIP]],1,0)</f>
        <v>1</v>
      </c>
    </row>
    <row r="97" spans="1:12" x14ac:dyDescent="0.3">
      <c r="A97" s="8">
        <v>2020</v>
      </c>
      <c r="B97" s="8" t="s">
        <v>376</v>
      </c>
      <c r="C97" s="8" t="s">
        <v>378</v>
      </c>
      <c r="D97" s="8" t="s">
        <v>376</v>
      </c>
      <c r="E97" s="9">
        <f>IF(Table5[[#This Row],[winner]]=Table5[[#Headers],[RCB]],1,0)</f>
        <v>1</v>
      </c>
      <c r="F97" s="9">
        <f>IF(Table5[[#This Row],[winner]]=Table5[[#Headers],[MI]],1,0)</f>
        <v>0</v>
      </c>
      <c r="G97" s="9">
        <f>IF(Table5[[#This Row],[winner]]=Table5[[#Headers],[SRH]],1,0)</f>
        <v>0</v>
      </c>
      <c r="H97" s="9">
        <f>IF(Table5[[#This Row],[winner]]=Table5[[#Headers],[DC]],1,0)</f>
        <v>0</v>
      </c>
      <c r="I97" s="9">
        <f>IF(Table5[[#This Row],[winner]]=Table5[[#Headers],[RR]],1,0)</f>
        <v>0</v>
      </c>
      <c r="J97" s="9">
        <f>IF(Table5[[#This Row],[winner]]=Table5[[#Headers],[CSK]],1,0)</f>
        <v>0</v>
      </c>
      <c r="K97" s="9">
        <f>IF(Table5[[#This Row],[winner]]=Table5[[#Headers],[KKR]],1,0)</f>
        <v>0</v>
      </c>
      <c r="L97" s="9">
        <f>IF(Table5[[#This Row],[winner]]=Table5[[#Headers],[KXIP]],1,0)</f>
        <v>0</v>
      </c>
    </row>
    <row r="98" spans="1:12" x14ac:dyDescent="0.3">
      <c r="A98" s="8">
        <v>2020</v>
      </c>
      <c r="B98" s="8" t="s">
        <v>376</v>
      </c>
      <c r="C98" s="8" t="s">
        <v>372</v>
      </c>
      <c r="D98" s="8" t="s">
        <v>376</v>
      </c>
      <c r="E98" s="9">
        <f>IF(Table5[[#This Row],[winner]]=Table5[[#Headers],[RCB]],1,0)</f>
        <v>1</v>
      </c>
      <c r="F98" s="9">
        <f>IF(Table5[[#This Row],[winner]]=Table5[[#Headers],[MI]],1,0)</f>
        <v>0</v>
      </c>
      <c r="G98" s="9">
        <f>IF(Table5[[#This Row],[winner]]=Table5[[#Headers],[SRH]],1,0)</f>
        <v>0</v>
      </c>
      <c r="H98" s="9">
        <f>IF(Table5[[#This Row],[winner]]=Table5[[#Headers],[DC]],1,0)</f>
        <v>0</v>
      </c>
      <c r="I98" s="9">
        <f>IF(Table5[[#This Row],[winner]]=Table5[[#Headers],[RR]],1,0)</f>
        <v>0</v>
      </c>
      <c r="J98" s="9">
        <f>IF(Table5[[#This Row],[winner]]=Table5[[#Headers],[CSK]],1,0)</f>
        <v>0</v>
      </c>
      <c r="K98" s="9">
        <f>IF(Table5[[#This Row],[winner]]=Table5[[#Headers],[KKR]],1,0)</f>
        <v>0</v>
      </c>
      <c r="L98" s="9">
        <f>IF(Table5[[#This Row],[winner]]=Table5[[#Headers],[KXIP]],1,0)</f>
        <v>0</v>
      </c>
    </row>
    <row r="99" spans="1:12" x14ac:dyDescent="0.3">
      <c r="A99" s="8">
        <v>2020</v>
      </c>
      <c r="B99" s="8" t="s">
        <v>376</v>
      </c>
      <c r="C99" s="8" t="s">
        <v>373</v>
      </c>
      <c r="D99" s="8" t="s">
        <v>373</v>
      </c>
      <c r="E99" s="9">
        <f>IF(Table5[[#This Row],[winner]]=Table5[[#Headers],[RCB]],1,0)</f>
        <v>0</v>
      </c>
      <c r="F99" s="9">
        <f>IF(Table5[[#This Row],[winner]]=Table5[[#Headers],[MI]],1,0)</f>
        <v>0</v>
      </c>
      <c r="G99" s="9">
        <f>IF(Table5[[#This Row],[winner]]=Table5[[#Headers],[SRH]],1,0)</f>
        <v>0</v>
      </c>
      <c r="H99" s="9">
        <f>IF(Table5[[#This Row],[winner]]=Table5[[#Headers],[DC]],1,0)</f>
        <v>0</v>
      </c>
      <c r="I99" s="9">
        <f>IF(Table5[[#This Row],[winner]]=Table5[[#Headers],[RR]],1,0)</f>
        <v>0</v>
      </c>
      <c r="J99" s="9">
        <f>IF(Table5[[#This Row],[winner]]=Table5[[#Headers],[CSK]],1,0)</f>
        <v>1</v>
      </c>
      <c r="K99" s="9">
        <f>IF(Table5[[#This Row],[winner]]=Table5[[#Headers],[KKR]],1,0)</f>
        <v>0</v>
      </c>
      <c r="L99" s="9">
        <f>IF(Table5[[#This Row],[winner]]=Table5[[#Headers],[KXIP]],1,0)</f>
        <v>0</v>
      </c>
    </row>
    <row r="100" spans="1:12" x14ac:dyDescent="0.3">
      <c r="A100" s="8">
        <v>2020</v>
      </c>
      <c r="B100" s="8" t="s">
        <v>376</v>
      </c>
      <c r="C100" s="8" t="s">
        <v>371</v>
      </c>
      <c r="D100" s="8" t="s">
        <v>376</v>
      </c>
      <c r="E100" s="9">
        <f>IF(Table5[[#This Row],[winner]]=Table5[[#Headers],[RCB]],1,0)</f>
        <v>1</v>
      </c>
      <c r="F100" s="9">
        <f>IF(Table5[[#This Row],[winner]]=Table5[[#Headers],[MI]],1,0)</f>
        <v>0</v>
      </c>
      <c r="G100" s="9">
        <f>IF(Table5[[#This Row],[winner]]=Table5[[#Headers],[SRH]],1,0)</f>
        <v>0</v>
      </c>
      <c r="H100" s="9">
        <f>IF(Table5[[#This Row],[winner]]=Table5[[#Headers],[DC]],1,0)</f>
        <v>0</v>
      </c>
      <c r="I100" s="9">
        <f>IF(Table5[[#This Row],[winner]]=Table5[[#Headers],[RR]],1,0)</f>
        <v>0</v>
      </c>
      <c r="J100" s="9">
        <f>IF(Table5[[#This Row],[winner]]=Table5[[#Headers],[CSK]],1,0)</f>
        <v>0</v>
      </c>
      <c r="K100" s="9">
        <f>IF(Table5[[#This Row],[winner]]=Table5[[#Headers],[KKR]],1,0)</f>
        <v>0</v>
      </c>
      <c r="L100" s="9">
        <f>IF(Table5[[#This Row],[winner]]=Table5[[#Headers],[KXIP]],1,0)</f>
        <v>0</v>
      </c>
    </row>
    <row r="101" spans="1:12" x14ac:dyDescent="0.3">
      <c r="A101" s="8">
        <v>2020</v>
      </c>
      <c r="B101" s="8" t="s">
        <v>376</v>
      </c>
      <c r="C101" s="8" t="s">
        <v>378</v>
      </c>
      <c r="D101" s="8" t="s">
        <v>378</v>
      </c>
      <c r="E101" s="9">
        <f>IF(Table5[[#This Row],[winner]]=Table5[[#Headers],[RCB]],1,0)</f>
        <v>0</v>
      </c>
      <c r="F101" s="9">
        <f>IF(Table5[[#This Row],[winner]]=Table5[[#Headers],[MI]],1,0)</f>
        <v>0</v>
      </c>
      <c r="G101" s="9">
        <f>IF(Table5[[#This Row],[winner]]=Table5[[#Headers],[SRH]],1,0)</f>
        <v>1</v>
      </c>
      <c r="H101" s="9">
        <f>IF(Table5[[#This Row],[winner]]=Table5[[#Headers],[DC]],1,0)</f>
        <v>0</v>
      </c>
      <c r="I101" s="9">
        <f>IF(Table5[[#This Row],[winner]]=Table5[[#Headers],[RR]],1,0)</f>
        <v>0</v>
      </c>
      <c r="J101" s="9">
        <f>IF(Table5[[#This Row],[winner]]=Table5[[#Headers],[CSK]],1,0)</f>
        <v>0</v>
      </c>
      <c r="K101" s="9">
        <f>IF(Table5[[#This Row],[winner]]=Table5[[#Headers],[KKR]],1,0)</f>
        <v>0</v>
      </c>
      <c r="L101" s="9">
        <f>IF(Table5[[#This Row],[winner]]=Table5[[#Headers],[KXIP]],1,0)</f>
        <v>0</v>
      </c>
    </row>
    <row r="102" spans="1:12" x14ac:dyDescent="0.3">
      <c r="A102" s="8">
        <v>2021</v>
      </c>
      <c r="B102" s="8" t="s">
        <v>376</v>
      </c>
      <c r="C102" s="8" t="s">
        <v>378</v>
      </c>
      <c r="D102" s="8" t="s">
        <v>376</v>
      </c>
      <c r="E102" s="9">
        <f>IF(Table5[[#This Row],[winner]]=Table5[[#Headers],[RCB]],1,0)</f>
        <v>1</v>
      </c>
      <c r="F102" s="9">
        <f>IF(Table5[[#This Row],[winner]]=Table5[[#Headers],[MI]],1,0)</f>
        <v>0</v>
      </c>
      <c r="G102" s="9">
        <f>IF(Table5[[#This Row],[winner]]=Table5[[#Headers],[SRH]],1,0)</f>
        <v>0</v>
      </c>
      <c r="H102" s="9">
        <f>IF(Table5[[#This Row],[winner]]=Table5[[#Headers],[DC]],1,0)</f>
        <v>0</v>
      </c>
      <c r="I102" s="9">
        <f>IF(Table5[[#This Row],[winner]]=Table5[[#Headers],[RR]],1,0)</f>
        <v>0</v>
      </c>
      <c r="J102" s="9">
        <f>IF(Table5[[#This Row],[winner]]=Table5[[#Headers],[CSK]],1,0)</f>
        <v>0</v>
      </c>
      <c r="K102" s="9">
        <f>IF(Table5[[#This Row],[winner]]=Table5[[#Headers],[KKR]],1,0)</f>
        <v>0</v>
      </c>
      <c r="L102" s="9">
        <f>IF(Table5[[#This Row],[winner]]=Table5[[#Headers],[KXIP]],1,0)</f>
        <v>0</v>
      </c>
    </row>
    <row r="103" spans="1:12" x14ac:dyDescent="0.3">
      <c r="A103" s="10">
        <v>2021</v>
      </c>
      <c r="B103" s="10" t="s">
        <v>376</v>
      </c>
      <c r="C103" s="10" t="s">
        <v>372</v>
      </c>
      <c r="D103" s="10" t="s">
        <v>376</v>
      </c>
      <c r="E103" s="9">
        <f>IF(Table5[[#This Row],[winner]]=Table5[[#Headers],[RCB]],1,0)</f>
        <v>1</v>
      </c>
      <c r="F103" s="9">
        <f>IF(Table5[[#This Row],[winner]]=Table5[[#Headers],[MI]],1,0)</f>
        <v>0</v>
      </c>
      <c r="G103" s="9">
        <f>IF(Table5[[#This Row],[winner]]=Table5[[#Headers],[SRH]],1,0)</f>
        <v>0</v>
      </c>
      <c r="H103" s="9">
        <f>IF(Table5[[#This Row],[winner]]=Table5[[#Headers],[DC]],1,0)</f>
        <v>0</v>
      </c>
      <c r="I103" s="9">
        <f>IF(Table5[[#This Row],[winner]]=Table5[[#Headers],[RR]],1,0)</f>
        <v>0</v>
      </c>
      <c r="J103" s="9">
        <f>IF(Table5[[#This Row],[winner]]=Table5[[#Headers],[CSK]],1,0)</f>
        <v>0</v>
      </c>
      <c r="K103" s="9">
        <f>IF(Table5[[#This Row],[winner]]=Table5[[#Headers],[KKR]],1,0)</f>
        <v>0</v>
      </c>
      <c r="L103" s="9">
        <f>IF(Table5[[#This Row],[winner]]=Table5[[#Headers],[KXIP]],1,0)</f>
        <v>0</v>
      </c>
    </row>
    <row r="104" spans="1:12" x14ac:dyDescent="0.3">
      <c r="A104" s="8">
        <v>2008</v>
      </c>
      <c r="B104" s="8" t="s">
        <v>376</v>
      </c>
      <c r="C104" s="8" t="s">
        <v>371</v>
      </c>
      <c r="D104" s="8" t="s">
        <v>376</v>
      </c>
      <c r="E104" s="9">
        <f>IF(Table5[[#This Row],[winner]]=Table5[[#Headers],[RCB]],1,0)</f>
        <v>1</v>
      </c>
      <c r="F104" s="9">
        <f>IF(Table5[[#This Row],[winner]]=Table5[[#Headers],[MI]],1,0)</f>
        <v>0</v>
      </c>
      <c r="G104" s="9">
        <f>IF(Table5[[#This Row],[winner]]=Table5[[#Headers],[SRH]],1,0)</f>
        <v>0</v>
      </c>
      <c r="H104" s="9">
        <f>IF(Table5[[#This Row],[winner]]=Table5[[#Headers],[DC]],1,0)</f>
        <v>0</v>
      </c>
      <c r="I104" s="9">
        <f>IF(Table5[[#This Row],[winner]]=Table5[[#Headers],[RR]],1,0)</f>
        <v>0</v>
      </c>
      <c r="J104" s="9">
        <f>IF(Table5[[#This Row],[winner]]=Table5[[#Headers],[CSK]],1,0)</f>
        <v>0</v>
      </c>
      <c r="K104" s="9">
        <f>IF(Table5[[#This Row],[winner]]=Table5[[#Headers],[KKR]],1,0)</f>
        <v>0</v>
      </c>
      <c r="L104" s="9">
        <f>IF(Table5[[#This Row],[winner]]=Table5[[#Headers],[KXIP]],1,0)</f>
        <v>0</v>
      </c>
    </row>
    <row r="105" spans="1:12" x14ac:dyDescent="0.3">
      <c r="A105" s="8">
        <v>2008</v>
      </c>
      <c r="B105" s="8" t="s">
        <v>376</v>
      </c>
      <c r="C105" s="8" t="s">
        <v>374</v>
      </c>
      <c r="D105" s="8" t="s">
        <v>374</v>
      </c>
      <c r="E105" s="9">
        <f>IF(Table5[[#This Row],[winner]]=Table5[[#Headers],[RCB]],1,0)</f>
        <v>0</v>
      </c>
      <c r="F105" s="9">
        <f>IF(Table5[[#This Row],[winner]]=Table5[[#Headers],[MI]],1,0)</f>
        <v>0</v>
      </c>
      <c r="G105" s="9">
        <f>IF(Table5[[#This Row],[winner]]=Table5[[#Headers],[SRH]],1,0)</f>
        <v>0</v>
      </c>
      <c r="H105" s="9">
        <f>IF(Table5[[#This Row],[winner]]=Table5[[#Headers],[DC]],1,0)</f>
        <v>1</v>
      </c>
      <c r="I105" s="9">
        <f>IF(Table5[[#This Row],[winner]]=Table5[[#Headers],[RR]],1,0)</f>
        <v>0</v>
      </c>
      <c r="J105" s="9">
        <f>IF(Table5[[#This Row],[winner]]=Table5[[#Headers],[CSK]],1,0)</f>
        <v>0</v>
      </c>
      <c r="K105" s="9">
        <f>IF(Table5[[#This Row],[winner]]=Table5[[#Headers],[KKR]],1,0)</f>
        <v>0</v>
      </c>
      <c r="L105" s="9">
        <f>IF(Table5[[#This Row],[winner]]=Table5[[#Headers],[KXIP]],1,0)</f>
        <v>0</v>
      </c>
    </row>
    <row r="106" spans="1:12" x14ac:dyDescent="0.3">
      <c r="A106" s="8">
        <v>2008</v>
      </c>
      <c r="B106" s="8" t="s">
        <v>376</v>
      </c>
      <c r="C106" s="8" t="s">
        <v>378</v>
      </c>
      <c r="D106" s="8" t="s">
        <v>376</v>
      </c>
      <c r="E106" s="9">
        <f>IF(Table5[[#This Row],[winner]]=Table5[[#Headers],[RCB]],1,0)</f>
        <v>1</v>
      </c>
      <c r="F106" s="9">
        <f>IF(Table5[[#This Row],[winner]]=Table5[[#Headers],[MI]],1,0)</f>
        <v>0</v>
      </c>
      <c r="G106" s="9">
        <f>IF(Table5[[#This Row],[winner]]=Table5[[#Headers],[SRH]],1,0)</f>
        <v>0</v>
      </c>
      <c r="H106" s="9">
        <f>IF(Table5[[#This Row],[winner]]=Table5[[#Headers],[DC]],1,0)</f>
        <v>0</v>
      </c>
      <c r="I106" s="9">
        <f>IF(Table5[[#This Row],[winner]]=Table5[[#Headers],[RR]],1,0)</f>
        <v>0</v>
      </c>
      <c r="J106" s="9">
        <f>IF(Table5[[#This Row],[winner]]=Table5[[#Headers],[CSK]],1,0)</f>
        <v>0</v>
      </c>
      <c r="K106" s="9">
        <f>IF(Table5[[#This Row],[winner]]=Table5[[#Headers],[KKR]],1,0)</f>
        <v>0</v>
      </c>
      <c r="L106" s="9">
        <f>IF(Table5[[#This Row],[winner]]=Table5[[#Headers],[KXIP]],1,0)</f>
        <v>0</v>
      </c>
    </row>
    <row r="107" spans="1:12" x14ac:dyDescent="0.3">
      <c r="A107" s="8">
        <v>2008</v>
      </c>
      <c r="B107" s="8" t="s">
        <v>376</v>
      </c>
      <c r="C107" s="8" t="s">
        <v>372</v>
      </c>
      <c r="D107" s="8" t="s">
        <v>372</v>
      </c>
      <c r="E107" s="9">
        <f>IF(Table5[[#This Row],[winner]]=Table5[[#Headers],[RCB]],1,0)</f>
        <v>0</v>
      </c>
      <c r="F107" s="9">
        <f>IF(Table5[[#This Row],[winner]]=Table5[[#Headers],[MI]],1,0)</f>
        <v>0</v>
      </c>
      <c r="G107" s="9">
        <f>IF(Table5[[#This Row],[winner]]=Table5[[#Headers],[SRH]],1,0)</f>
        <v>0</v>
      </c>
      <c r="H107" s="9">
        <f>IF(Table5[[#This Row],[winner]]=Table5[[#Headers],[DC]],1,0)</f>
        <v>0</v>
      </c>
      <c r="I107" s="9">
        <f>IF(Table5[[#This Row],[winner]]=Table5[[#Headers],[RR]],1,0)</f>
        <v>0</v>
      </c>
      <c r="J107" s="9">
        <f>IF(Table5[[#This Row],[winner]]=Table5[[#Headers],[CSK]],1,0)</f>
        <v>0</v>
      </c>
      <c r="K107" s="9">
        <f>IF(Table5[[#This Row],[winner]]=Table5[[#Headers],[KKR]],1,0)</f>
        <v>1</v>
      </c>
      <c r="L107" s="9">
        <f>IF(Table5[[#This Row],[winner]]=Table5[[#Headers],[KXIP]],1,0)</f>
        <v>0</v>
      </c>
    </row>
    <row r="108" spans="1:12" x14ac:dyDescent="0.3">
      <c r="A108" s="8">
        <v>2008</v>
      </c>
      <c r="B108" s="8" t="s">
        <v>376</v>
      </c>
      <c r="C108" s="8" t="s">
        <v>377</v>
      </c>
      <c r="D108" s="8" t="s">
        <v>377</v>
      </c>
      <c r="E108" s="9">
        <f>IF(Table5[[#This Row],[winner]]=Table5[[#Headers],[RCB]],1,0)</f>
        <v>0</v>
      </c>
      <c r="F108" s="9">
        <f>IF(Table5[[#This Row],[winner]]=Table5[[#Headers],[MI]],1,0)</f>
        <v>0</v>
      </c>
      <c r="G108" s="9">
        <f>IF(Table5[[#This Row],[winner]]=Table5[[#Headers],[SRH]],1,0)</f>
        <v>0</v>
      </c>
      <c r="H108" s="9">
        <f>IF(Table5[[#This Row],[winner]]=Table5[[#Headers],[DC]],1,0)</f>
        <v>0</v>
      </c>
      <c r="I108" s="9">
        <f>IF(Table5[[#This Row],[winner]]=Table5[[#Headers],[RR]],1,0)</f>
        <v>0</v>
      </c>
      <c r="J108" s="9">
        <f>IF(Table5[[#This Row],[winner]]=Table5[[#Headers],[CSK]],1,0)</f>
        <v>0</v>
      </c>
      <c r="K108" s="9">
        <f>IF(Table5[[#This Row],[winner]]=Table5[[#Headers],[KKR]],1,0)</f>
        <v>0</v>
      </c>
      <c r="L108" s="9">
        <f>IF(Table5[[#This Row],[winner]]=Table5[[#Headers],[KXIP]],1,0)</f>
        <v>1</v>
      </c>
    </row>
    <row r="109" spans="1:12" x14ac:dyDescent="0.3">
      <c r="A109" s="8">
        <v>2008</v>
      </c>
      <c r="B109" s="8" t="s">
        <v>376</v>
      </c>
      <c r="C109" s="8" t="s">
        <v>375</v>
      </c>
      <c r="D109" s="8" t="s">
        <v>375</v>
      </c>
      <c r="E109" s="9">
        <f>IF(Table5[[#This Row],[winner]]=Table5[[#Headers],[RCB]],1,0)</f>
        <v>0</v>
      </c>
      <c r="F109" s="9">
        <f>IF(Table5[[#This Row],[winner]]=Table5[[#Headers],[MI]],1,0)</f>
        <v>0</v>
      </c>
      <c r="G109" s="9">
        <f>IF(Table5[[#This Row],[winner]]=Table5[[#Headers],[SRH]],1,0)</f>
        <v>0</v>
      </c>
      <c r="H109" s="9">
        <f>IF(Table5[[#This Row],[winner]]=Table5[[#Headers],[DC]],1,0)</f>
        <v>0</v>
      </c>
      <c r="I109" s="9">
        <f>IF(Table5[[#This Row],[winner]]=Table5[[#Headers],[RR]],1,0)</f>
        <v>1</v>
      </c>
      <c r="J109" s="9">
        <f>IF(Table5[[#This Row],[winner]]=Table5[[#Headers],[CSK]],1,0)</f>
        <v>0</v>
      </c>
      <c r="K109" s="9">
        <f>IF(Table5[[#This Row],[winner]]=Table5[[#Headers],[KKR]],1,0)</f>
        <v>0</v>
      </c>
      <c r="L109" s="9">
        <f>IF(Table5[[#This Row],[winner]]=Table5[[#Headers],[KXIP]],1,0)</f>
        <v>0</v>
      </c>
    </row>
    <row r="110" spans="1:12" x14ac:dyDescent="0.3">
      <c r="A110" s="8">
        <v>2008</v>
      </c>
      <c r="B110" s="8" t="s">
        <v>376</v>
      </c>
      <c r="C110" s="8" t="s">
        <v>373</v>
      </c>
      <c r="D110" s="8" t="s">
        <v>376</v>
      </c>
      <c r="E110" s="9">
        <f>IF(Table5[[#This Row],[winner]]=Table5[[#Headers],[RCB]],1,0)</f>
        <v>1</v>
      </c>
      <c r="F110" s="9">
        <f>IF(Table5[[#This Row],[winner]]=Table5[[#Headers],[MI]],1,0)</f>
        <v>0</v>
      </c>
      <c r="G110" s="9">
        <f>IF(Table5[[#This Row],[winner]]=Table5[[#Headers],[SRH]],1,0)</f>
        <v>0</v>
      </c>
      <c r="H110" s="9">
        <f>IF(Table5[[#This Row],[winner]]=Table5[[#Headers],[DC]],1,0)</f>
        <v>0</v>
      </c>
      <c r="I110" s="9">
        <f>IF(Table5[[#This Row],[winner]]=Table5[[#Headers],[RR]],1,0)</f>
        <v>0</v>
      </c>
      <c r="J110" s="9">
        <f>IF(Table5[[#This Row],[winner]]=Table5[[#Headers],[CSK]],1,0)</f>
        <v>0</v>
      </c>
      <c r="K110" s="9">
        <f>IF(Table5[[#This Row],[winner]]=Table5[[#Headers],[KKR]],1,0)</f>
        <v>0</v>
      </c>
      <c r="L110" s="9">
        <f>IF(Table5[[#This Row],[winner]]=Table5[[#Headers],[KXIP]],1,0)</f>
        <v>0</v>
      </c>
    </row>
    <row r="111" spans="1:12" x14ac:dyDescent="0.3">
      <c r="A111" s="8">
        <v>2010</v>
      </c>
      <c r="B111" s="8" t="s">
        <v>376</v>
      </c>
      <c r="C111" s="8" t="s">
        <v>372</v>
      </c>
      <c r="D111" s="8" t="s">
        <v>372</v>
      </c>
      <c r="E111" s="9">
        <f>IF(Table5[[#This Row],[winner]]=Table5[[#Headers],[RCB]],1,0)</f>
        <v>0</v>
      </c>
      <c r="F111" s="9">
        <f>IF(Table5[[#This Row],[winner]]=Table5[[#Headers],[MI]],1,0)</f>
        <v>0</v>
      </c>
      <c r="G111" s="9">
        <f>IF(Table5[[#This Row],[winner]]=Table5[[#Headers],[SRH]],1,0)</f>
        <v>0</v>
      </c>
      <c r="H111" s="9">
        <f>IF(Table5[[#This Row],[winner]]=Table5[[#Headers],[DC]],1,0)</f>
        <v>0</v>
      </c>
      <c r="I111" s="9">
        <f>IF(Table5[[#This Row],[winner]]=Table5[[#Headers],[RR]],1,0)</f>
        <v>0</v>
      </c>
      <c r="J111" s="9">
        <f>IF(Table5[[#This Row],[winner]]=Table5[[#Headers],[CSK]],1,0)</f>
        <v>0</v>
      </c>
      <c r="K111" s="9">
        <f>IF(Table5[[#This Row],[winner]]=Table5[[#Headers],[KKR]],1,0)</f>
        <v>1</v>
      </c>
      <c r="L111" s="9">
        <f>IF(Table5[[#This Row],[winner]]=Table5[[#Headers],[KXIP]],1,0)</f>
        <v>0</v>
      </c>
    </row>
    <row r="112" spans="1:12" x14ac:dyDescent="0.3">
      <c r="A112" s="8">
        <v>2010</v>
      </c>
      <c r="B112" s="8" t="s">
        <v>376</v>
      </c>
      <c r="C112" s="8" t="s">
        <v>371</v>
      </c>
      <c r="D112" s="8" t="s">
        <v>376</v>
      </c>
      <c r="E112" s="9">
        <f>IF(Table5[[#This Row],[winner]]=Table5[[#Headers],[RCB]],1,0)</f>
        <v>1</v>
      </c>
      <c r="F112" s="9">
        <f>IF(Table5[[#This Row],[winner]]=Table5[[#Headers],[MI]],1,0)</f>
        <v>0</v>
      </c>
      <c r="G112" s="9">
        <f>IF(Table5[[#This Row],[winner]]=Table5[[#Headers],[SRH]],1,0)</f>
        <v>0</v>
      </c>
      <c r="H112" s="9">
        <f>IF(Table5[[#This Row],[winner]]=Table5[[#Headers],[DC]],1,0)</f>
        <v>0</v>
      </c>
      <c r="I112" s="9">
        <f>IF(Table5[[#This Row],[winner]]=Table5[[#Headers],[RR]],1,0)</f>
        <v>0</v>
      </c>
      <c r="J112" s="9">
        <f>IF(Table5[[#This Row],[winner]]=Table5[[#Headers],[CSK]],1,0)</f>
        <v>0</v>
      </c>
      <c r="K112" s="9">
        <f>IF(Table5[[#This Row],[winner]]=Table5[[#Headers],[KKR]],1,0)</f>
        <v>0</v>
      </c>
      <c r="L112" s="9">
        <f>IF(Table5[[#This Row],[winner]]=Table5[[#Headers],[KXIP]],1,0)</f>
        <v>0</v>
      </c>
    </row>
    <row r="113" spans="1:12" x14ac:dyDescent="0.3">
      <c r="A113" s="8">
        <v>2010</v>
      </c>
      <c r="B113" s="8" t="s">
        <v>376</v>
      </c>
      <c r="C113" s="8" t="s">
        <v>373</v>
      </c>
      <c r="D113" s="8" t="s">
        <v>373</v>
      </c>
      <c r="E113" s="9">
        <f>IF(Table5[[#This Row],[winner]]=Table5[[#Headers],[RCB]],1,0)</f>
        <v>0</v>
      </c>
      <c r="F113" s="9">
        <f>IF(Table5[[#This Row],[winner]]=Table5[[#Headers],[MI]],1,0)</f>
        <v>0</v>
      </c>
      <c r="G113" s="9">
        <f>IF(Table5[[#This Row],[winner]]=Table5[[#Headers],[SRH]],1,0)</f>
        <v>0</v>
      </c>
      <c r="H113" s="9">
        <f>IF(Table5[[#This Row],[winner]]=Table5[[#Headers],[DC]],1,0)</f>
        <v>0</v>
      </c>
      <c r="I113" s="9">
        <f>IF(Table5[[#This Row],[winner]]=Table5[[#Headers],[RR]],1,0)</f>
        <v>0</v>
      </c>
      <c r="J113" s="9">
        <f>IF(Table5[[#This Row],[winner]]=Table5[[#Headers],[CSK]],1,0)</f>
        <v>1</v>
      </c>
      <c r="K113" s="9">
        <f>IF(Table5[[#This Row],[winner]]=Table5[[#Headers],[KKR]],1,0)</f>
        <v>0</v>
      </c>
      <c r="L113" s="9">
        <f>IF(Table5[[#This Row],[winner]]=Table5[[#Headers],[KXIP]],1,0)</f>
        <v>0</v>
      </c>
    </row>
    <row r="114" spans="1:12" x14ac:dyDescent="0.3">
      <c r="A114" s="8">
        <v>2010</v>
      </c>
      <c r="B114" s="8" t="s">
        <v>376</v>
      </c>
      <c r="C114" s="8" t="s">
        <v>377</v>
      </c>
      <c r="D114" s="8" t="s">
        <v>376</v>
      </c>
      <c r="E114" s="9">
        <f>IF(Table5[[#This Row],[winner]]=Table5[[#Headers],[RCB]],1,0)</f>
        <v>1</v>
      </c>
      <c r="F114" s="9">
        <f>IF(Table5[[#This Row],[winner]]=Table5[[#Headers],[MI]],1,0)</f>
        <v>0</v>
      </c>
      <c r="G114" s="9">
        <f>IF(Table5[[#This Row],[winner]]=Table5[[#Headers],[SRH]],1,0)</f>
        <v>0</v>
      </c>
      <c r="H114" s="9">
        <f>IF(Table5[[#This Row],[winner]]=Table5[[#Headers],[DC]],1,0)</f>
        <v>0</v>
      </c>
      <c r="I114" s="9">
        <f>IF(Table5[[#This Row],[winner]]=Table5[[#Headers],[RR]],1,0)</f>
        <v>0</v>
      </c>
      <c r="J114" s="9">
        <f>IF(Table5[[#This Row],[winner]]=Table5[[#Headers],[CSK]],1,0)</f>
        <v>0</v>
      </c>
      <c r="K114" s="9">
        <f>IF(Table5[[#This Row],[winner]]=Table5[[#Headers],[KKR]],1,0)</f>
        <v>0</v>
      </c>
      <c r="L114" s="9">
        <f>IF(Table5[[#This Row],[winner]]=Table5[[#Headers],[KXIP]],1,0)</f>
        <v>0</v>
      </c>
    </row>
    <row r="115" spans="1:12" x14ac:dyDescent="0.3">
      <c r="A115" s="8">
        <v>2010</v>
      </c>
      <c r="B115" s="8" t="s">
        <v>376</v>
      </c>
      <c r="C115" s="8" t="s">
        <v>374</v>
      </c>
      <c r="D115" s="8" t="s">
        <v>374</v>
      </c>
      <c r="E115" s="9">
        <f>IF(Table5[[#This Row],[winner]]=Table5[[#Headers],[RCB]],1,0)</f>
        <v>0</v>
      </c>
      <c r="F115" s="9">
        <f>IF(Table5[[#This Row],[winner]]=Table5[[#Headers],[MI]],1,0)</f>
        <v>0</v>
      </c>
      <c r="G115" s="9">
        <f>IF(Table5[[#This Row],[winner]]=Table5[[#Headers],[SRH]],1,0)</f>
        <v>0</v>
      </c>
      <c r="H115" s="9">
        <f>IF(Table5[[#This Row],[winner]]=Table5[[#Headers],[DC]],1,0)</f>
        <v>1</v>
      </c>
      <c r="I115" s="9">
        <f>IF(Table5[[#This Row],[winner]]=Table5[[#Headers],[RR]],1,0)</f>
        <v>0</v>
      </c>
      <c r="J115" s="9">
        <f>IF(Table5[[#This Row],[winner]]=Table5[[#Headers],[CSK]],1,0)</f>
        <v>0</v>
      </c>
      <c r="K115" s="9">
        <f>IF(Table5[[#This Row],[winner]]=Table5[[#Headers],[KKR]],1,0)</f>
        <v>0</v>
      </c>
      <c r="L115" s="9">
        <f>IF(Table5[[#This Row],[winner]]=Table5[[#Headers],[KXIP]],1,0)</f>
        <v>0</v>
      </c>
    </row>
    <row r="116" spans="1:12" x14ac:dyDescent="0.3">
      <c r="A116" s="8">
        <v>2010</v>
      </c>
      <c r="B116" s="8" t="s">
        <v>376</v>
      </c>
      <c r="C116" s="8" t="s">
        <v>378</v>
      </c>
      <c r="D116" s="8" t="s">
        <v>378</v>
      </c>
      <c r="E116" s="9">
        <f>IF(Table5[[#This Row],[winner]]=Table5[[#Headers],[RCB]],1,0)</f>
        <v>0</v>
      </c>
      <c r="F116" s="9">
        <f>IF(Table5[[#This Row],[winner]]=Table5[[#Headers],[MI]],1,0)</f>
        <v>0</v>
      </c>
      <c r="G116" s="9">
        <f>IF(Table5[[#This Row],[winner]]=Table5[[#Headers],[SRH]],1,0)</f>
        <v>1</v>
      </c>
      <c r="H116" s="9">
        <f>IF(Table5[[#This Row],[winner]]=Table5[[#Headers],[DC]],1,0)</f>
        <v>0</v>
      </c>
      <c r="I116" s="9">
        <f>IF(Table5[[#This Row],[winner]]=Table5[[#Headers],[RR]],1,0)</f>
        <v>0</v>
      </c>
      <c r="J116" s="9">
        <f>IF(Table5[[#This Row],[winner]]=Table5[[#Headers],[CSK]],1,0)</f>
        <v>0</v>
      </c>
      <c r="K116" s="9">
        <f>IF(Table5[[#This Row],[winner]]=Table5[[#Headers],[KKR]],1,0)</f>
        <v>0</v>
      </c>
      <c r="L116" s="9">
        <f>IF(Table5[[#This Row],[winner]]=Table5[[#Headers],[KXIP]],1,0)</f>
        <v>0</v>
      </c>
    </row>
    <row r="117" spans="1:12" x14ac:dyDescent="0.3">
      <c r="A117" s="8">
        <v>2010</v>
      </c>
      <c r="B117" s="8" t="s">
        <v>376</v>
      </c>
      <c r="C117" s="8" t="s">
        <v>375</v>
      </c>
      <c r="D117" s="8" t="s">
        <v>376</v>
      </c>
      <c r="E117" s="9">
        <f>IF(Table5[[#This Row],[winner]]=Table5[[#Headers],[RCB]],1,0)</f>
        <v>1</v>
      </c>
      <c r="F117" s="9">
        <f>IF(Table5[[#This Row],[winner]]=Table5[[#Headers],[MI]],1,0)</f>
        <v>0</v>
      </c>
      <c r="G117" s="9">
        <f>IF(Table5[[#This Row],[winner]]=Table5[[#Headers],[SRH]],1,0)</f>
        <v>0</v>
      </c>
      <c r="H117" s="9">
        <f>IF(Table5[[#This Row],[winner]]=Table5[[#Headers],[DC]],1,0)</f>
        <v>0</v>
      </c>
      <c r="I117" s="9">
        <f>IF(Table5[[#This Row],[winner]]=Table5[[#Headers],[RR]],1,0)</f>
        <v>0</v>
      </c>
      <c r="J117" s="9">
        <f>IF(Table5[[#This Row],[winner]]=Table5[[#Headers],[CSK]],1,0)</f>
        <v>0</v>
      </c>
      <c r="K117" s="9">
        <f>IF(Table5[[#This Row],[winner]]=Table5[[#Headers],[KKR]],1,0)</f>
        <v>0</v>
      </c>
      <c r="L117" s="9">
        <f>IF(Table5[[#This Row],[winner]]=Table5[[#Headers],[KXIP]],1,0)</f>
        <v>0</v>
      </c>
    </row>
    <row r="118" spans="1:12" x14ac:dyDescent="0.3">
      <c r="A118" s="8">
        <v>2011</v>
      </c>
      <c r="B118" s="8" t="s">
        <v>376</v>
      </c>
      <c r="C118" s="8" t="s">
        <v>378</v>
      </c>
      <c r="D118" s="8" t="s">
        <v>378</v>
      </c>
      <c r="E118" s="9">
        <f>IF(Table5[[#This Row],[winner]]=Table5[[#Headers],[RCB]],1,0)</f>
        <v>0</v>
      </c>
      <c r="F118" s="9">
        <f>IF(Table5[[#This Row],[winner]]=Table5[[#Headers],[MI]],1,0)</f>
        <v>0</v>
      </c>
      <c r="G118" s="9">
        <f>IF(Table5[[#This Row],[winner]]=Table5[[#Headers],[SRH]],1,0)</f>
        <v>1</v>
      </c>
      <c r="H118" s="9">
        <f>IF(Table5[[#This Row],[winner]]=Table5[[#Headers],[DC]],1,0)</f>
        <v>0</v>
      </c>
      <c r="I118" s="9">
        <f>IF(Table5[[#This Row],[winner]]=Table5[[#Headers],[RR]],1,0)</f>
        <v>0</v>
      </c>
      <c r="J118" s="9">
        <f>IF(Table5[[#This Row],[winner]]=Table5[[#Headers],[CSK]],1,0)</f>
        <v>0</v>
      </c>
      <c r="K118" s="9">
        <f>IF(Table5[[#This Row],[winner]]=Table5[[#Headers],[KKR]],1,0)</f>
        <v>0</v>
      </c>
      <c r="L118" s="9">
        <f>IF(Table5[[#This Row],[winner]]=Table5[[#Headers],[KXIP]],1,0)</f>
        <v>0</v>
      </c>
    </row>
    <row r="119" spans="1:12" x14ac:dyDescent="0.3">
      <c r="A119" s="8">
        <v>2011</v>
      </c>
      <c r="B119" s="8" t="s">
        <v>376</v>
      </c>
      <c r="C119" s="8" t="s">
        <v>373</v>
      </c>
      <c r="D119" s="8" t="s">
        <v>373</v>
      </c>
      <c r="E119" s="9">
        <f>IF(Table5[[#This Row],[winner]]=Table5[[#Headers],[RCB]],1,0)</f>
        <v>0</v>
      </c>
      <c r="F119" s="9">
        <f>IF(Table5[[#This Row],[winner]]=Table5[[#Headers],[MI]],1,0)</f>
        <v>0</v>
      </c>
      <c r="G119" s="9">
        <f>IF(Table5[[#This Row],[winner]]=Table5[[#Headers],[SRH]],1,0)</f>
        <v>0</v>
      </c>
      <c r="H119" s="9">
        <f>IF(Table5[[#This Row],[winner]]=Table5[[#Headers],[DC]],1,0)</f>
        <v>0</v>
      </c>
      <c r="I119" s="9">
        <f>IF(Table5[[#This Row],[winner]]=Table5[[#Headers],[RR]],1,0)</f>
        <v>0</v>
      </c>
      <c r="J119" s="9">
        <f>IF(Table5[[#This Row],[winner]]=Table5[[#Headers],[CSK]],1,0)</f>
        <v>1</v>
      </c>
      <c r="K119" s="9">
        <f>IF(Table5[[#This Row],[winner]]=Table5[[#Headers],[KKR]],1,0)</f>
        <v>0</v>
      </c>
      <c r="L119" s="9">
        <f>IF(Table5[[#This Row],[winner]]=Table5[[#Headers],[KXIP]],1,0)</f>
        <v>0</v>
      </c>
    </row>
    <row r="120" spans="1:12" x14ac:dyDescent="0.3">
      <c r="A120" s="8">
        <v>2011</v>
      </c>
      <c r="B120" s="8" t="s">
        <v>376</v>
      </c>
      <c r="C120" s="8" t="s">
        <v>372</v>
      </c>
      <c r="D120" s="8" t="s">
        <v>376</v>
      </c>
      <c r="E120" s="9">
        <f>IF(Table5[[#This Row],[winner]]=Table5[[#Headers],[RCB]],1,0)</f>
        <v>1</v>
      </c>
      <c r="F120" s="9">
        <f>IF(Table5[[#This Row],[winner]]=Table5[[#Headers],[MI]],1,0)</f>
        <v>0</v>
      </c>
      <c r="G120" s="9">
        <f>IF(Table5[[#This Row],[winner]]=Table5[[#Headers],[SRH]],1,0)</f>
        <v>0</v>
      </c>
      <c r="H120" s="9">
        <f>IF(Table5[[#This Row],[winner]]=Table5[[#Headers],[DC]],1,0)</f>
        <v>0</v>
      </c>
      <c r="I120" s="9">
        <f>IF(Table5[[#This Row],[winner]]=Table5[[#Headers],[RR]],1,0)</f>
        <v>0</v>
      </c>
      <c r="J120" s="9">
        <f>IF(Table5[[#This Row],[winner]]=Table5[[#Headers],[CSK]],1,0)</f>
        <v>0</v>
      </c>
      <c r="K120" s="9">
        <f>IF(Table5[[#This Row],[winner]]=Table5[[#Headers],[KKR]],1,0)</f>
        <v>0</v>
      </c>
      <c r="L120" s="9">
        <f>IF(Table5[[#This Row],[winner]]=Table5[[#Headers],[KXIP]],1,0)</f>
        <v>0</v>
      </c>
    </row>
    <row r="121" spans="1:12" x14ac:dyDescent="0.3">
      <c r="A121" s="8">
        <v>2011</v>
      </c>
      <c r="B121" s="8" t="s">
        <v>376</v>
      </c>
      <c r="C121" s="8" t="s">
        <v>374</v>
      </c>
      <c r="D121" s="8" t="s">
        <v>376</v>
      </c>
      <c r="E121" s="9">
        <f>IF(Table5[[#This Row],[winner]]=Table5[[#Headers],[RCB]],1,0)</f>
        <v>1</v>
      </c>
      <c r="F121" s="9">
        <f>IF(Table5[[#This Row],[winner]]=Table5[[#Headers],[MI]],1,0)</f>
        <v>0</v>
      </c>
      <c r="G121" s="9">
        <f>IF(Table5[[#This Row],[winner]]=Table5[[#Headers],[SRH]],1,0)</f>
        <v>0</v>
      </c>
      <c r="H121" s="9">
        <f>IF(Table5[[#This Row],[winner]]=Table5[[#Headers],[DC]],1,0)</f>
        <v>0</v>
      </c>
      <c r="I121" s="9">
        <f>IF(Table5[[#This Row],[winner]]=Table5[[#Headers],[RR]],1,0)</f>
        <v>0</v>
      </c>
      <c r="J121" s="9">
        <f>IF(Table5[[#This Row],[winner]]=Table5[[#Headers],[CSK]],1,0)</f>
        <v>0</v>
      </c>
      <c r="K121" s="9">
        <f>IF(Table5[[#This Row],[winner]]=Table5[[#Headers],[KKR]],1,0)</f>
        <v>0</v>
      </c>
      <c r="L121" s="9">
        <f>IF(Table5[[#This Row],[winner]]=Table5[[#Headers],[KXIP]],1,0)</f>
        <v>0</v>
      </c>
    </row>
    <row r="122" spans="1:12" x14ac:dyDescent="0.3">
      <c r="A122" s="8">
        <v>2011</v>
      </c>
      <c r="B122" s="8" t="s">
        <v>376</v>
      </c>
      <c r="C122" s="8" t="s">
        <v>375</v>
      </c>
      <c r="D122" s="8" t="s">
        <v>376</v>
      </c>
      <c r="E122" s="9">
        <f>IF(Table5[[#This Row],[winner]]=Table5[[#Headers],[RCB]],1,0)</f>
        <v>1</v>
      </c>
      <c r="F122" s="9">
        <f>IF(Table5[[#This Row],[winner]]=Table5[[#Headers],[MI]],1,0)</f>
        <v>0</v>
      </c>
      <c r="G122" s="9">
        <f>IF(Table5[[#This Row],[winner]]=Table5[[#Headers],[SRH]],1,0)</f>
        <v>0</v>
      </c>
      <c r="H122" s="9">
        <f>IF(Table5[[#This Row],[winner]]=Table5[[#Headers],[DC]],1,0)</f>
        <v>0</v>
      </c>
      <c r="I122" s="9">
        <f>IF(Table5[[#This Row],[winner]]=Table5[[#Headers],[RR]],1,0)</f>
        <v>0</v>
      </c>
      <c r="J122" s="9">
        <f>IF(Table5[[#This Row],[winner]]=Table5[[#Headers],[CSK]],1,0)</f>
        <v>0</v>
      </c>
      <c r="K122" s="9">
        <f>IF(Table5[[#This Row],[winner]]=Table5[[#Headers],[KKR]],1,0)</f>
        <v>0</v>
      </c>
      <c r="L122" s="9">
        <f>IF(Table5[[#This Row],[winner]]=Table5[[#Headers],[KXIP]],1,0)</f>
        <v>0</v>
      </c>
    </row>
    <row r="123" spans="1:12" x14ac:dyDescent="0.3">
      <c r="A123" s="8">
        <v>2011</v>
      </c>
      <c r="B123" s="8" t="s">
        <v>376</v>
      </c>
      <c r="C123" s="8" t="s">
        <v>377</v>
      </c>
      <c r="D123" s="8" t="s">
        <v>377</v>
      </c>
      <c r="E123" s="9">
        <f>IF(Table5[[#This Row],[winner]]=Table5[[#Headers],[RCB]],1,0)</f>
        <v>0</v>
      </c>
      <c r="F123" s="9">
        <f>IF(Table5[[#This Row],[winner]]=Table5[[#Headers],[MI]],1,0)</f>
        <v>0</v>
      </c>
      <c r="G123" s="9">
        <f>IF(Table5[[#This Row],[winner]]=Table5[[#Headers],[SRH]],1,0)</f>
        <v>0</v>
      </c>
      <c r="H123" s="9">
        <f>IF(Table5[[#This Row],[winner]]=Table5[[#Headers],[DC]],1,0)</f>
        <v>0</v>
      </c>
      <c r="I123" s="9">
        <f>IF(Table5[[#This Row],[winner]]=Table5[[#Headers],[RR]],1,0)</f>
        <v>0</v>
      </c>
      <c r="J123" s="9">
        <f>IF(Table5[[#This Row],[winner]]=Table5[[#Headers],[CSK]],1,0)</f>
        <v>0</v>
      </c>
      <c r="K123" s="9">
        <f>IF(Table5[[#This Row],[winner]]=Table5[[#Headers],[KKR]],1,0)</f>
        <v>0</v>
      </c>
      <c r="L123" s="9">
        <f>IF(Table5[[#This Row],[winner]]=Table5[[#Headers],[KXIP]],1,0)</f>
        <v>1</v>
      </c>
    </row>
    <row r="124" spans="1:12" x14ac:dyDescent="0.3">
      <c r="A124" s="8">
        <v>2011</v>
      </c>
      <c r="B124" s="8" t="s">
        <v>376</v>
      </c>
      <c r="C124" s="8" t="s">
        <v>373</v>
      </c>
      <c r="D124" s="8" t="s">
        <v>373</v>
      </c>
      <c r="E124" s="9">
        <f>IF(Table5[[#This Row],[winner]]=Table5[[#Headers],[RCB]],1,0)</f>
        <v>0</v>
      </c>
      <c r="F124" s="9">
        <f>IF(Table5[[#This Row],[winner]]=Table5[[#Headers],[MI]],1,0)</f>
        <v>0</v>
      </c>
      <c r="G124" s="9">
        <f>IF(Table5[[#This Row],[winner]]=Table5[[#Headers],[SRH]],1,0)</f>
        <v>0</v>
      </c>
      <c r="H124" s="9">
        <f>IF(Table5[[#This Row],[winner]]=Table5[[#Headers],[DC]],1,0)</f>
        <v>0</v>
      </c>
      <c r="I124" s="9">
        <f>IF(Table5[[#This Row],[winner]]=Table5[[#Headers],[RR]],1,0)</f>
        <v>0</v>
      </c>
      <c r="J124" s="9">
        <f>IF(Table5[[#This Row],[winner]]=Table5[[#Headers],[CSK]],1,0)</f>
        <v>1</v>
      </c>
      <c r="K124" s="9">
        <f>IF(Table5[[#This Row],[winner]]=Table5[[#Headers],[KKR]],1,0)</f>
        <v>0</v>
      </c>
      <c r="L124" s="9">
        <f>IF(Table5[[#This Row],[winner]]=Table5[[#Headers],[KXIP]],1,0)</f>
        <v>0</v>
      </c>
    </row>
    <row r="125" spans="1:12" x14ac:dyDescent="0.3">
      <c r="A125" s="8">
        <v>2012</v>
      </c>
      <c r="B125" s="8" t="s">
        <v>376</v>
      </c>
      <c r="C125" s="8" t="s">
        <v>373</v>
      </c>
      <c r="D125" s="8" t="s">
        <v>373</v>
      </c>
      <c r="E125" s="9">
        <f>IF(Table5[[#This Row],[winner]]=Table5[[#Headers],[RCB]],1,0)</f>
        <v>0</v>
      </c>
      <c r="F125" s="9">
        <f>IF(Table5[[#This Row],[winner]]=Table5[[#Headers],[MI]],1,0)</f>
        <v>0</v>
      </c>
      <c r="G125" s="9">
        <f>IF(Table5[[#This Row],[winner]]=Table5[[#Headers],[SRH]],1,0)</f>
        <v>0</v>
      </c>
      <c r="H125" s="9">
        <f>IF(Table5[[#This Row],[winner]]=Table5[[#Headers],[DC]],1,0)</f>
        <v>0</v>
      </c>
      <c r="I125" s="9">
        <f>IF(Table5[[#This Row],[winner]]=Table5[[#Headers],[RR]],1,0)</f>
        <v>0</v>
      </c>
      <c r="J125" s="9">
        <f>IF(Table5[[#This Row],[winner]]=Table5[[#Headers],[CSK]],1,0)</f>
        <v>1</v>
      </c>
      <c r="K125" s="9">
        <f>IF(Table5[[#This Row],[winner]]=Table5[[#Headers],[KKR]],1,0)</f>
        <v>0</v>
      </c>
      <c r="L125" s="9">
        <f>IF(Table5[[#This Row],[winner]]=Table5[[#Headers],[KXIP]],1,0)</f>
        <v>0</v>
      </c>
    </row>
    <row r="126" spans="1:12" x14ac:dyDescent="0.3">
      <c r="A126" s="8">
        <v>2012</v>
      </c>
      <c r="B126" s="8" t="s">
        <v>376</v>
      </c>
      <c r="C126" s="8" t="s">
        <v>377</v>
      </c>
      <c r="D126" s="8" t="s">
        <v>376</v>
      </c>
      <c r="E126" s="9">
        <f>IF(Table5[[#This Row],[winner]]=Table5[[#Headers],[RCB]],1,0)</f>
        <v>1</v>
      </c>
      <c r="F126" s="9">
        <f>IF(Table5[[#This Row],[winner]]=Table5[[#Headers],[MI]],1,0)</f>
        <v>0</v>
      </c>
      <c r="G126" s="9">
        <f>IF(Table5[[#This Row],[winner]]=Table5[[#Headers],[SRH]],1,0)</f>
        <v>0</v>
      </c>
      <c r="H126" s="9">
        <f>IF(Table5[[#This Row],[winner]]=Table5[[#Headers],[DC]],1,0)</f>
        <v>0</v>
      </c>
      <c r="I126" s="9">
        <f>IF(Table5[[#This Row],[winner]]=Table5[[#Headers],[RR]],1,0)</f>
        <v>0</v>
      </c>
      <c r="J126" s="9">
        <f>IF(Table5[[#This Row],[winner]]=Table5[[#Headers],[CSK]],1,0)</f>
        <v>0</v>
      </c>
      <c r="K126" s="9">
        <f>IF(Table5[[#This Row],[winner]]=Table5[[#Headers],[KKR]],1,0)</f>
        <v>0</v>
      </c>
      <c r="L126" s="9">
        <f>IF(Table5[[#This Row],[winner]]=Table5[[#Headers],[KXIP]],1,0)</f>
        <v>0</v>
      </c>
    </row>
    <row r="127" spans="1:12" x14ac:dyDescent="0.3">
      <c r="A127" s="8">
        <v>2012</v>
      </c>
      <c r="B127" s="8" t="s">
        <v>376</v>
      </c>
      <c r="C127" s="8" t="s">
        <v>375</v>
      </c>
      <c r="D127" s="8" t="s">
        <v>376</v>
      </c>
      <c r="E127" s="9">
        <f>IF(Table5[[#This Row],[winner]]=Table5[[#Headers],[RCB]],1,0)</f>
        <v>1</v>
      </c>
      <c r="F127" s="9">
        <f>IF(Table5[[#This Row],[winner]]=Table5[[#Headers],[MI]],1,0)</f>
        <v>0</v>
      </c>
      <c r="G127" s="9">
        <f>IF(Table5[[#This Row],[winner]]=Table5[[#Headers],[SRH]],1,0)</f>
        <v>0</v>
      </c>
      <c r="H127" s="9">
        <f>IF(Table5[[#This Row],[winner]]=Table5[[#Headers],[DC]],1,0)</f>
        <v>0</v>
      </c>
      <c r="I127" s="9">
        <f>IF(Table5[[#This Row],[winner]]=Table5[[#Headers],[RR]],1,0)</f>
        <v>0</v>
      </c>
      <c r="J127" s="9">
        <f>IF(Table5[[#This Row],[winner]]=Table5[[#Headers],[CSK]],1,0)</f>
        <v>0</v>
      </c>
      <c r="K127" s="9">
        <f>IF(Table5[[#This Row],[winner]]=Table5[[#Headers],[KKR]],1,0)</f>
        <v>0</v>
      </c>
      <c r="L127" s="9">
        <f>IF(Table5[[#This Row],[winner]]=Table5[[#Headers],[KXIP]],1,0)</f>
        <v>0</v>
      </c>
    </row>
    <row r="128" spans="1:12" x14ac:dyDescent="0.3">
      <c r="A128" s="8">
        <v>2012</v>
      </c>
      <c r="B128" s="8" t="s">
        <v>376</v>
      </c>
      <c r="C128" s="8" t="s">
        <v>372</v>
      </c>
      <c r="D128" s="8" t="s">
        <v>372</v>
      </c>
      <c r="E128" s="9">
        <f>IF(Table5[[#This Row],[winner]]=Table5[[#Headers],[RCB]],1,0)</f>
        <v>0</v>
      </c>
      <c r="F128" s="9">
        <f>IF(Table5[[#This Row],[winner]]=Table5[[#Headers],[MI]],1,0)</f>
        <v>0</v>
      </c>
      <c r="G128" s="9">
        <f>IF(Table5[[#This Row],[winner]]=Table5[[#Headers],[SRH]],1,0)</f>
        <v>0</v>
      </c>
      <c r="H128" s="9">
        <f>IF(Table5[[#This Row],[winner]]=Table5[[#Headers],[DC]],1,0)</f>
        <v>0</v>
      </c>
      <c r="I128" s="9">
        <f>IF(Table5[[#This Row],[winner]]=Table5[[#Headers],[RR]],1,0)</f>
        <v>0</v>
      </c>
      <c r="J128" s="9">
        <f>IF(Table5[[#This Row],[winner]]=Table5[[#Headers],[CSK]],1,0)</f>
        <v>0</v>
      </c>
      <c r="K128" s="9">
        <f>IF(Table5[[#This Row],[winner]]=Table5[[#Headers],[KKR]],1,0)</f>
        <v>1</v>
      </c>
      <c r="L128" s="9">
        <f>IF(Table5[[#This Row],[winner]]=Table5[[#Headers],[KXIP]],1,0)</f>
        <v>0</v>
      </c>
    </row>
    <row r="129" spans="1:12" x14ac:dyDescent="0.3">
      <c r="A129" s="8">
        <v>2012</v>
      </c>
      <c r="B129" s="8" t="s">
        <v>376</v>
      </c>
      <c r="C129" s="8" t="s">
        <v>371</v>
      </c>
      <c r="D129" s="8" t="s">
        <v>376</v>
      </c>
      <c r="E129" s="9">
        <f>IF(Table5[[#This Row],[winner]]=Table5[[#Headers],[RCB]],1,0)</f>
        <v>1</v>
      </c>
      <c r="F129" s="9">
        <f>IF(Table5[[#This Row],[winner]]=Table5[[#Headers],[MI]],1,0)</f>
        <v>0</v>
      </c>
      <c r="G129" s="9">
        <f>IF(Table5[[#This Row],[winner]]=Table5[[#Headers],[SRH]],1,0)</f>
        <v>0</v>
      </c>
      <c r="H129" s="9">
        <f>IF(Table5[[#This Row],[winner]]=Table5[[#Headers],[DC]],1,0)</f>
        <v>0</v>
      </c>
      <c r="I129" s="9">
        <f>IF(Table5[[#This Row],[winner]]=Table5[[#Headers],[RR]],1,0)</f>
        <v>0</v>
      </c>
      <c r="J129" s="9">
        <f>IF(Table5[[#This Row],[winner]]=Table5[[#Headers],[CSK]],1,0)</f>
        <v>0</v>
      </c>
      <c r="K129" s="9">
        <f>IF(Table5[[#This Row],[winner]]=Table5[[#Headers],[KKR]],1,0)</f>
        <v>0</v>
      </c>
      <c r="L129" s="9">
        <f>IF(Table5[[#This Row],[winner]]=Table5[[#Headers],[KXIP]],1,0)</f>
        <v>0</v>
      </c>
    </row>
    <row r="130" spans="1:12" x14ac:dyDescent="0.3">
      <c r="A130" s="8">
        <v>2012</v>
      </c>
      <c r="B130" s="8" t="s">
        <v>376</v>
      </c>
      <c r="C130" s="8" t="s">
        <v>374</v>
      </c>
      <c r="D130" s="8" t="s">
        <v>376</v>
      </c>
      <c r="E130" s="9">
        <f>IF(Table5[[#This Row],[winner]]=Table5[[#Headers],[RCB]],1,0)</f>
        <v>1</v>
      </c>
      <c r="F130" s="9">
        <f>IF(Table5[[#This Row],[winner]]=Table5[[#Headers],[MI]],1,0)</f>
        <v>0</v>
      </c>
      <c r="G130" s="9">
        <f>IF(Table5[[#This Row],[winner]]=Table5[[#Headers],[SRH]],1,0)</f>
        <v>0</v>
      </c>
      <c r="H130" s="9">
        <f>IF(Table5[[#This Row],[winner]]=Table5[[#Headers],[DC]],1,0)</f>
        <v>0</v>
      </c>
      <c r="I130" s="9">
        <f>IF(Table5[[#This Row],[winner]]=Table5[[#Headers],[RR]],1,0)</f>
        <v>0</v>
      </c>
      <c r="J130" s="9">
        <f>IF(Table5[[#This Row],[winner]]=Table5[[#Headers],[CSK]],1,0)</f>
        <v>0</v>
      </c>
      <c r="K130" s="9">
        <f>IF(Table5[[#This Row],[winner]]=Table5[[#Headers],[KKR]],1,0)</f>
        <v>0</v>
      </c>
      <c r="L130" s="9">
        <f>IF(Table5[[#This Row],[winner]]=Table5[[#Headers],[KXIP]],1,0)</f>
        <v>0</v>
      </c>
    </row>
    <row r="131" spans="1:12" x14ac:dyDescent="0.3">
      <c r="A131" s="8">
        <v>2012</v>
      </c>
      <c r="B131" s="8" t="s">
        <v>376</v>
      </c>
      <c r="C131" s="8" t="s">
        <v>378</v>
      </c>
      <c r="D131" s="8" t="s">
        <v>378</v>
      </c>
      <c r="E131" s="9">
        <f>IF(Table5[[#This Row],[winner]]=Table5[[#Headers],[RCB]],1,0)</f>
        <v>0</v>
      </c>
      <c r="F131" s="9">
        <f>IF(Table5[[#This Row],[winner]]=Table5[[#Headers],[MI]],1,0)</f>
        <v>0</v>
      </c>
      <c r="G131" s="9">
        <f>IF(Table5[[#This Row],[winner]]=Table5[[#Headers],[SRH]],1,0)</f>
        <v>1</v>
      </c>
      <c r="H131" s="9">
        <f>IF(Table5[[#This Row],[winner]]=Table5[[#Headers],[DC]],1,0)</f>
        <v>0</v>
      </c>
      <c r="I131" s="9">
        <f>IF(Table5[[#This Row],[winner]]=Table5[[#Headers],[RR]],1,0)</f>
        <v>0</v>
      </c>
      <c r="J131" s="9">
        <f>IF(Table5[[#This Row],[winner]]=Table5[[#Headers],[CSK]],1,0)</f>
        <v>0</v>
      </c>
      <c r="K131" s="9">
        <f>IF(Table5[[#This Row],[winner]]=Table5[[#Headers],[KKR]],1,0)</f>
        <v>0</v>
      </c>
      <c r="L131" s="9">
        <f>IF(Table5[[#This Row],[winner]]=Table5[[#Headers],[KXIP]],1,0)</f>
        <v>0</v>
      </c>
    </row>
    <row r="132" spans="1:12" x14ac:dyDescent="0.3">
      <c r="A132" s="8">
        <v>2013</v>
      </c>
      <c r="B132" s="8" t="s">
        <v>376</v>
      </c>
      <c r="C132" s="8" t="s">
        <v>378</v>
      </c>
      <c r="D132" s="8" t="s">
        <v>378</v>
      </c>
      <c r="E132" s="9">
        <f>IF(Table5[[#This Row],[winner]]=Table5[[#Headers],[RCB]],1,0)</f>
        <v>0</v>
      </c>
      <c r="F132" s="9">
        <f>IF(Table5[[#This Row],[winner]]=Table5[[#Headers],[MI]],1,0)</f>
        <v>0</v>
      </c>
      <c r="G132" s="9">
        <f>IF(Table5[[#This Row],[winner]]=Table5[[#Headers],[SRH]],1,0)</f>
        <v>1</v>
      </c>
      <c r="H132" s="9">
        <f>IF(Table5[[#This Row],[winner]]=Table5[[#Headers],[DC]],1,0)</f>
        <v>0</v>
      </c>
      <c r="I132" s="9">
        <f>IF(Table5[[#This Row],[winner]]=Table5[[#Headers],[RR]],1,0)</f>
        <v>0</v>
      </c>
      <c r="J132" s="9">
        <f>IF(Table5[[#This Row],[winner]]=Table5[[#Headers],[CSK]],1,0)</f>
        <v>0</v>
      </c>
      <c r="K132" s="9">
        <f>IF(Table5[[#This Row],[winner]]=Table5[[#Headers],[KKR]],1,0)</f>
        <v>0</v>
      </c>
      <c r="L132" s="9">
        <f>IF(Table5[[#This Row],[winner]]=Table5[[#Headers],[KXIP]],1,0)</f>
        <v>0</v>
      </c>
    </row>
    <row r="133" spans="1:12" x14ac:dyDescent="0.3">
      <c r="A133" s="8">
        <v>2013</v>
      </c>
      <c r="B133" s="8" t="s">
        <v>376</v>
      </c>
      <c r="C133" s="8" t="s">
        <v>373</v>
      </c>
      <c r="D133" s="8" t="s">
        <v>373</v>
      </c>
      <c r="E133" s="9">
        <f>IF(Table5[[#This Row],[winner]]=Table5[[#Headers],[RCB]],1,0)</f>
        <v>0</v>
      </c>
      <c r="F133" s="9">
        <f>IF(Table5[[#This Row],[winner]]=Table5[[#Headers],[MI]],1,0)</f>
        <v>0</v>
      </c>
      <c r="G133" s="9">
        <f>IF(Table5[[#This Row],[winner]]=Table5[[#Headers],[SRH]],1,0)</f>
        <v>0</v>
      </c>
      <c r="H133" s="9">
        <f>IF(Table5[[#This Row],[winner]]=Table5[[#Headers],[DC]],1,0)</f>
        <v>0</v>
      </c>
      <c r="I133" s="9">
        <f>IF(Table5[[#This Row],[winner]]=Table5[[#Headers],[RR]],1,0)</f>
        <v>0</v>
      </c>
      <c r="J133" s="9">
        <f>IF(Table5[[#This Row],[winner]]=Table5[[#Headers],[CSK]],1,0)</f>
        <v>1</v>
      </c>
      <c r="K133" s="9">
        <f>IF(Table5[[#This Row],[winner]]=Table5[[#Headers],[KKR]],1,0)</f>
        <v>0</v>
      </c>
      <c r="L133" s="9">
        <f>IF(Table5[[#This Row],[winner]]=Table5[[#Headers],[KXIP]],1,0)</f>
        <v>0</v>
      </c>
    </row>
    <row r="134" spans="1:12" x14ac:dyDescent="0.3">
      <c r="A134" s="8">
        <v>2013</v>
      </c>
      <c r="B134" s="8" t="s">
        <v>376</v>
      </c>
      <c r="C134" s="8" t="s">
        <v>371</v>
      </c>
      <c r="D134" s="8" t="s">
        <v>371</v>
      </c>
      <c r="E134" s="9">
        <f>IF(Table5[[#This Row],[winner]]=Table5[[#Headers],[RCB]],1,0)</f>
        <v>0</v>
      </c>
      <c r="F134" s="9">
        <f>IF(Table5[[#This Row],[winner]]=Table5[[#Headers],[MI]],1,0)</f>
        <v>1</v>
      </c>
      <c r="G134" s="9">
        <f>IF(Table5[[#This Row],[winner]]=Table5[[#Headers],[SRH]],1,0)</f>
        <v>0</v>
      </c>
      <c r="H134" s="9">
        <f>IF(Table5[[#This Row],[winner]]=Table5[[#Headers],[DC]],1,0)</f>
        <v>0</v>
      </c>
      <c r="I134" s="9">
        <f>IF(Table5[[#This Row],[winner]]=Table5[[#Headers],[RR]],1,0)</f>
        <v>0</v>
      </c>
      <c r="J134" s="9">
        <f>IF(Table5[[#This Row],[winner]]=Table5[[#Headers],[CSK]],1,0)</f>
        <v>0</v>
      </c>
      <c r="K134" s="9">
        <f>IF(Table5[[#This Row],[winner]]=Table5[[#Headers],[KKR]],1,0)</f>
        <v>0</v>
      </c>
      <c r="L134" s="9">
        <f>IF(Table5[[#This Row],[winner]]=Table5[[#Headers],[KXIP]],1,0)</f>
        <v>0</v>
      </c>
    </row>
    <row r="135" spans="1:12" x14ac:dyDescent="0.3">
      <c r="A135" s="8">
        <v>2013</v>
      </c>
      <c r="B135" s="8" t="s">
        <v>376</v>
      </c>
      <c r="C135" s="8" t="s">
        <v>375</v>
      </c>
      <c r="D135" s="8" t="s">
        <v>375</v>
      </c>
      <c r="E135" s="9">
        <f>IF(Table5[[#This Row],[winner]]=Table5[[#Headers],[RCB]],1,0)</f>
        <v>0</v>
      </c>
      <c r="F135" s="9">
        <f>IF(Table5[[#This Row],[winner]]=Table5[[#Headers],[MI]],1,0)</f>
        <v>0</v>
      </c>
      <c r="G135" s="9">
        <f>IF(Table5[[#This Row],[winner]]=Table5[[#Headers],[SRH]],1,0)</f>
        <v>0</v>
      </c>
      <c r="H135" s="9">
        <f>IF(Table5[[#This Row],[winner]]=Table5[[#Headers],[DC]],1,0)</f>
        <v>0</v>
      </c>
      <c r="I135" s="9">
        <f>IF(Table5[[#This Row],[winner]]=Table5[[#Headers],[RR]],1,0)</f>
        <v>1</v>
      </c>
      <c r="J135" s="9">
        <f>IF(Table5[[#This Row],[winner]]=Table5[[#Headers],[CSK]],1,0)</f>
        <v>0</v>
      </c>
      <c r="K135" s="9">
        <f>IF(Table5[[#This Row],[winner]]=Table5[[#Headers],[KKR]],1,0)</f>
        <v>0</v>
      </c>
      <c r="L135" s="9">
        <f>IF(Table5[[#This Row],[winner]]=Table5[[#Headers],[KXIP]],1,0)</f>
        <v>0</v>
      </c>
    </row>
    <row r="136" spans="1:12" x14ac:dyDescent="0.3">
      <c r="A136" s="8">
        <v>2013</v>
      </c>
      <c r="B136" s="8" t="s">
        <v>376</v>
      </c>
      <c r="C136" s="8" t="s">
        <v>374</v>
      </c>
      <c r="D136" s="8" t="s">
        <v>376</v>
      </c>
      <c r="E136" s="9">
        <f>IF(Table5[[#This Row],[winner]]=Table5[[#Headers],[RCB]],1,0)</f>
        <v>1</v>
      </c>
      <c r="F136" s="9">
        <f>IF(Table5[[#This Row],[winner]]=Table5[[#Headers],[MI]],1,0)</f>
        <v>0</v>
      </c>
      <c r="G136" s="9">
        <f>IF(Table5[[#This Row],[winner]]=Table5[[#Headers],[SRH]],1,0)</f>
        <v>0</v>
      </c>
      <c r="H136" s="9">
        <f>IF(Table5[[#This Row],[winner]]=Table5[[#Headers],[DC]],1,0)</f>
        <v>0</v>
      </c>
      <c r="I136" s="9">
        <f>IF(Table5[[#This Row],[winner]]=Table5[[#Headers],[RR]],1,0)</f>
        <v>0</v>
      </c>
      <c r="J136" s="9">
        <f>IF(Table5[[#This Row],[winner]]=Table5[[#Headers],[CSK]],1,0)</f>
        <v>0</v>
      </c>
      <c r="K136" s="9">
        <f>IF(Table5[[#This Row],[winner]]=Table5[[#Headers],[KKR]],1,0)</f>
        <v>0</v>
      </c>
      <c r="L136" s="9">
        <f>IF(Table5[[#This Row],[winner]]=Table5[[#Headers],[KXIP]],1,0)</f>
        <v>0</v>
      </c>
    </row>
    <row r="137" spans="1:12" x14ac:dyDescent="0.3">
      <c r="A137" s="8">
        <v>2013</v>
      </c>
      <c r="B137" s="8" t="s">
        <v>376</v>
      </c>
      <c r="C137" s="8" t="s">
        <v>372</v>
      </c>
      <c r="D137" s="8" t="s">
        <v>372</v>
      </c>
      <c r="E137" s="9">
        <f>IF(Table5[[#This Row],[winner]]=Table5[[#Headers],[RCB]],1,0)</f>
        <v>0</v>
      </c>
      <c r="F137" s="9">
        <f>IF(Table5[[#This Row],[winner]]=Table5[[#Headers],[MI]],1,0)</f>
        <v>0</v>
      </c>
      <c r="G137" s="9">
        <f>IF(Table5[[#This Row],[winner]]=Table5[[#Headers],[SRH]],1,0)</f>
        <v>0</v>
      </c>
      <c r="H137" s="9">
        <f>IF(Table5[[#This Row],[winner]]=Table5[[#Headers],[DC]],1,0)</f>
        <v>0</v>
      </c>
      <c r="I137" s="9">
        <f>IF(Table5[[#This Row],[winner]]=Table5[[#Headers],[RR]],1,0)</f>
        <v>0</v>
      </c>
      <c r="J137" s="9">
        <f>IF(Table5[[#This Row],[winner]]=Table5[[#Headers],[CSK]],1,0)</f>
        <v>0</v>
      </c>
      <c r="K137" s="9">
        <f>IF(Table5[[#This Row],[winner]]=Table5[[#Headers],[KKR]],1,0)</f>
        <v>1</v>
      </c>
      <c r="L137" s="9">
        <f>IF(Table5[[#This Row],[winner]]=Table5[[#Headers],[KXIP]],1,0)</f>
        <v>0</v>
      </c>
    </row>
    <row r="138" spans="1:12" x14ac:dyDescent="0.3">
      <c r="A138" s="8">
        <v>2013</v>
      </c>
      <c r="B138" s="8" t="s">
        <v>376</v>
      </c>
      <c r="C138" s="8" t="s">
        <v>377</v>
      </c>
      <c r="D138" s="8" t="s">
        <v>377</v>
      </c>
      <c r="E138" s="9">
        <f>IF(Table5[[#This Row],[winner]]=Table5[[#Headers],[RCB]],1,0)</f>
        <v>0</v>
      </c>
      <c r="F138" s="9">
        <f>IF(Table5[[#This Row],[winner]]=Table5[[#Headers],[MI]],1,0)</f>
        <v>0</v>
      </c>
      <c r="G138" s="9">
        <f>IF(Table5[[#This Row],[winner]]=Table5[[#Headers],[SRH]],1,0)</f>
        <v>0</v>
      </c>
      <c r="H138" s="9">
        <f>IF(Table5[[#This Row],[winner]]=Table5[[#Headers],[DC]],1,0)</f>
        <v>0</v>
      </c>
      <c r="I138" s="9">
        <f>IF(Table5[[#This Row],[winner]]=Table5[[#Headers],[RR]],1,0)</f>
        <v>0</v>
      </c>
      <c r="J138" s="9">
        <f>IF(Table5[[#This Row],[winner]]=Table5[[#Headers],[CSK]],1,0)</f>
        <v>0</v>
      </c>
      <c r="K138" s="9">
        <f>IF(Table5[[#This Row],[winner]]=Table5[[#Headers],[KKR]],1,0)</f>
        <v>0</v>
      </c>
      <c r="L138" s="9">
        <f>IF(Table5[[#This Row],[winner]]=Table5[[#Headers],[KXIP]],1,0)</f>
        <v>1</v>
      </c>
    </row>
    <row r="139" spans="1:12" x14ac:dyDescent="0.3">
      <c r="A139" s="8">
        <v>2014</v>
      </c>
      <c r="B139" s="8" t="s">
        <v>376</v>
      </c>
      <c r="C139" s="8" t="s">
        <v>374</v>
      </c>
      <c r="D139" s="8" t="s">
        <v>376</v>
      </c>
      <c r="E139" s="9">
        <f>IF(Table5[[#This Row],[winner]]=Table5[[#Headers],[RCB]],1,0)</f>
        <v>1</v>
      </c>
      <c r="F139" s="9">
        <f>IF(Table5[[#This Row],[winner]]=Table5[[#Headers],[MI]],1,0)</f>
        <v>0</v>
      </c>
      <c r="G139" s="9">
        <f>IF(Table5[[#This Row],[winner]]=Table5[[#Headers],[SRH]],1,0)</f>
        <v>0</v>
      </c>
      <c r="H139" s="9">
        <f>IF(Table5[[#This Row],[winner]]=Table5[[#Headers],[DC]],1,0)</f>
        <v>0</v>
      </c>
      <c r="I139" s="9">
        <f>IF(Table5[[#This Row],[winner]]=Table5[[#Headers],[RR]],1,0)</f>
        <v>0</v>
      </c>
      <c r="J139" s="9">
        <f>IF(Table5[[#This Row],[winner]]=Table5[[#Headers],[CSK]],1,0)</f>
        <v>0</v>
      </c>
      <c r="K139" s="9">
        <f>IF(Table5[[#This Row],[winner]]=Table5[[#Headers],[KKR]],1,0)</f>
        <v>0</v>
      </c>
      <c r="L139" s="9">
        <f>IF(Table5[[#This Row],[winner]]=Table5[[#Headers],[KXIP]],1,0)</f>
        <v>0</v>
      </c>
    </row>
    <row r="140" spans="1:12" x14ac:dyDescent="0.3">
      <c r="A140" s="8">
        <v>2014</v>
      </c>
      <c r="B140" s="8" t="s">
        <v>376</v>
      </c>
      <c r="C140" s="8" t="s">
        <v>375</v>
      </c>
      <c r="D140" s="8" t="s">
        <v>375</v>
      </c>
      <c r="E140" s="9">
        <f>IF(Table5[[#This Row],[winner]]=Table5[[#Headers],[RCB]],1,0)</f>
        <v>0</v>
      </c>
      <c r="F140" s="9">
        <f>IF(Table5[[#This Row],[winner]]=Table5[[#Headers],[MI]],1,0)</f>
        <v>0</v>
      </c>
      <c r="G140" s="9">
        <f>IF(Table5[[#This Row],[winner]]=Table5[[#Headers],[SRH]],1,0)</f>
        <v>0</v>
      </c>
      <c r="H140" s="9">
        <f>IF(Table5[[#This Row],[winner]]=Table5[[#Headers],[DC]],1,0)</f>
        <v>0</v>
      </c>
      <c r="I140" s="9">
        <f>IF(Table5[[#This Row],[winner]]=Table5[[#Headers],[RR]],1,0)</f>
        <v>1</v>
      </c>
      <c r="J140" s="9">
        <f>IF(Table5[[#This Row],[winner]]=Table5[[#Headers],[CSK]],1,0)</f>
        <v>0</v>
      </c>
      <c r="K140" s="9">
        <f>IF(Table5[[#This Row],[winner]]=Table5[[#Headers],[KKR]],1,0)</f>
        <v>0</v>
      </c>
      <c r="L140" s="9">
        <f>IF(Table5[[#This Row],[winner]]=Table5[[#Headers],[KXIP]],1,0)</f>
        <v>0</v>
      </c>
    </row>
    <row r="141" spans="1:12" x14ac:dyDescent="0.3">
      <c r="A141" s="8">
        <v>2014</v>
      </c>
      <c r="B141" s="8" t="s">
        <v>376</v>
      </c>
      <c r="C141" s="8" t="s">
        <v>377</v>
      </c>
      <c r="D141" s="8" t="s">
        <v>377</v>
      </c>
      <c r="E141" s="9">
        <f>IF(Table5[[#This Row],[winner]]=Table5[[#Headers],[RCB]],1,0)</f>
        <v>0</v>
      </c>
      <c r="F141" s="9">
        <f>IF(Table5[[#This Row],[winner]]=Table5[[#Headers],[MI]],1,0)</f>
        <v>0</v>
      </c>
      <c r="G141" s="9">
        <f>IF(Table5[[#This Row],[winner]]=Table5[[#Headers],[SRH]],1,0)</f>
        <v>0</v>
      </c>
      <c r="H141" s="9">
        <f>IF(Table5[[#This Row],[winner]]=Table5[[#Headers],[DC]],1,0)</f>
        <v>0</v>
      </c>
      <c r="I141" s="9">
        <f>IF(Table5[[#This Row],[winner]]=Table5[[#Headers],[RR]],1,0)</f>
        <v>0</v>
      </c>
      <c r="J141" s="9">
        <f>IF(Table5[[#This Row],[winner]]=Table5[[#Headers],[CSK]],1,0)</f>
        <v>0</v>
      </c>
      <c r="K141" s="9">
        <f>IF(Table5[[#This Row],[winner]]=Table5[[#Headers],[KKR]],1,0)</f>
        <v>0</v>
      </c>
      <c r="L141" s="9">
        <f>IF(Table5[[#This Row],[winner]]=Table5[[#Headers],[KXIP]],1,0)</f>
        <v>1</v>
      </c>
    </row>
    <row r="142" spans="1:12" x14ac:dyDescent="0.3">
      <c r="A142" s="8">
        <v>2014</v>
      </c>
      <c r="B142" s="8" t="s">
        <v>376</v>
      </c>
      <c r="C142" s="8" t="s">
        <v>371</v>
      </c>
      <c r="D142" s="8" t="s">
        <v>371</v>
      </c>
      <c r="E142" s="9">
        <f>IF(Table5[[#This Row],[winner]]=Table5[[#Headers],[RCB]],1,0)</f>
        <v>0</v>
      </c>
      <c r="F142" s="9">
        <f>IF(Table5[[#This Row],[winner]]=Table5[[#Headers],[MI]],1,0)</f>
        <v>1</v>
      </c>
      <c r="G142" s="9">
        <f>IF(Table5[[#This Row],[winner]]=Table5[[#Headers],[SRH]],1,0)</f>
        <v>0</v>
      </c>
      <c r="H142" s="9">
        <f>IF(Table5[[#This Row],[winner]]=Table5[[#Headers],[DC]],1,0)</f>
        <v>0</v>
      </c>
      <c r="I142" s="9">
        <f>IF(Table5[[#This Row],[winner]]=Table5[[#Headers],[RR]],1,0)</f>
        <v>0</v>
      </c>
      <c r="J142" s="9">
        <f>IF(Table5[[#This Row],[winner]]=Table5[[#Headers],[CSK]],1,0)</f>
        <v>0</v>
      </c>
      <c r="K142" s="9">
        <f>IF(Table5[[#This Row],[winner]]=Table5[[#Headers],[KKR]],1,0)</f>
        <v>0</v>
      </c>
      <c r="L142" s="9">
        <f>IF(Table5[[#This Row],[winner]]=Table5[[#Headers],[KXIP]],1,0)</f>
        <v>0</v>
      </c>
    </row>
    <row r="143" spans="1:12" x14ac:dyDescent="0.3">
      <c r="A143" s="8">
        <v>2014</v>
      </c>
      <c r="B143" s="8" t="s">
        <v>376</v>
      </c>
      <c r="C143" s="8" t="s">
        <v>373</v>
      </c>
      <c r="D143" s="8" t="s">
        <v>376</v>
      </c>
      <c r="E143" s="9">
        <f>IF(Table5[[#This Row],[winner]]=Table5[[#Headers],[RCB]],1,0)</f>
        <v>1</v>
      </c>
      <c r="F143" s="9">
        <f>IF(Table5[[#This Row],[winner]]=Table5[[#Headers],[MI]],1,0)</f>
        <v>0</v>
      </c>
      <c r="G143" s="9">
        <f>IF(Table5[[#This Row],[winner]]=Table5[[#Headers],[SRH]],1,0)</f>
        <v>0</v>
      </c>
      <c r="H143" s="9">
        <f>IF(Table5[[#This Row],[winner]]=Table5[[#Headers],[DC]],1,0)</f>
        <v>0</v>
      </c>
      <c r="I143" s="9">
        <f>IF(Table5[[#This Row],[winner]]=Table5[[#Headers],[RR]],1,0)</f>
        <v>0</v>
      </c>
      <c r="J143" s="9">
        <f>IF(Table5[[#This Row],[winner]]=Table5[[#Headers],[CSK]],1,0)</f>
        <v>0</v>
      </c>
      <c r="K143" s="9">
        <f>IF(Table5[[#This Row],[winner]]=Table5[[#Headers],[KKR]],1,0)</f>
        <v>0</v>
      </c>
      <c r="L143" s="9">
        <f>IF(Table5[[#This Row],[winner]]=Table5[[#Headers],[KXIP]],1,0)</f>
        <v>0</v>
      </c>
    </row>
    <row r="144" spans="1:12" x14ac:dyDescent="0.3">
      <c r="A144" s="8">
        <v>2014</v>
      </c>
      <c r="B144" s="8" t="s">
        <v>376</v>
      </c>
      <c r="C144" s="8" t="s">
        <v>378</v>
      </c>
      <c r="D144" s="8" t="s">
        <v>378</v>
      </c>
      <c r="E144" s="9">
        <f>IF(Table5[[#This Row],[winner]]=Table5[[#Headers],[RCB]],1,0)</f>
        <v>0</v>
      </c>
      <c r="F144" s="9">
        <f>IF(Table5[[#This Row],[winner]]=Table5[[#Headers],[MI]],1,0)</f>
        <v>0</v>
      </c>
      <c r="G144" s="9">
        <f>IF(Table5[[#This Row],[winner]]=Table5[[#Headers],[SRH]],1,0)</f>
        <v>1</v>
      </c>
      <c r="H144" s="9">
        <f>IF(Table5[[#This Row],[winner]]=Table5[[#Headers],[DC]],1,0)</f>
        <v>0</v>
      </c>
      <c r="I144" s="9">
        <f>IF(Table5[[#This Row],[winner]]=Table5[[#Headers],[RR]],1,0)</f>
        <v>0</v>
      </c>
      <c r="J144" s="9">
        <f>IF(Table5[[#This Row],[winner]]=Table5[[#Headers],[CSK]],1,0)</f>
        <v>0</v>
      </c>
      <c r="K144" s="9">
        <f>IF(Table5[[#This Row],[winner]]=Table5[[#Headers],[KKR]],1,0)</f>
        <v>0</v>
      </c>
      <c r="L144" s="9">
        <f>IF(Table5[[#This Row],[winner]]=Table5[[#Headers],[KXIP]],1,0)</f>
        <v>0</v>
      </c>
    </row>
    <row r="145" spans="1:12" x14ac:dyDescent="0.3">
      <c r="A145" s="8">
        <v>2014</v>
      </c>
      <c r="B145" s="8" t="s">
        <v>376</v>
      </c>
      <c r="C145" s="8" t="s">
        <v>372</v>
      </c>
      <c r="D145" s="8" t="s">
        <v>372</v>
      </c>
      <c r="E145" s="9">
        <f>IF(Table5[[#This Row],[winner]]=Table5[[#Headers],[RCB]],1,0)</f>
        <v>0</v>
      </c>
      <c r="F145" s="9">
        <f>IF(Table5[[#This Row],[winner]]=Table5[[#Headers],[MI]],1,0)</f>
        <v>0</v>
      </c>
      <c r="G145" s="9">
        <f>IF(Table5[[#This Row],[winner]]=Table5[[#Headers],[SRH]],1,0)</f>
        <v>0</v>
      </c>
      <c r="H145" s="9">
        <f>IF(Table5[[#This Row],[winner]]=Table5[[#Headers],[DC]],1,0)</f>
        <v>0</v>
      </c>
      <c r="I145" s="9">
        <f>IF(Table5[[#This Row],[winner]]=Table5[[#Headers],[RR]],1,0)</f>
        <v>0</v>
      </c>
      <c r="J145" s="9">
        <f>IF(Table5[[#This Row],[winner]]=Table5[[#Headers],[CSK]],1,0)</f>
        <v>0</v>
      </c>
      <c r="K145" s="9">
        <f>IF(Table5[[#This Row],[winner]]=Table5[[#Headers],[KKR]],1,0)</f>
        <v>1</v>
      </c>
      <c r="L145" s="9">
        <f>IF(Table5[[#This Row],[winner]]=Table5[[#Headers],[KXIP]],1,0)</f>
        <v>0</v>
      </c>
    </row>
    <row r="146" spans="1:12" x14ac:dyDescent="0.3">
      <c r="A146" s="8">
        <v>2015</v>
      </c>
      <c r="B146" s="8" t="s">
        <v>376</v>
      </c>
      <c r="C146" s="8" t="s">
        <v>372</v>
      </c>
      <c r="D146" s="8" t="s">
        <v>376</v>
      </c>
      <c r="E146" s="9">
        <f>IF(Table5[[#This Row],[winner]]=Table5[[#Headers],[RCB]],1,0)</f>
        <v>1</v>
      </c>
      <c r="F146" s="9">
        <f>IF(Table5[[#This Row],[winner]]=Table5[[#Headers],[MI]],1,0)</f>
        <v>0</v>
      </c>
      <c r="G146" s="9">
        <f>IF(Table5[[#This Row],[winner]]=Table5[[#Headers],[SRH]],1,0)</f>
        <v>0</v>
      </c>
      <c r="H146" s="9">
        <f>IF(Table5[[#This Row],[winner]]=Table5[[#Headers],[DC]],1,0)</f>
        <v>0</v>
      </c>
      <c r="I146" s="9">
        <f>IF(Table5[[#This Row],[winner]]=Table5[[#Headers],[RR]],1,0)</f>
        <v>0</v>
      </c>
      <c r="J146" s="9">
        <f>IF(Table5[[#This Row],[winner]]=Table5[[#Headers],[CSK]],1,0)</f>
        <v>0</v>
      </c>
      <c r="K146" s="9">
        <f>IF(Table5[[#This Row],[winner]]=Table5[[#Headers],[KKR]],1,0)</f>
        <v>0</v>
      </c>
      <c r="L146" s="9">
        <f>IF(Table5[[#This Row],[winner]]=Table5[[#Headers],[KXIP]],1,0)</f>
        <v>0</v>
      </c>
    </row>
    <row r="147" spans="1:12" x14ac:dyDescent="0.3">
      <c r="A147" s="8">
        <v>2015</v>
      </c>
      <c r="B147" s="8" t="s">
        <v>376</v>
      </c>
      <c r="C147" s="8" t="s">
        <v>375</v>
      </c>
      <c r="D147" s="8" t="s">
        <v>376</v>
      </c>
      <c r="E147" s="9">
        <f>IF(Table5[[#This Row],[winner]]=Table5[[#Headers],[RCB]],1,0)</f>
        <v>1</v>
      </c>
      <c r="F147" s="9">
        <f>IF(Table5[[#This Row],[winner]]=Table5[[#Headers],[MI]],1,0)</f>
        <v>0</v>
      </c>
      <c r="G147" s="9">
        <f>IF(Table5[[#This Row],[winner]]=Table5[[#Headers],[SRH]],1,0)</f>
        <v>0</v>
      </c>
      <c r="H147" s="9">
        <f>IF(Table5[[#This Row],[winner]]=Table5[[#Headers],[DC]],1,0)</f>
        <v>0</v>
      </c>
      <c r="I147" s="9">
        <f>IF(Table5[[#This Row],[winner]]=Table5[[#Headers],[RR]],1,0)</f>
        <v>0</v>
      </c>
      <c r="J147" s="9">
        <f>IF(Table5[[#This Row],[winner]]=Table5[[#Headers],[CSK]],1,0)</f>
        <v>0</v>
      </c>
      <c r="K147" s="9">
        <f>IF(Table5[[#This Row],[winner]]=Table5[[#Headers],[KKR]],1,0)</f>
        <v>0</v>
      </c>
      <c r="L147" s="9">
        <f>IF(Table5[[#This Row],[winner]]=Table5[[#Headers],[KXIP]],1,0)</f>
        <v>0</v>
      </c>
    </row>
    <row r="148" spans="1:12" x14ac:dyDescent="0.3">
      <c r="A148" s="8">
        <v>2015</v>
      </c>
      <c r="B148" s="8" t="s">
        <v>376</v>
      </c>
      <c r="C148" s="8" t="s">
        <v>374</v>
      </c>
      <c r="D148" s="8" t="s">
        <v>376</v>
      </c>
      <c r="E148" s="9">
        <f>IF(Table5[[#This Row],[winner]]=Table5[[#Headers],[RCB]],1,0)</f>
        <v>1</v>
      </c>
      <c r="F148" s="9">
        <f>IF(Table5[[#This Row],[winner]]=Table5[[#Headers],[MI]],1,0)</f>
        <v>0</v>
      </c>
      <c r="G148" s="9">
        <f>IF(Table5[[#This Row],[winner]]=Table5[[#Headers],[SRH]],1,0)</f>
        <v>0</v>
      </c>
      <c r="H148" s="9">
        <f>IF(Table5[[#This Row],[winner]]=Table5[[#Headers],[DC]],1,0)</f>
        <v>0</v>
      </c>
      <c r="I148" s="9">
        <f>IF(Table5[[#This Row],[winner]]=Table5[[#Headers],[RR]],1,0)</f>
        <v>0</v>
      </c>
      <c r="J148" s="9">
        <f>IF(Table5[[#This Row],[winner]]=Table5[[#Headers],[CSK]],1,0)</f>
        <v>0</v>
      </c>
      <c r="K148" s="9">
        <f>IF(Table5[[#This Row],[winner]]=Table5[[#Headers],[KKR]],1,0)</f>
        <v>0</v>
      </c>
      <c r="L148" s="9">
        <f>IF(Table5[[#This Row],[winner]]=Table5[[#Headers],[KXIP]],1,0)</f>
        <v>0</v>
      </c>
    </row>
    <row r="149" spans="1:12" x14ac:dyDescent="0.3">
      <c r="A149" s="8">
        <v>2015</v>
      </c>
      <c r="B149" s="8" t="s">
        <v>376</v>
      </c>
      <c r="C149" s="8" t="s">
        <v>373</v>
      </c>
      <c r="D149" s="8" t="s">
        <v>373</v>
      </c>
      <c r="E149" s="9">
        <f>IF(Table5[[#This Row],[winner]]=Table5[[#Headers],[RCB]],1,0)</f>
        <v>0</v>
      </c>
      <c r="F149" s="9">
        <f>IF(Table5[[#This Row],[winner]]=Table5[[#Headers],[MI]],1,0)</f>
        <v>0</v>
      </c>
      <c r="G149" s="9">
        <f>IF(Table5[[#This Row],[winner]]=Table5[[#Headers],[SRH]],1,0)</f>
        <v>0</v>
      </c>
      <c r="H149" s="9">
        <f>IF(Table5[[#This Row],[winner]]=Table5[[#Headers],[DC]],1,0)</f>
        <v>0</v>
      </c>
      <c r="I149" s="9">
        <f>IF(Table5[[#This Row],[winner]]=Table5[[#Headers],[RR]],1,0)</f>
        <v>0</v>
      </c>
      <c r="J149" s="9">
        <f>IF(Table5[[#This Row],[winner]]=Table5[[#Headers],[CSK]],1,0)</f>
        <v>1</v>
      </c>
      <c r="K149" s="9">
        <f>IF(Table5[[#This Row],[winner]]=Table5[[#Headers],[KKR]],1,0)</f>
        <v>0</v>
      </c>
      <c r="L149" s="9">
        <f>IF(Table5[[#This Row],[winner]]=Table5[[#Headers],[KXIP]],1,0)</f>
        <v>0</v>
      </c>
    </row>
    <row r="150" spans="1:12" x14ac:dyDescent="0.3">
      <c r="A150" s="8">
        <v>2015</v>
      </c>
      <c r="B150" s="8" t="s">
        <v>376</v>
      </c>
      <c r="C150" s="8" t="s">
        <v>371</v>
      </c>
      <c r="D150" s="8" t="s">
        <v>376</v>
      </c>
      <c r="E150" s="9">
        <f>IF(Table5[[#This Row],[winner]]=Table5[[#Headers],[RCB]],1,0)</f>
        <v>1</v>
      </c>
      <c r="F150" s="9">
        <f>IF(Table5[[#This Row],[winner]]=Table5[[#Headers],[MI]],1,0)</f>
        <v>0</v>
      </c>
      <c r="G150" s="9">
        <f>IF(Table5[[#This Row],[winner]]=Table5[[#Headers],[SRH]],1,0)</f>
        <v>0</v>
      </c>
      <c r="H150" s="9">
        <f>IF(Table5[[#This Row],[winner]]=Table5[[#Headers],[DC]],1,0)</f>
        <v>0</v>
      </c>
      <c r="I150" s="9">
        <f>IF(Table5[[#This Row],[winner]]=Table5[[#Headers],[RR]],1,0)</f>
        <v>0</v>
      </c>
      <c r="J150" s="9">
        <f>IF(Table5[[#This Row],[winner]]=Table5[[#Headers],[CSK]],1,0)</f>
        <v>0</v>
      </c>
      <c r="K150" s="9">
        <f>IF(Table5[[#This Row],[winner]]=Table5[[#Headers],[KKR]],1,0)</f>
        <v>0</v>
      </c>
      <c r="L150" s="9">
        <f>IF(Table5[[#This Row],[winner]]=Table5[[#Headers],[KXIP]],1,0)</f>
        <v>0</v>
      </c>
    </row>
    <row r="151" spans="1:12" x14ac:dyDescent="0.3">
      <c r="A151" s="8">
        <v>2015</v>
      </c>
      <c r="B151" s="8" t="s">
        <v>376</v>
      </c>
      <c r="C151" s="8" t="s">
        <v>377</v>
      </c>
      <c r="D151" s="8" t="s">
        <v>377</v>
      </c>
      <c r="E151" s="9">
        <f>IF(Table5[[#This Row],[winner]]=Table5[[#Headers],[RCB]],1,0)</f>
        <v>0</v>
      </c>
      <c r="F151" s="9">
        <f>IF(Table5[[#This Row],[winner]]=Table5[[#Headers],[MI]],1,0)</f>
        <v>0</v>
      </c>
      <c r="G151" s="9">
        <f>IF(Table5[[#This Row],[winner]]=Table5[[#Headers],[SRH]],1,0)</f>
        <v>0</v>
      </c>
      <c r="H151" s="9">
        <f>IF(Table5[[#This Row],[winner]]=Table5[[#Headers],[DC]],1,0)</f>
        <v>0</v>
      </c>
      <c r="I151" s="9">
        <f>IF(Table5[[#This Row],[winner]]=Table5[[#Headers],[RR]],1,0)</f>
        <v>0</v>
      </c>
      <c r="J151" s="9">
        <f>IF(Table5[[#This Row],[winner]]=Table5[[#Headers],[CSK]],1,0)</f>
        <v>0</v>
      </c>
      <c r="K151" s="9">
        <f>IF(Table5[[#This Row],[winner]]=Table5[[#Headers],[KKR]],1,0)</f>
        <v>0</v>
      </c>
      <c r="L151" s="9">
        <f>IF(Table5[[#This Row],[winner]]=Table5[[#Headers],[KXIP]],1,0)</f>
        <v>1</v>
      </c>
    </row>
    <row r="152" spans="1:12" x14ac:dyDescent="0.3">
      <c r="A152" s="8">
        <v>2015</v>
      </c>
      <c r="B152" s="8" t="s">
        <v>376</v>
      </c>
      <c r="C152" s="8" t="s">
        <v>378</v>
      </c>
      <c r="D152" s="8" t="s">
        <v>376</v>
      </c>
      <c r="E152" s="9">
        <f>IF(Table5[[#This Row],[winner]]=Table5[[#Headers],[RCB]],1,0)</f>
        <v>1</v>
      </c>
      <c r="F152" s="9">
        <f>IF(Table5[[#This Row],[winner]]=Table5[[#Headers],[MI]],1,0)</f>
        <v>0</v>
      </c>
      <c r="G152" s="9">
        <f>IF(Table5[[#This Row],[winner]]=Table5[[#Headers],[SRH]],1,0)</f>
        <v>0</v>
      </c>
      <c r="H152" s="9">
        <f>IF(Table5[[#This Row],[winner]]=Table5[[#Headers],[DC]],1,0)</f>
        <v>0</v>
      </c>
      <c r="I152" s="9">
        <f>IF(Table5[[#This Row],[winner]]=Table5[[#Headers],[RR]],1,0)</f>
        <v>0</v>
      </c>
      <c r="J152" s="9">
        <f>IF(Table5[[#This Row],[winner]]=Table5[[#Headers],[CSK]],1,0)</f>
        <v>0</v>
      </c>
      <c r="K152" s="9">
        <f>IF(Table5[[#This Row],[winner]]=Table5[[#Headers],[KKR]],1,0)</f>
        <v>0</v>
      </c>
      <c r="L152" s="9">
        <f>IF(Table5[[#This Row],[winner]]=Table5[[#Headers],[KXIP]],1,0)</f>
        <v>0</v>
      </c>
    </row>
    <row r="153" spans="1:12" x14ac:dyDescent="0.3">
      <c r="A153" s="8">
        <v>2015</v>
      </c>
      <c r="B153" s="8" t="s">
        <v>376</v>
      </c>
      <c r="C153" s="8" t="s">
        <v>373</v>
      </c>
      <c r="D153" s="8" t="s">
        <v>373</v>
      </c>
      <c r="E153" s="9">
        <f>IF(Table5[[#This Row],[winner]]=Table5[[#Headers],[RCB]],1,0)</f>
        <v>0</v>
      </c>
      <c r="F153" s="9">
        <f>IF(Table5[[#This Row],[winner]]=Table5[[#Headers],[MI]],1,0)</f>
        <v>0</v>
      </c>
      <c r="G153" s="9">
        <f>IF(Table5[[#This Row],[winner]]=Table5[[#Headers],[SRH]],1,0)</f>
        <v>0</v>
      </c>
      <c r="H153" s="9">
        <f>IF(Table5[[#This Row],[winner]]=Table5[[#Headers],[DC]],1,0)</f>
        <v>0</v>
      </c>
      <c r="I153" s="9">
        <f>IF(Table5[[#This Row],[winner]]=Table5[[#Headers],[RR]],1,0)</f>
        <v>0</v>
      </c>
      <c r="J153" s="9">
        <f>IF(Table5[[#This Row],[winner]]=Table5[[#Headers],[CSK]],1,0)</f>
        <v>1</v>
      </c>
      <c r="K153" s="9">
        <f>IF(Table5[[#This Row],[winner]]=Table5[[#Headers],[KKR]],1,0)</f>
        <v>0</v>
      </c>
      <c r="L153" s="9">
        <f>IF(Table5[[#This Row],[winner]]=Table5[[#Headers],[KXIP]],1,0)</f>
        <v>0</v>
      </c>
    </row>
    <row r="154" spans="1:12" x14ac:dyDescent="0.3">
      <c r="A154" s="8">
        <v>2016</v>
      </c>
      <c r="B154" s="8" t="s">
        <v>376</v>
      </c>
      <c r="C154" s="8" t="s">
        <v>371</v>
      </c>
      <c r="D154" s="8" t="s">
        <v>371</v>
      </c>
      <c r="E154" s="9">
        <f>IF(Table5[[#This Row],[winner]]=Table5[[#Headers],[RCB]],1,0)</f>
        <v>0</v>
      </c>
      <c r="F154" s="9">
        <f>IF(Table5[[#This Row],[winner]]=Table5[[#Headers],[MI]],1,0)</f>
        <v>1</v>
      </c>
      <c r="G154" s="9">
        <f>IF(Table5[[#This Row],[winner]]=Table5[[#Headers],[SRH]],1,0)</f>
        <v>0</v>
      </c>
      <c r="H154" s="9">
        <f>IF(Table5[[#This Row],[winner]]=Table5[[#Headers],[DC]],1,0)</f>
        <v>0</v>
      </c>
      <c r="I154" s="9">
        <f>IF(Table5[[#This Row],[winner]]=Table5[[#Headers],[RR]],1,0)</f>
        <v>0</v>
      </c>
      <c r="J154" s="9">
        <f>IF(Table5[[#This Row],[winner]]=Table5[[#Headers],[CSK]],1,0)</f>
        <v>0</v>
      </c>
      <c r="K154" s="9">
        <f>IF(Table5[[#This Row],[winner]]=Table5[[#Headers],[KKR]],1,0)</f>
        <v>0</v>
      </c>
      <c r="L154" s="9">
        <f>IF(Table5[[#This Row],[winner]]=Table5[[#Headers],[KXIP]],1,0)</f>
        <v>0</v>
      </c>
    </row>
    <row r="155" spans="1:12" x14ac:dyDescent="0.3">
      <c r="A155" s="8">
        <v>2016</v>
      </c>
      <c r="B155" s="8" t="s">
        <v>376</v>
      </c>
      <c r="C155" s="8" t="s">
        <v>378</v>
      </c>
      <c r="D155" s="8" t="s">
        <v>378</v>
      </c>
      <c r="E155" s="9">
        <f>IF(Table5[[#This Row],[winner]]=Table5[[#Headers],[RCB]],1,0)</f>
        <v>0</v>
      </c>
      <c r="F155" s="9">
        <f>IF(Table5[[#This Row],[winner]]=Table5[[#Headers],[MI]],1,0)</f>
        <v>0</v>
      </c>
      <c r="G155" s="9">
        <f>IF(Table5[[#This Row],[winner]]=Table5[[#Headers],[SRH]],1,0)</f>
        <v>1</v>
      </c>
      <c r="H155" s="9">
        <f>IF(Table5[[#This Row],[winner]]=Table5[[#Headers],[DC]],1,0)</f>
        <v>0</v>
      </c>
      <c r="I155" s="9">
        <f>IF(Table5[[#This Row],[winner]]=Table5[[#Headers],[RR]],1,0)</f>
        <v>0</v>
      </c>
      <c r="J155" s="9">
        <f>IF(Table5[[#This Row],[winner]]=Table5[[#Headers],[CSK]],1,0)</f>
        <v>0</v>
      </c>
      <c r="K155" s="9">
        <f>IF(Table5[[#This Row],[winner]]=Table5[[#Headers],[KKR]],1,0)</f>
        <v>0</v>
      </c>
      <c r="L155" s="9">
        <f>IF(Table5[[#This Row],[winner]]=Table5[[#Headers],[KXIP]],1,0)</f>
        <v>0</v>
      </c>
    </row>
    <row r="156" spans="1:12" x14ac:dyDescent="0.3">
      <c r="A156" s="8">
        <v>2016</v>
      </c>
      <c r="B156" s="8" t="s">
        <v>376</v>
      </c>
      <c r="C156" s="8" t="s">
        <v>377</v>
      </c>
      <c r="D156" s="8" t="s">
        <v>376</v>
      </c>
      <c r="E156" s="9">
        <f>IF(Table5[[#This Row],[winner]]=Table5[[#Headers],[RCB]],1,0)</f>
        <v>1</v>
      </c>
      <c r="F156" s="9">
        <f>IF(Table5[[#This Row],[winner]]=Table5[[#Headers],[MI]],1,0)</f>
        <v>0</v>
      </c>
      <c r="G156" s="9">
        <f>IF(Table5[[#This Row],[winner]]=Table5[[#Headers],[SRH]],1,0)</f>
        <v>0</v>
      </c>
      <c r="H156" s="9">
        <f>IF(Table5[[#This Row],[winner]]=Table5[[#Headers],[DC]],1,0)</f>
        <v>0</v>
      </c>
      <c r="I156" s="9">
        <f>IF(Table5[[#This Row],[winner]]=Table5[[#Headers],[RR]],1,0)</f>
        <v>0</v>
      </c>
      <c r="J156" s="9">
        <f>IF(Table5[[#This Row],[winner]]=Table5[[#Headers],[CSK]],1,0)</f>
        <v>0</v>
      </c>
      <c r="K156" s="9">
        <f>IF(Table5[[#This Row],[winner]]=Table5[[#Headers],[KKR]],1,0)</f>
        <v>0</v>
      </c>
      <c r="L156" s="9">
        <f>IF(Table5[[#This Row],[winner]]=Table5[[#Headers],[KXIP]],1,0)</f>
        <v>0</v>
      </c>
    </row>
    <row r="157" spans="1:12" x14ac:dyDescent="0.3">
      <c r="A157" s="8">
        <v>2016</v>
      </c>
      <c r="B157" s="8" t="s">
        <v>376</v>
      </c>
      <c r="C157" s="8" t="s">
        <v>372</v>
      </c>
      <c r="D157" s="8" t="s">
        <v>376</v>
      </c>
      <c r="E157" s="9">
        <f>IF(Table5[[#This Row],[winner]]=Table5[[#Headers],[RCB]],1,0)</f>
        <v>1</v>
      </c>
      <c r="F157" s="9">
        <f>IF(Table5[[#This Row],[winner]]=Table5[[#Headers],[MI]],1,0)</f>
        <v>0</v>
      </c>
      <c r="G157" s="9">
        <f>IF(Table5[[#This Row],[winner]]=Table5[[#Headers],[SRH]],1,0)</f>
        <v>0</v>
      </c>
      <c r="H157" s="9">
        <f>IF(Table5[[#This Row],[winner]]=Table5[[#Headers],[DC]],1,0)</f>
        <v>0</v>
      </c>
      <c r="I157" s="9">
        <f>IF(Table5[[#This Row],[winner]]=Table5[[#Headers],[RR]],1,0)</f>
        <v>0</v>
      </c>
      <c r="J157" s="9">
        <f>IF(Table5[[#This Row],[winner]]=Table5[[#Headers],[CSK]],1,0)</f>
        <v>0</v>
      </c>
      <c r="K157" s="9">
        <f>IF(Table5[[#This Row],[winner]]=Table5[[#Headers],[KKR]],1,0)</f>
        <v>0</v>
      </c>
      <c r="L157" s="9">
        <f>IF(Table5[[#This Row],[winner]]=Table5[[#Headers],[KXIP]],1,0)</f>
        <v>0</v>
      </c>
    </row>
    <row r="158" spans="1:12" x14ac:dyDescent="0.3">
      <c r="A158" s="8">
        <v>2016</v>
      </c>
      <c r="B158" s="8" t="s">
        <v>376</v>
      </c>
      <c r="C158" s="8" t="s">
        <v>374</v>
      </c>
      <c r="D158" s="8" t="s">
        <v>376</v>
      </c>
      <c r="E158" s="9">
        <f>IF(Table5[[#This Row],[winner]]=Table5[[#Headers],[RCB]],1,0)</f>
        <v>1</v>
      </c>
      <c r="F158" s="9">
        <f>IF(Table5[[#This Row],[winner]]=Table5[[#Headers],[MI]],1,0)</f>
        <v>0</v>
      </c>
      <c r="G158" s="9">
        <f>IF(Table5[[#This Row],[winner]]=Table5[[#Headers],[SRH]],1,0)</f>
        <v>0</v>
      </c>
      <c r="H158" s="9">
        <f>IF(Table5[[#This Row],[winner]]=Table5[[#Headers],[DC]],1,0)</f>
        <v>0</v>
      </c>
      <c r="I158" s="9">
        <f>IF(Table5[[#This Row],[winner]]=Table5[[#Headers],[RR]],1,0)</f>
        <v>0</v>
      </c>
      <c r="J158" s="9">
        <f>IF(Table5[[#This Row],[winner]]=Table5[[#Headers],[CSK]],1,0)</f>
        <v>0</v>
      </c>
      <c r="K158" s="9">
        <f>IF(Table5[[#This Row],[winner]]=Table5[[#Headers],[KKR]],1,0)</f>
        <v>0</v>
      </c>
      <c r="L158" s="9">
        <f>IF(Table5[[#This Row],[winner]]=Table5[[#Headers],[KXIP]],1,0)</f>
        <v>0</v>
      </c>
    </row>
    <row r="159" spans="1:12" x14ac:dyDescent="0.3">
      <c r="A159" s="8">
        <v>2017</v>
      </c>
      <c r="B159" s="8" t="s">
        <v>376</v>
      </c>
      <c r="C159" s="8" t="s">
        <v>378</v>
      </c>
      <c r="D159" s="8" t="s">
        <v>378</v>
      </c>
      <c r="E159" s="9">
        <f>IF(Table5[[#This Row],[winner]]=Table5[[#Headers],[RCB]],1,0)</f>
        <v>0</v>
      </c>
      <c r="F159" s="9">
        <f>IF(Table5[[#This Row],[winner]]=Table5[[#Headers],[MI]],1,0)</f>
        <v>0</v>
      </c>
      <c r="G159" s="9">
        <f>IF(Table5[[#This Row],[winner]]=Table5[[#Headers],[SRH]],1,0)</f>
        <v>1</v>
      </c>
      <c r="H159" s="9">
        <f>IF(Table5[[#This Row],[winner]]=Table5[[#Headers],[DC]],1,0)</f>
        <v>0</v>
      </c>
      <c r="I159" s="9">
        <f>IF(Table5[[#This Row],[winner]]=Table5[[#Headers],[RR]],1,0)</f>
        <v>0</v>
      </c>
      <c r="J159" s="9">
        <f>IF(Table5[[#This Row],[winner]]=Table5[[#Headers],[CSK]],1,0)</f>
        <v>0</v>
      </c>
      <c r="K159" s="9">
        <f>IF(Table5[[#This Row],[winner]]=Table5[[#Headers],[KKR]],1,0)</f>
        <v>0</v>
      </c>
      <c r="L159" s="9">
        <f>IF(Table5[[#This Row],[winner]]=Table5[[#Headers],[KXIP]],1,0)</f>
        <v>0</v>
      </c>
    </row>
    <row r="160" spans="1:12" x14ac:dyDescent="0.3">
      <c r="A160" s="8">
        <v>2017</v>
      </c>
      <c r="B160" s="8" t="s">
        <v>376</v>
      </c>
      <c r="C160" s="8" t="s">
        <v>377</v>
      </c>
      <c r="D160" s="8" t="s">
        <v>377</v>
      </c>
      <c r="E160" s="9">
        <f>IF(Table5[[#This Row],[winner]]=Table5[[#Headers],[RCB]],1,0)</f>
        <v>0</v>
      </c>
      <c r="F160" s="9">
        <f>IF(Table5[[#This Row],[winner]]=Table5[[#Headers],[MI]],1,0)</f>
        <v>0</v>
      </c>
      <c r="G160" s="9">
        <f>IF(Table5[[#This Row],[winner]]=Table5[[#Headers],[SRH]],1,0)</f>
        <v>0</v>
      </c>
      <c r="H160" s="9">
        <f>IF(Table5[[#This Row],[winner]]=Table5[[#Headers],[DC]],1,0)</f>
        <v>0</v>
      </c>
      <c r="I160" s="9">
        <f>IF(Table5[[#This Row],[winner]]=Table5[[#Headers],[RR]],1,0)</f>
        <v>0</v>
      </c>
      <c r="J160" s="9">
        <f>IF(Table5[[#This Row],[winner]]=Table5[[#Headers],[CSK]],1,0)</f>
        <v>0</v>
      </c>
      <c r="K160" s="9">
        <f>IF(Table5[[#This Row],[winner]]=Table5[[#Headers],[KKR]],1,0)</f>
        <v>0</v>
      </c>
      <c r="L160" s="9">
        <f>IF(Table5[[#This Row],[winner]]=Table5[[#Headers],[KXIP]],1,0)</f>
        <v>1</v>
      </c>
    </row>
    <row r="161" spans="1:12" x14ac:dyDescent="0.3">
      <c r="A161" s="8">
        <v>2017</v>
      </c>
      <c r="B161" s="8" t="s">
        <v>376</v>
      </c>
      <c r="C161" s="8" t="s">
        <v>372</v>
      </c>
      <c r="D161" s="8" t="s">
        <v>372</v>
      </c>
      <c r="E161" s="9">
        <f>IF(Table5[[#This Row],[winner]]=Table5[[#Headers],[RCB]],1,0)</f>
        <v>0</v>
      </c>
      <c r="F161" s="9">
        <f>IF(Table5[[#This Row],[winner]]=Table5[[#Headers],[MI]],1,0)</f>
        <v>0</v>
      </c>
      <c r="G161" s="9">
        <f>IF(Table5[[#This Row],[winner]]=Table5[[#Headers],[SRH]],1,0)</f>
        <v>0</v>
      </c>
      <c r="H161" s="9">
        <f>IF(Table5[[#This Row],[winner]]=Table5[[#Headers],[DC]],1,0)</f>
        <v>0</v>
      </c>
      <c r="I161" s="9">
        <f>IF(Table5[[#This Row],[winner]]=Table5[[#Headers],[RR]],1,0)</f>
        <v>0</v>
      </c>
      <c r="J161" s="9">
        <f>IF(Table5[[#This Row],[winner]]=Table5[[#Headers],[CSK]],1,0)</f>
        <v>0</v>
      </c>
      <c r="K161" s="9">
        <f>IF(Table5[[#This Row],[winner]]=Table5[[#Headers],[KKR]],1,0)</f>
        <v>1</v>
      </c>
      <c r="L161" s="9">
        <f>IF(Table5[[#This Row],[winner]]=Table5[[#Headers],[KXIP]],1,0)</f>
        <v>0</v>
      </c>
    </row>
    <row r="162" spans="1:12" x14ac:dyDescent="0.3">
      <c r="A162" s="8">
        <v>2017</v>
      </c>
      <c r="B162" s="8" t="s">
        <v>376</v>
      </c>
      <c r="C162" s="8" t="s">
        <v>371</v>
      </c>
      <c r="D162" s="8" t="s">
        <v>371</v>
      </c>
      <c r="E162" s="9">
        <f>IF(Table5[[#This Row],[winner]]=Table5[[#Headers],[RCB]],1,0)</f>
        <v>0</v>
      </c>
      <c r="F162" s="9">
        <f>IF(Table5[[#This Row],[winner]]=Table5[[#Headers],[MI]],1,0)</f>
        <v>1</v>
      </c>
      <c r="G162" s="9">
        <f>IF(Table5[[#This Row],[winner]]=Table5[[#Headers],[SRH]],1,0)</f>
        <v>0</v>
      </c>
      <c r="H162" s="9">
        <f>IF(Table5[[#This Row],[winner]]=Table5[[#Headers],[DC]],1,0)</f>
        <v>0</v>
      </c>
      <c r="I162" s="9">
        <f>IF(Table5[[#This Row],[winner]]=Table5[[#Headers],[RR]],1,0)</f>
        <v>0</v>
      </c>
      <c r="J162" s="9">
        <f>IF(Table5[[#This Row],[winner]]=Table5[[#Headers],[CSK]],1,0)</f>
        <v>0</v>
      </c>
      <c r="K162" s="9">
        <f>IF(Table5[[#This Row],[winner]]=Table5[[#Headers],[KKR]],1,0)</f>
        <v>0</v>
      </c>
      <c r="L162" s="9">
        <f>IF(Table5[[#This Row],[winner]]=Table5[[#Headers],[KXIP]],1,0)</f>
        <v>0</v>
      </c>
    </row>
    <row r="163" spans="1:12" x14ac:dyDescent="0.3">
      <c r="A163" s="8">
        <v>2017</v>
      </c>
      <c r="B163" s="8" t="s">
        <v>376</v>
      </c>
      <c r="C163" s="8" t="s">
        <v>374</v>
      </c>
      <c r="D163" s="8" t="s">
        <v>376</v>
      </c>
      <c r="E163" s="9">
        <f>IF(Table5[[#This Row],[winner]]=Table5[[#Headers],[RCB]],1,0)</f>
        <v>1</v>
      </c>
      <c r="F163" s="9">
        <f>IF(Table5[[#This Row],[winner]]=Table5[[#Headers],[MI]],1,0)</f>
        <v>0</v>
      </c>
      <c r="G163" s="9">
        <f>IF(Table5[[#This Row],[winner]]=Table5[[#Headers],[SRH]],1,0)</f>
        <v>0</v>
      </c>
      <c r="H163" s="9">
        <f>IF(Table5[[#This Row],[winner]]=Table5[[#Headers],[DC]],1,0)</f>
        <v>0</v>
      </c>
      <c r="I163" s="9">
        <f>IF(Table5[[#This Row],[winner]]=Table5[[#Headers],[RR]],1,0)</f>
        <v>0</v>
      </c>
      <c r="J163" s="9">
        <f>IF(Table5[[#This Row],[winner]]=Table5[[#Headers],[CSK]],1,0)</f>
        <v>0</v>
      </c>
      <c r="K163" s="9">
        <f>IF(Table5[[#This Row],[winner]]=Table5[[#Headers],[KKR]],1,0)</f>
        <v>0</v>
      </c>
      <c r="L163" s="9">
        <f>IF(Table5[[#This Row],[winner]]=Table5[[#Headers],[KXIP]],1,0)</f>
        <v>0</v>
      </c>
    </row>
    <row r="164" spans="1:12" x14ac:dyDescent="0.3">
      <c r="A164" s="8">
        <v>2018</v>
      </c>
      <c r="B164" s="8" t="s">
        <v>376</v>
      </c>
      <c r="C164" s="8" t="s">
        <v>372</v>
      </c>
      <c r="D164" s="8" t="s">
        <v>372</v>
      </c>
      <c r="E164" s="9">
        <f>IF(Table5[[#This Row],[winner]]=Table5[[#Headers],[RCB]],1,0)</f>
        <v>0</v>
      </c>
      <c r="F164" s="9">
        <f>IF(Table5[[#This Row],[winner]]=Table5[[#Headers],[MI]],1,0)</f>
        <v>0</v>
      </c>
      <c r="G164" s="9">
        <f>IF(Table5[[#This Row],[winner]]=Table5[[#Headers],[SRH]],1,0)</f>
        <v>0</v>
      </c>
      <c r="H164" s="9">
        <f>IF(Table5[[#This Row],[winner]]=Table5[[#Headers],[DC]],1,0)</f>
        <v>0</v>
      </c>
      <c r="I164" s="9">
        <f>IF(Table5[[#This Row],[winner]]=Table5[[#Headers],[RR]],1,0)</f>
        <v>0</v>
      </c>
      <c r="J164" s="9">
        <f>IF(Table5[[#This Row],[winner]]=Table5[[#Headers],[CSK]],1,0)</f>
        <v>0</v>
      </c>
      <c r="K164" s="9">
        <f>IF(Table5[[#This Row],[winner]]=Table5[[#Headers],[KKR]],1,0)</f>
        <v>1</v>
      </c>
      <c r="L164" s="9">
        <f>IF(Table5[[#This Row],[winner]]=Table5[[#Headers],[KXIP]],1,0)</f>
        <v>0</v>
      </c>
    </row>
    <row r="165" spans="1:12" x14ac:dyDescent="0.3">
      <c r="A165" s="8">
        <v>2018</v>
      </c>
      <c r="B165" s="8" t="s">
        <v>376</v>
      </c>
      <c r="C165" s="8" t="s">
        <v>371</v>
      </c>
      <c r="D165" s="8" t="s">
        <v>371</v>
      </c>
      <c r="E165" s="9">
        <f>IF(Table5[[#This Row],[winner]]=Table5[[#Headers],[RCB]],1,0)</f>
        <v>0</v>
      </c>
      <c r="F165" s="9">
        <f>IF(Table5[[#This Row],[winner]]=Table5[[#Headers],[MI]],1,0)</f>
        <v>1</v>
      </c>
      <c r="G165" s="9">
        <f>IF(Table5[[#This Row],[winner]]=Table5[[#Headers],[SRH]],1,0)</f>
        <v>0</v>
      </c>
      <c r="H165" s="9">
        <f>IF(Table5[[#This Row],[winner]]=Table5[[#Headers],[DC]],1,0)</f>
        <v>0</v>
      </c>
      <c r="I165" s="9">
        <f>IF(Table5[[#This Row],[winner]]=Table5[[#Headers],[RR]],1,0)</f>
        <v>0</v>
      </c>
      <c r="J165" s="9">
        <f>IF(Table5[[#This Row],[winner]]=Table5[[#Headers],[CSK]],1,0)</f>
        <v>0</v>
      </c>
      <c r="K165" s="9">
        <f>IF(Table5[[#This Row],[winner]]=Table5[[#Headers],[KKR]],1,0)</f>
        <v>0</v>
      </c>
      <c r="L165" s="9">
        <f>IF(Table5[[#This Row],[winner]]=Table5[[#Headers],[KXIP]],1,0)</f>
        <v>0</v>
      </c>
    </row>
    <row r="166" spans="1:12" x14ac:dyDescent="0.3">
      <c r="A166" s="8">
        <v>2018</v>
      </c>
      <c r="B166" s="8" t="s">
        <v>376</v>
      </c>
      <c r="C166" s="8" t="s">
        <v>373</v>
      </c>
      <c r="D166" s="8" t="s">
        <v>373</v>
      </c>
      <c r="E166" s="9">
        <f>IF(Table5[[#This Row],[winner]]=Table5[[#Headers],[RCB]],1,0)</f>
        <v>0</v>
      </c>
      <c r="F166" s="9">
        <f>IF(Table5[[#This Row],[winner]]=Table5[[#Headers],[MI]],1,0)</f>
        <v>0</v>
      </c>
      <c r="G166" s="9">
        <f>IF(Table5[[#This Row],[winner]]=Table5[[#Headers],[SRH]],1,0)</f>
        <v>0</v>
      </c>
      <c r="H166" s="9">
        <f>IF(Table5[[#This Row],[winner]]=Table5[[#Headers],[DC]],1,0)</f>
        <v>0</v>
      </c>
      <c r="I166" s="9">
        <f>IF(Table5[[#This Row],[winner]]=Table5[[#Headers],[RR]],1,0)</f>
        <v>0</v>
      </c>
      <c r="J166" s="9">
        <f>IF(Table5[[#This Row],[winner]]=Table5[[#Headers],[CSK]],1,0)</f>
        <v>1</v>
      </c>
      <c r="K166" s="9">
        <f>IF(Table5[[#This Row],[winner]]=Table5[[#Headers],[KKR]],1,0)</f>
        <v>0</v>
      </c>
      <c r="L166" s="9">
        <f>IF(Table5[[#This Row],[winner]]=Table5[[#Headers],[KXIP]],1,0)</f>
        <v>0</v>
      </c>
    </row>
    <row r="167" spans="1:12" x14ac:dyDescent="0.3">
      <c r="A167" s="8">
        <v>2018</v>
      </c>
      <c r="B167" s="8" t="s">
        <v>376</v>
      </c>
      <c r="C167" s="8" t="s">
        <v>378</v>
      </c>
      <c r="D167" s="8" t="s">
        <v>378</v>
      </c>
      <c r="E167" s="9">
        <f>IF(Table5[[#This Row],[winner]]=Table5[[#Headers],[RCB]],1,0)</f>
        <v>0</v>
      </c>
      <c r="F167" s="9">
        <f>IF(Table5[[#This Row],[winner]]=Table5[[#Headers],[MI]],1,0)</f>
        <v>0</v>
      </c>
      <c r="G167" s="9">
        <f>IF(Table5[[#This Row],[winner]]=Table5[[#Headers],[SRH]],1,0)</f>
        <v>1</v>
      </c>
      <c r="H167" s="9">
        <f>IF(Table5[[#This Row],[winner]]=Table5[[#Headers],[DC]],1,0)</f>
        <v>0</v>
      </c>
      <c r="I167" s="9">
        <f>IF(Table5[[#This Row],[winner]]=Table5[[#Headers],[RR]],1,0)</f>
        <v>0</v>
      </c>
      <c r="J167" s="9">
        <f>IF(Table5[[#This Row],[winner]]=Table5[[#Headers],[CSK]],1,0)</f>
        <v>0</v>
      </c>
      <c r="K167" s="9">
        <f>IF(Table5[[#This Row],[winner]]=Table5[[#Headers],[KKR]],1,0)</f>
        <v>0</v>
      </c>
      <c r="L167" s="9">
        <f>IF(Table5[[#This Row],[winner]]=Table5[[#Headers],[KXIP]],1,0)</f>
        <v>0</v>
      </c>
    </row>
    <row r="168" spans="1:12" x14ac:dyDescent="0.3">
      <c r="A168" s="8">
        <v>2018</v>
      </c>
      <c r="B168" s="8" t="s">
        <v>376</v>
      </c>
      <c r="C168" s="8" t="s">
        <v>374</v>
      </c>
      <c r="D168" s="8" t="s">
        <v>376</v>
      </c>
      <c r="E168" s="9">
        <f>IF(Table5[[#This Row],[winner]]=Table5[[#Headers],[RCB]],1,0)</f>
        <v>1</v>
      </c>
      <c r="F168" s="9">
        <f>IF(Table5[[#This Row],[winner]]=Table5[[#Headers],[MI]],1,0)</f>
        <v>0</v>
      </c>
      <c r="G168" s="9">
        <f>IF(Table5[[#This Row],[winner]]=Table5[[#Headers],[SRH]],1,0)</f>
        <v>0</v>
      </c>
      <c r="H168" s="9">
        <f>IF(Table5[[#This Row],[winner]]=Table5[[#Headers],[DC]],1,0)</f>
        <v>0</v>
      </c>
      <c r="I168" s="9">
        <f>IF(Table5[[#This Row],[winner]]=Table5[[#Headers],[RR]],1,0)</f>
        <v>0</v>
      </c>
      <c r="J168" s="9">
        <f>IF(Table5[[#This Row],[winner]]=Table5[[#Headers],[CSK]],1,0)</f>
        <v>0</v>
      </c>
      <c r="K168" s="9">
        <f>IF(Table5[[#This Row],[winner]]=Table5[[#Headers],[KKR]],1,0)</f>
        <v>0</v>
      </c>
      <c r="L168" s="9">
        <f>IF(Table5[[#This Row],[winner]]=Table5[[#Headers],[KXIP]],1,0)</f>
        <v>0</v>
      </c>
    </row>
    <row r="169" spans="1:12" x14ac:dyDescent="0.3">
      <c r="A169" s="8">
        <v>2018</v>
      </c>
      <c r="B169" s="8" t="s">
        <v>376</v>
      </c>
      <c r="C169" s="8" t="s">
        <v>377</v>
      </c>
      <c r="D169" s="8" t="s">
        <v>376</v>
      </c>
      <c r="E169" s="9">
        <f>IF(Table5[[#This Row],[winner]]=Table5[[#Headers],[RCB]],1,0)</f>
        <v>1</v>
      </c>
      <c r="F169" s="9">
        <f>IF(Table5[[#This Row],[winner]]=Table5[[#Headers],[MI]],1,0)</f>
        <v>0</v>
      </c>
      <c r="G169" s="9">
        <f>IF(Table5[[#This Row],[winner]]=Table5[[#Headers],[SRH]],1,0)</f>
        <v>0</v>
      </c>
      <c r="H169" s="9">
        <f>IF(Table5[[#This Row],[winner]]=Table5[[#Headers],[DC]],1,0)</f>
        <v>0</v>
      </c>
      <c r="I169" s="9">
        <f>IF(Table5[[#This Row],[winner]]=Table5[[#Headers],[RR]],1,0)</f>
        <v>0</v>
      </c>
      <c r="J169" s="9">
        <f>IF(Table5[[#This Row],[winner]]=Table5[[#Headers],[CSK]],1,0)</f>
        <v>0</v>
      </c>
      <c r="K169" s="9">
        <f>IF(Table5[[#This Row],[winner]]=Table5[[#Headers],[KKR]],1,0)</f>
        <v>0</v>
      </c>
      <c r="L169" s="9">
        <f>IF(Table5[[#This Row],[winner]]=Table5[[#Headers],[KXIP]],1,0)</f>
        <v>0</v>
      </c>
    </row>
    <row r="170" spans="1:12" x14ac:dyDescent="0.3">
      <c r="A170" s="8">
        <v>2018</v>
      </c>
      <c r="B170" s="8" t="s">
        <v>376</v>
      </c>
      <c r="C170" s="8" t="s">
        <v>375</v>
      </c>
      <c r="D170" s="8" t="s">
        <v>375</v>
      </c>
      <c r="E170" s="9">
        <f>IF(Table5[[#This Row],[winner]]=Table5[[#Headers],[RCB]],1,0)</f>
        <v>0</v>
      </c>
      <c r="F170" s="9">
        <f>IF(Table5[[#This Row],[winner]]=Table5[[#Headers],[MI]],1,0)</f>
        <v>0</v>
      </c>
      <c r="G170" s="9">
        <f>IF(Table5[[#This Row],[winner]]=Table5[[#Headers],[SRH]],1,0)</f>
        <v>0</v>
      </c>
      <c r="H170" s="9">
        <f>IF(Table5[[#This Row],[winner]]=Table5[[#Headers],[DC]],1,0)</f>
        <v>0</v>
      </c>
      <c r="I170" s="9">
        <f>IF(Table5[[#This Row],[winner]]=Table5[[#Headers],[RR]],1,0)</f>
        <v>1</v>
      </c>
      <c r="J170" s="9">
        <f>IF(Table5[[#This Row],[winner]]=Table5[[#Headers],[CSK]],1,0)</f>
        <v>0</v>
      </c>
      <c r="K170" s="9">
        <f>IF(Table5[[#This Row],[winner]]=Table5[[#Headers],[KKR]],1,0)</f>
        <v>0</v>
      </c>
      <c r="L170" s="9">
        <f>IF(Table5[[#This Row],[winner]]=Table5[[#Headers],[KXIP]],1,0)</f>
        <v>0</v>
      </c>
    </row>
    <row r="171" spans="1:12" x14ac:dyDescent="0.3">
      <c r="A171" s="8">
        <v>2019</v>
      </c>
      <c r="B171" s="8" t="s">
        <v>376</v>
      </c>
      <c r="C171" s="8" t="s">
        <v>373</v>
      </c>
      <c r="D171" s="8" t="s">
        <v>373</v>
      </c>
      <c r="E171" s="9">
        <f>IF(Table5[[#This Row],[winner]]=Table5[[#Headers],[RCB]],1,0)</f>
        <v>0</v>
      </c>
      <c r="F171" s="9">
        <f>IF(Table5[[#This Row],[winner]]=Table5[[#Headers],[MI]],1,0)</f>
        <v>0</v>
      </c>
      <c r="G171" s="9">
        <f>IF(Table5[[#This Row],[winner]]=Table5[[#Headers],[SRH]],1,0)</f>
        <v>0</v>
      </c>
      <c r="H171" s="9">
        <f>IF(Table5[[#This Row],[winner]]=Table5[[#Headers],[DC]],1,0)</f>
        <v>0</v>
      </c>
      <c r="I171" s="9">
        <f>IF(Table5[[#This Row],[winner]]=Table5[[#Headers],[RR]],1,0)</f>
        <v>0</v>
      </c>
      <c r="J171" s="9">
        <f>IF(Table5[[#This Row],[winner]]=Table5[[#Headers],[CSK]],1,0)</f>
        <v>1</v>
      </c>
      <c r="K171" s="9">
        <f>IF(Table5[[#This Row],[winner]]=Table5[[#Headers],[KKR]],1,0)</f>
        <v>0</v>
      </c>
      <c r="L171" s="9">
        <f>IF(Table5[[#This Row],[winner]]=Table5[[#Headers],[KXIP]],1,0)</f>
        <v>0</v>
      </c>
    </row>
    <row r="172" spans="1:12" x14ac:dyDescent="0.3">
      <c r="A172" s="8">
        <v>2019</v>
      </c>
      <c r="B172" s="8" t="s">
        <v>376</v>
      </c>
      <c r="C172" s="8" t="s">
        <v>378</v>
      </c>
      <c r="D172" s="8" t="s">
        <v>378</v>
      </c>
      <c r="E172" s="9">
        <f>IF(Table5[[#This Row],[winner]]=Table5[[#Headers],[RCB]],1,0)</f>
        <v>0</v>
      </c>
      <c r="F172" s="9">
        <f>IF(Table5[[#This Row],[winner]]=Table5[[#Headers],[MI]],1,0)</f>
        <v>0</v>
      </c>
      <c r="G172" s="9">
        <f>IF(Table5[[#This Row],[winner]]=Table5[[#Headers],[SRH]],1,0)</f>
        <v>1</v>
      </c>
      <c r="H172" s="9">
        <f>IF(Table5[[#This Row],[winner]]=Table5[[#Headers],[DC]],1,0)</f>
        <v>0</v>
      </c>
      <c r="I172" s="9">
        <f>IF(Table5[[#This Row],[winner]]=Table5[[#Headers],[RR]],1,0)</f>
        <v>0</v>
      </c>
      <c r="J172" s="9">
        <f>IF(Table5[[#This Row],[winner]]=Table5[[#Headers],[CSK]],1,0)</f>
        <v>0</v>
      </c>
      <c r="K172" s="9">
        <f>IF(Table5[[#This Row],[winner]]=Table5[[#Headers],[KKR]],1,0)</f>
        <v>0</v>
      </c>
      <c r="L172" s="9">
        <f>IF(Table5[[#This Row],[winner]]=Table5[[#Headers],[KXIP]],1,0)</f>
        <v>0</v>
      </c>
    </row>
    <row r="173" spans="1:12" x14ac:dyDescent="0.3">
      <c r="A173" s="8">
        <v>2019</v>
      </c>
      <c r="B173" s="8" t="s">
        <v>376</v>
      </c>
      <c r="C173" s="8" t="s">
        <v>375</v>
      </c>
      <c r="D173" s="8" t="s">
        <v>375</v>
      </c>
      <c r="E173" s="9">
        <f>IF(Table5[[#This Row],[winner]]=Table5[[#Headers],[RCB]],1,0)</f>
        <v>0</v>
      </c>
      <c r="F173" s="9">
        <f>IF(Table5[[#This Row],[winner]]=Table5[[#Headers],[MI]],1,0)</f>
        <v>0</v>
      </c>
      <c r="G173" s="9">
        <f>IF(Table5[[#This Row],[winner]]=Table5[[#Headers],[SRH]],1,0)</f>
        <v>0</v>
      </c>
      <c r="H173" s="9">
        <f>IF(Table5[[#This Row],[winner]]=Table5[[#Headers],[DC]],1,0)</f>
        <v>0</v>
      </c>
      <c r="I173" s="9">
        <f>IF(Table5[[#This Row],[winner]]=Table5[[#Headers],[RR]],1,0)</f>
        <v>1</v>
      </c>
      <c r="J173" s="9">
        <f>IF(Table5[[#This Row],[winner]]=Table5[[#Headers],[CSK]],1,0)</f>
        <v>0</v>
      </c>
      <c r="K173" s="9">
        <f>IF(Table5[[#This Row],[winner]]=Table5[[#Headers],[KKR]],1,0)</f>
        <v>0</v>
      </c>
      <c r="L173" s="9">
        <f>IF(Table5[[#This Row],[winner]]=Table5[[#Headers],[KXIP]],1,0)</f>
        <v>0</v>
      </c>
    </row>
    <row r="174" spans="1:12" x14ac:dyDescent="0.3">
      <c r="A174" s="8">
        <v>2019</v>
      </c>
      <c r="B174" s="8" t="s">
        <v>376</v>
      </c>
      <c r="C174" s="8" t="s">
        <v>377</v>
      </c>
      <c r="D174" s="8" t="s">
        <v>376</v>
      </c>
      <c r="E174" s="9">
        <f>IF(Table5[[#This Row],[winner]]=Table5[[#Headers],[RCB]],1,0)</f>
        <v>1</v>
      </c>
      <c r="F174" s="9">
        <f>IF(Table5[[#This Row],[winner]]=Table5[[#Headers],[MI]],1,0)</f>
        <v>0</v>
      </c>
      <c r="G174" s="9">
        <f>IF(Table5[[#This Row],[winner]]=Table5[[#Headers],[SRH]],1,0)</f>
        <v>0</v>
      </c>
      <c r="H174" s="9">
        <f>IF(Table5[[#This Row],[winner]]=Table5[[#Headers],[DC]],1,0)</f>
        <v>0</v>
      </c>
      <c r="I174" s="9">
        <f>IF(Table5[[#This Row],[winner]]=Table5[[#Headers],[RR]],1,0)</f>
        <v>0</v>
      </c>
      <c r="J174" s="9">
        <f>IF(Table5[[#This Row],[winner]]=Table5[[#Headers],[CSK]],1,0)</f>
        <v>0</v>
      </c>
      <c r="K174" s="9">
        <f>IF(Table5[[#This Row],[winner]]=Table5[[#Headers],[KKR]],1,0)</f>
        <v>0</v>
      </c>
      <c r="L174" s="9">
        <f>IF(Table5[[#This Row],[winner]]=Table5[[#Headers],[KXIP]],1,0)</f>
        <v>0</v>
      </c>
    </row>
    <row r="175" spans="1:12" x14ac:dyDescent="0.3">
      <c r="A175" s="8">
        <v>2019</v>
      </c>
      <c r="B175" s="8" t="s">
        <v>376</v>
      </c>
      <c r="C175" s="8" t="s">
        <v>371</v>
      </c>
      <c r="D175" s="8" t="s">
        <v>371</v>
      </c>
      <c r="E175" s="9">
        <f>IF(Table5[[#This Row],[winner]]=Table5[[#Headers],[RCB]],1,0)</f>
        <v>0</v>
      </c>
      <c r="F175" s="9">
        <f>IF(Table5[[#This Row],[winner]]=Table5[[#Headers],[MI]],1,0)</f>
        <v>1</v>
      </c>
      <c r="G175" s="9">
        <f>IF(Table5[[#This Row],[winner]]=Table5[[#Headers],[SRH]],1,0)</f>
        <v>0</v>
      </c>
      <c r="H175" s="9">
        <f>IF(Table5[[#This Row],[winner]]=Table5[[#Headers],[DC]],1,0)</f>
        <v>0</v>
      </c>
      <c r="I175" s="9">
        <f>IF(Table5[[#This Row],[winner]]=Table5[[#Headers],[RR]],1,0)</f>
        <v>0</v>
      </c>
      <c r="J175" s="9">
        <f>IF(Table5[[#This Row],[winner]]=Table5[[#Headers],[CSK]],1,0)</f>
        <v>0</v>
      </c>
      <c r="K175" s="9">
        <f>IF(Table5[[#This Row],[winner]]=Table5[[#Headers],[KKR]],1,0)</f>
        <v>0</v>
      </c>
      <c r="L175" s="9">
        <f>IF(Table5[[#This Row],[winner]]=Table5[[#Headers],[KXIP]],1,0)</f>
        <v>0</v>
      </c>
    </row>
    <row r="176" spans="1:12" x14ac:dyDescent="0.3">
      <c r="A176" s="8">
        <v>2019</v>
      </c>
      <c r="B176" s="8" t="s">
        <v>376</v>
      </c>
      <c r="C176" s="8" t="s">
        <v>372</v>
      </c>
      <c r="D176" s="8" t="s">
        <v>376</v>
      </c>
      <c r="E176" s="9">
        <f>IF(Table5[[#This Row],[winner]]=Table5[[#Headers],[RCB]],1,0)</f>
        <v>1</v>
      </c>
      <c r="F176" s="9">
        <f>IF(Table5[[#This Row],[winner]]=Table5[[#Headers],[MI]],1,0)</f>
        <v>0</v>
      </c>
      <c r="G176" s="9">
        <f>IF(Table5[[#This Row],[winner]]=Table5[[#Headers],[SRH]],1,0)</f>
        <v>0</v>
      </c>
      <c r="H176" s="9">
        <f>IF(Table5[[#This Row],[winner]]=Table5[[#Headers],[DC]],1,0)</f>
        <v>0</v>
      </c>
      <c r="I176" s="9">
        <f>IF(Table5[[#This Row],[winner]]=Table5[[#Headers],[RR]],1,0)</f>
        <v>0</v>
      </c>
      <c r="J176" s="9">
        <f>IF(Table5[[#This Row],[winner]]=Table5[[#Headers],[CSK]],1,0)</f>
        <v>0</v>
      </c>
      <c r="K176" s="9">
        <f>IF(Table5[[#This Row],[winner]]=Table5[[#Headers],[KKR]],1,0)</f>
        <v>0</v>
      </c>
      <c r="L176" s="9">
        <f>IF(Table5[[#This Row],[winner]]=Table5[[#Headers],[KXIP]],1,0)</f>
        <v>0</v>
      </c>
    </row>
    <row r="177" spans="1:12" x14ac:dyDescent="0.3">
      <c r="A177" s="8">
        <v>2019</v>
      </c>
      <c r="B177" s="8" t="s">
        <v>376</v>
      </c>
      <c r="C177" s="8" t="s">
        <v>374</v>
      </c>
      <c r="D177" s="8" t="s">
        <v>374</v>
      </c>
      <c r="E177" s="9">
        <f>IF(Table5[[#This Row],[winner]]=Table5[[#Headers],[RCB]],1,0)</f>
        <v>0</v>
      </c>
      <c r="F177" s="9">
        <f>IF(Table5[[#This Row],[winner]]=Table5[[#Headers],[MI]],1,0)</f>
        <v>0</v>
      </c>
      <c r="G177" s="9">
        <f>IF(Table5[[#This Row],[winner]]=Table5[[#Headers],[SRH]],1,0)</f>
        <v>0</v>
      </c>
      <c r="H177" s="9">
        <f>IF(Table5[[#This Row],[winner]]=Table5[[#Headers],[DC]],1,0)</f>
        <v>1</v>
      </c>
      <c r="I177" s="9">
        <f>IF(Table5[[#This Row],[winner]]=Table5[[#Headers],[RR]],1,0)</f>
        <v>0</v>
      </c>
      <c r="J177" s="9">
        <f>IF(Table5[[#This Row],[winner]]=Table5[[#Headers],[CSK]],1,0)</f>
        <v>0</v>
      </c>
      <c r="K177" s="9">
        <f>IF(Table5[[#This Row],[winner]]=Table5[[#Headers],[KKR]],1,0)</f>
        <v>0</v>
      </c>
      <c r="L177" s="9">
        <f>IF(Table5[[#This Row],[winner]]=Table5[[#Headers],[KXIP]],1,0)</f>
        <v>0</v>
      </c>
    </row>
    <row r="178" spans="1:12" x14ac:dyDescent="0.3">
      <c r="A178" s="8">
        <v>2020</v>
      </c>
      <c r="B178" s="8" t="s">
        <v>376</v>
      </c>
      <c r="C178" s="8" t="s">
        <v>372</v>
      </c>
      <c r="D178" s="8" t="s">
        <v>376</v>
      </c>
      <c r="E178" s="9">
        <f>IF(Table5[[#This Row],[winner]]=Table5[[#Headers],[RCB]],1,0)</f>
        <v>1</v>
      </c>
      <c r="F178" s="9">
        <f>IF(Table5[[#This Row],[winner]]=Table5[[#Headers],[MI]],1,0)</f>
        <v>0</v>
      </c>
      <c r="G178" s="9">
        <f>IF(Table5[[#This Row],[winner]]=Table5[[#Headers],[SRH]],1,0)</f>
        <v>0</v>
      </c>
      <c r="H178" s="9">
        <f>IF(Table5[[#This Row],[winner]]=Table5[[#Headers],[DC]],1,0)</f>
        <v>0</v>
      </c>
      <c r="I178" s="9">
        <f>IF(Table5[[#This Row],[winner]]=Table5[[#Headers],[RR]],1,0)</f>
        <v>0</v>
      </c>
      <c r="J178" s="9">
        <f>IF(Table5[[#This Row],[winner]]=Table5[[#Headers],[CSK]],1,0)</f>
        <v>0</v>
      </c>
      <c r="K178" s="9">
        <f>IF(Table5[[#This Row],[winner]]=Table5[[#Headers],[KKR]],1,0)</f>
        <v>0</v>
      </c>
      <c r="L178" s="9">
        <f>IF(Table5[[#This Row],[winner]]=Table5[[#Headers],[KXIP]],1,0)</f>
        <v>0</v>
      </c>
    </row>
    <row r="179" spans="1:12" x14ac:dyDescent="0.3">
      <c r="A179" s="8">
        <v>2020</v>
      </c>
      <c r="B179" s="8" t="s">
        <v>376</v>
      </c>
      <c r="C179" s="8" t="s">
        <v>377</v>
      </c>
      <c r="D179" s="8" t="s">
        <v>377</v>
      </c>
      <c r="E179" s="9">
        <f>IF(Table5[[#This Row],[winner]]=Table5[[#Headers],[RCB]],1,0)</f>
        <v>0</v>
      </c>
      <c r="F179" s="9">
        <f>IF(Table5[[#This Row],[winner]]=Table5[[#Headers],[MI]],1,0)</f>
        <v>0</v>
      </c>
      <c r="G179" s="9">
        <f>IF(Table5[[#This Row],[winner]]=Table5[[#Headers],[SRH]],1,0)</f>
        <v>0</v>
      </c>
      <c r="H179" s="9">
        <f>IF(Table5[[#This Row],[winner]]=Table5[[#Headers],[DC]],1,0)</f>
        <v>0</v>
      </c>
      <c r="I179" s="9">
        <f>IF(Table5[[#This Row],[winner]]=Table5[[#Headers],[RR]],1,0)</f>
        <v>0</v>
      </c>
      <c r="J179" s="9">
        <f>IF(Table5[[#This Row],[winner]]=Table5[[#Headers],[CSK]],1,0)</f>
        <v>0</v>
      </c>
      <c r="K179" s="9">
        <f>IF(Table5[[#This Row],[winner]]=Table5[[#Headers],[KKR]],1,0)</f>
        <v>0</v>
      </c>
      <c r="L179" s="9">
        <f>IF(Table5[[#This Row],[winner]]=Table5[[#Headers],[KXIP]],1,0)</f>
        <v>1</v>
      </c>
    </row>
    <row r="180" spans="1:12" x14ac:dyDescent="0.3">
      <c r="A180" s="8">
        <v>2020</v>
      </c>
      <c r="B180" s="8" t="s">
        <v>376</v>
      </c>
      <c r="C180" s="8" t="s">
        <v>375</v>
      </c>
      <c r="D180" s="8" t="s">
        <v>376</v>
      </c>
      <c r="E180" s="9">
        <f>IF(Table5[[#This Row],[winner]]=Table5[[#Headers],[RCB]],1,0)</f>
        <v>1</v>
      </c>
      <c r="F180" s="9">
        <f>IF(Table5[[#This Row],[winner]]=Table5[[#Headers],[MI]],1,0)</f>
        <v>0</v>
      </c>
      <c r="G180" s="9">
        <f>IF(Table5[[#This Row],[winner]]=Table5[[#Headers],[SRH]],1,0)</f>
        <v>0</v>
      </c>
      <c r="H180" s="9">
        <f>IF(Table5[[#This Row],[winner]]=Table5[[#Headers],[DC]],1,0)</f>
        <v>0</v>
      </c>
      <c r="I180" s="9">
        <f>IF(Table5[[#This Row],[winner]]=Table5[[#Headers],[RR]],1,0)</f>
        <v>0</v>
      </c>
      <c r="J180" s="9">
        <f>IF(Table5[[#This Row],[winner]]=Table5[[#Headers],[CSK]],1,0)</f>
        <v>0</v>
      </c>
      <c r="K180" s="9">
        <f>IF(Table5[[#This Row],[winner]]=Table5[[#Headers],[KKR]],1,0)</f>
        <v>0</v>
      </c>
      <c r="L180" s="9">
        <f>IF(Table5[[#This Row],[winner]]=Table5[[#Headers],[KXIP]],1,0)</f>
        <v>0</v>
      </c>
    </row>
    <row r="181" spans="1:12" x14ac:dyDescent="0.3">
      <c r="A181" s="8">
        <v>2020</v>
      </c>
      <c r="B181" s="8" t="s">
        <v>376</v>
      </c>
      <c r="C181" s="8" t="s">
        <v>374</v>
      </c>
      <c r="D181" s="8" t="s">
        <v>374</v>
      </c>
      <c r="E181" s="9">
        <f>IF(Table5[[#This Row],[winner]]=Table5[[#Headers],[RCB]],1,0)</f>
        <v>0</v>
      </c>
      <c r="F181" s="9">
        <f>IF(Table5[[#This Row],[winner]]=Table5[[#Headers],[MI]],1,0)</f>
        <v>0</v>
      </c>
      <c r="G181" s="9">
        <f>IF(Table5[[#This Row],[winner]]=Table5[[#Headers],[SRH]],1,0)</f>
        <v>0</v>
      </c>
      <c r="H181" s="9">
        <f>IF(Table5[[#This Row],[winner]]=Table5[[#Headers],[DC]],1,0)</f>
        <v>1</v>
      </c>
      <c r="I181" s="9">
        <f>IF(Table5[[#This Row],[winner]]=Table5[[#Headers],[RR]],1,0)</f>
        <v>0</v>
      </c>
      <c r="J181" s="9">
        <f>IF(Table5[[#This Row],[winner]]=Table5[[#Headers],[CSK]],1,0)</f>
        <v>0</v>
      </c>
      <c r="K181" s="9">
        <f>IF(Table5[[#This Row],[winner]]=Table5[[#Headers],[KKR]],1,0)</f>
        <v>0</v>
      </c>
      <c r="L181" s="9">
        <f>IF(Table5[[#This Row],[winner]]=Table5[[#Headers],[KXIP]],1,0)</f>
        <v>0</v>
      </c>
    </row>
    <row r="182" spans="1:12" x14ac:dyDescent="0.3">
      <c r="A182" s="8">
        <v>2020</v>
      </c>
      <c r="B182" s="8" t="s">
        <v>376</v>
      </c>
      <c r="C182" s="8" t="s">
        <v>375</v>
      </c>
      <c r="D182" s="8" t="s">
        <v>376</v>
      </c>
      <c r="E182" s="9">
        <f>IF(Table5[[#This Row],[winner]]=Table5[[#Headers],[RCB]],1,0)</f>
        <v>1</v>
      </c>
      <c r="F182" s="9">
        <f>IF(Table5[[#This Row],[winner]]=Table5[[#Headers],[MI]],1,0)</f>
        <v>0</v>
      </c>
      <c r="G182" s="9">
        <f>IF(Table5[[#This Row],[winner]]=Table5[[#Headers],[SRH]],1,0)</f>
        <v>0</v>
      </c>
      <c r="H182" s="9">
        <f>IF(Table5[[#This Row],[winner]]=Table5[[#Headers],[DC]],1,0)</f>
        <v>0</v>
      </c>
      <c r="I182" s="9">
        <f>IF(Table5[[#This Row],[winner]]=Table5[[#Headers],[RR]],1,0)</f>
        <v>0</v>
      </c>
      <c r="J182" s="9">
        <f>IF(Table5[[#This Row],[winner]]=Table5[[#Headers],[CSK]],1,0)</f>
        <v>0</v>
      </c>
      <c r="K182" s="9">
        <f>IF(Table5[[#This Row],[winner]]=Table5[[#Headers],[KKR]],1,0)</f>
        <v>0</v>
      </c>
      <c r="L182" s="9">
        <f>IF(Table5[[#This Row],[winner]]=Table5[[#Headers],[KXIP]],1,0)</f>
        <v>0</v>
      </c>
    </row>
    <row r="183" spans="1:12" x14ac:dyDescent="0.3">
      <c r="A183" s="8">
        <v>2021</v>
      </c>
      <c r="B183" s="8" t="s">
        <v>376</v>
      </c>
      <c r="C183" s="8" t="s">
        <v>371</v>
      </c>
      <c r="D183" s="8" t="s">
        <v>376</v>
      </c>
      <c r="E183" s="9">
        <f>IF(Table5[[#This Row],[winner]]=Table5[[#Headers],[RCB]],1,0)</f>
        <v>1</v>
      </c>
      <c r="F183" s="9">
        <f>IF(Table5[[#This Row],[winner]]=Table5[[#Headers],[MI]],1,0)</f>
        <v>0</v>
      </c>
      <c r="G183" s="9">
        <f>IF(Table5[[#This Row],[winner]]=Table5[[#Headers],[SRH]],1,0)</f>
        <v>0</v>
      </c>
      <c r="H183" s="9">
        <f>IF(Table5[[#This Row],[winner]]=Table5[[#Headers],[DC]],1,0)</f>
        <v>0</v>
      </c>
      <c r="I183" s="9">
        <f>IF(Table5[[#This Row],[winner]]=Table5[[#Headers],[RR]],1,0)</f>
        <v>0</v>
      </c>
      <c r="J183" s="9">
        <f>IF(Table5[[#This Row],[winner]]=Table5[[#Headers],[CSK]],1,0)</f>
        <v>0</v>
      </c>
      <c r="K183" s="9">
        <f>IF(Table5[[#This Row],[winner]]=Table5[[#Headers],[KKR]],1,0)</f>
        <v>0</v>
      </c>
      <c r="L183" s="9">
        <f>IF(Table5[[#This Row],[winner]]=Table5[[#Headers],[KXIP]],1,0)</f>
        <v>0</v>
      </c>
    </row>
    <row r="184" spans="1:12" x14ac:dyDescent="0.3">
      <c r="A184" s="8">
        <v>2021</v>
      </c>
      <c r="B184" s="8" t="s">
        <v>376</v>
      </c>
      <c r="C184" s="8" t="s">
        <v>375</v>
      </c>
      <c r="D184" s="8" t="s">
        <v>376</v>
      </c>
      <c r="E184" s="9">
        <f>IF(Table5[[#This Row],[winner]]=Table5[[#Headers],[RCB]],1,0)</f>
        <v>1</v>
      </c>
      <c r="F184" s="9">
        <f>IF(Table5[[#This Row],[winner]]=Table5[[#Headers],[MI]],1,0)</f>
        <v>0</v>
      </c>
      <c r="G184" s="9">
        <f>IF(Table5[[#This Row],[winner]]=Table5[[#Headers],[SRH]],1,0)</f>
        <v>0</v>
      </c>
      <c r="H184" s="9">
        <f>IF(Table5[[#This Row],[winner]]=Table5[[#Headers],[DC]],1,0)</f>
        <v>0</v>
      </c>
      <c r="I184" s="9">
        <f>IF(Table5[[#This Row],[winner]]=Table5[[#Headers],[RR]],1,0)</f>
        <v>0</v>
      </c>
      <c r="J184" s="9">
        <f>IF(Table5[[#This Row],[winner]]=Table5[[#Headers],[CSK]],1,0)</f>
        <v>0</v>
      </c>
      <c r="K184" s="9">
        <f>IF(Table5[[#This Row],[winner]]=Table5[[#Headers],[KKR]],1,0)</f>
        <v>0</v>
      </c>
      <c r="L184" s="9">
        <f>IF(Table5[[#This Row],[winner]]=Table5[[#Headers],[KXIP]],1,0)</f>
        <v>0</v>
      </c>
    </row>
    <row r="185" spans="1:12" x14ac:dyDescent="0.3">
      <c r="A185" s="8">
        <v>2021</v>
      </c>
      <c r="B185" s="8" t="s">
        <v>376</v>
      </c>
      <c r="C185" s="8" t="s">
        <v>373</v>
      </c>
      <c r="D185" s="8" t="s">
        <v>373</v>
      </c>
      <c r="E185" s="9">
        <f>IF(Table5[[#This Row],[winner]]=Table5[[#Headers],[RCB]],1,0)</f>
        <v>0</v>
      </c>
      <c r="F185" s="9">
        <f>IF(Table5[[#This Row],[winner]]=Table5[[#Headers],[MI]],1,0)</f>
        <v>0</v>
      </c>
      <c r="G185" s="9">
        <f>IF(Table5[[#This Row],[winner]]=Table5[[#Headers],[SRH]],1,0)</f>
        <v>0</v>
      </c>
      <c r="H185" s="9">
        <f>IF(Table5[[#This Row],[winner]]=Table5[[#Headers],[DC]],1,0)</f>
        <v>0</v>
      </c>
      <c r="I185" s="9">
        <f>IF(Table5[[#This Row],[winner]]=Table5[[#Headers],[RR]],1,0)</f>
        <v>0</v>
      </c>
      <c r="J185" s="9">
        <f>IF(Table5[[#This Row],[winner]]=Table5[[#Headers],[CSK]],1,0)</f>
        <v>1</v>
      </c>
      <c r="K185" s="9">
        <f>IF(Table5[[#This Row],[winner]]=Table5[[#Headers],[KKR]],1,0)</f>
        <v>0</v>
      </c>
      <c r="L185" s="9">
        <f>IF(Table5[[#This Row],[winner]]=Table5[[#Headers],[KXIP]],1,0)</f>
        <v>0</v>
      </c>
    </row>
    <row r="186" spans="1:12" x14ac:dyDescent="0.3">
      <c r="A186" s="8"/>
      <c r="B186" s="8"/>
      <c r="C186" s="8"/>
      <c r="D186" s="8"/>
      <c r="E186" s="12">
        <f>SUM(Table5[RCB])</f>
        <v>83</v>
      </c>
      <c r="F186" s="12">
        <f>SUM(Table5[MI])</f>
        <v>17</v>
      </c>
      <c r="G186" s="12">
        <f>SUM(Table5[SRH])</f>
        <v>16</v>
      </c>
      <c r="H186" s="12">
        <f>SUM(Table5[DC])</f>
        <v>10</v>
      </c>
      <c r="I186" s="12">
        <f>SUM(Table5[RR])</f>
        <v>10</v>
      </c>
      <c r="J186" s="12">
        <f>SUM(Table5[CSK])</f>
        <v>17</v>
      </c>
      <c r="K186" s="12">
        <f>SUM(Table5[KKR])</f>
        <v>14</v>
      </c>
      <c r="L186" s="12">
        <f>SUM(Table5[KXIP])</f>
        <v>14</v>
      </c>
    </row>
    <row r="188" spans="1:12" x14ac:dyDescent="0.3">
      <c r="B188" s="27" t="s">
        <v>395</v>
      </c>
      <c r="C188" s="27"/>
      <c r="E188">
        <f>Table5[[#Totals],[RCB]]/COUNT(Table5[RCB])</f>
        <v>0.45108695652173914</v>
      </c>
      <c r="F188">
        <f>Table5[[#Totals],[MI]]/(COUNTIF(Table5[team1],"MI")+COUNTIF(Table5[team2],"MI"))</f>
        <v>0.6071428571428571</v>
      </c>
      <c r="G188">
        <f>Table5[[#Totals],[SRH]]/(COUNTIF(Table5[team1],"SRH")+COUNTIF(Table5[team2],"SRH"))</f>
        <v>0.55172413793103448</v>
      </c>
      <c r="H188" s="22">
        <f>Table5[[#Totals],[DC]]/(COUNTIF(Table5[team1],"DC")+COUNTIF(Table5[team2],"DC"))</f>
        <v>0.4</v>
      </c>
      <c r="I188">
        <f>Table5[[#Totals],[RR]]/(COUNTIF(Table5[team1],"RR")+COUNTIF(Table5[team2],"RR"))</f>
        <v>0.43478260869565216</v>
      </c>
      <c r="J188">
        <f>Table5[[#Totals],[CSK]]/(COUNTIF(Table5[team1],"CSK")+COUNTIF(Table5[team2],"CSK"))</f>
        <v>0.65384615384615385</v>
      </c>
      <c r="K188">
        <f>Table5[[#Totals],[KKR]]/(COUNTIF(Table5[team1],"KKR")+COUNTIF(Table5[team2],"KKR"))</f>
        <v>0.51851851851851849</v>
      </c>
      <c r="L188">
        <f>Table5[[#Totals],[KXIP]]/(COUNTIF(Table5[team1],"KXIP")+COUNTIF(Table5[team2],"KXIP"))</f>
        <v>0.53846153846153844</v>
      </c>
    </row>
  </sheetData>
  <mergeCells count="1">
    <mergeCell ref="B188:C18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187"/>
  <sheetViews>
    <sheetView zoomScaleNormal="100" workbookViewId="0">
      <selection activeCell="A3" sqref="A3"/>
    </sheetView>
  </sheetViews>
  <sheetFormatPr defaultRowHeight="14.4" x14ac:dyDescent="0.3"/>
  <cols>
    <col min="3" max="3" width="11.109375" customWidth="1"/>
    <col min="14" max="14" width="42.5546875" bestFit="1" customWidth="1"/>
    <col min="15" max="15" width="12.33203125" bestFit="1" customWidth="1"/>
    <col min="16" max="16" width="14" customWidth="1"/>
    <col min="17" max="17" width="12.44140625" bestFit="1" customWidth="1"/>
    <col min="18" max="18" width="14.6640625" customWidth="1"/>
    <col min="19" max="19" width="16.88671875" customWidth="1"/>
    <col min="20" max="20" width="13.88671875" customWidth="1"/>
    <col min="21" max="21" width="13.109375" customWidth="1"/>
    <col min="22" max="22" width="13.21875" bestFit="1" customWidth="1"/>
    <col min="23" max="23" width="14.6640625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11" t="s">
        <v>372</v>
      </c>
      <c r="F1" s="11" t="s">
        <v>376</v>
      </c>
      <c r="G1" s="11" t="s">
        <v>378</v>
      </c>
      <c r="H1" s="11" t="s">
        <v>374</v>
      </c>
      <c r="I1" s="11" t="s">
        <v>375</v>
      </c>
      <c r="J1" s="11" t="s">
        <v>373</v>
      </c>
      <c r="K1" s="11" t="s">
        <v>371</v>
      </c>
      <c r="L1" s="11" t="s">
        <v>377</v>
      </c>
    </row>
    <row r="2" spans="1:22" x14ac:dyDescent="0.3">
      <c r="A2">
        <v>2008</v>
      </c>
      <c r="B2" t="s">
        <v>372</v>
      </c>
      <c r="C2" t="s">
        <v>378</v>
      </c>
      <c r="D2" t="s">
        <v>372</v>
      </c>
      <c r="E2" s="9">
        <f>IF(Table26[winner]=Table26[[#Headers],[KKR]],1,0)</f>
        <v>1</v>
      </c>
      <c r="F2" s="9">
        <f>IF(Table26[winner]=Table26[[#Headers],[RCB]],1,0)</f>
        <v>0</v>
      </c>
      <c r="G2" s="9">
        <f>IF(Table26[winner]=Table26[[#Headers],[SRH]],1,0)</f>
        <v>0</v>
      </c>
      <c r="H2" s="9">
        <f>IF(Table26[winner]=Table26[[#Headers],[DC]],1,0)</f>
        <v>0</v>
      </c>
      <c r="I2" s="9">
        <f>IF(Table26[winner]=Table26[[#Headers],[RR]],1,0)</f>
        <v>0</v>
      </c>
      <c r="J2" s="9">
        <f>IF(Table26[winner]=Table26[[#Headers],[CSK]],1,0)</f>
        <v>0</v>
      </c>
      <c r="K2" s="9">
        <f>IF(Table26[winner]=Table26[[#Headers],[MI]],1,0)</f>
        <v>0</v>
      </c>
      <c r="L2" s="9">
        <f>IF(Table26[winner]=Table26[[#Headers],[KXIP]],1,0)</f>
        <v>0</v>
      </c>
      <c r="N2" s="19" t="s">
        <v>372</v>
      </c>
      <c r="O2" t="s">
        <v>398</v>
      </c>
      <c r="Q2" t="s">
        <v>404</v>
      </c>
      <c r="R2" t="s">
        <v>407</v>
      </c>
      <c r="S2" t="s">
        <v>408</v>
      </c>
      <c r="T2" t="s">
        <v>401</v>
      </c>
      <c r="U2" t="s">
        <v>400</v>
      </c>
      <c r="V2" t="s">
        <v>399</v>
      </c>
    </row>
    <row r="3" spans="1:22" x14ac:dyDescent="0.3">
      <c r="A3">
        <v>2008</v>
      </c>
      <c r="B3" t="s">
        <v>372</v>
      </c>
      <c r="C3" t="s">
        <v>371</v>
      </c>
      <c r="D3" t="s">
        <v>371</v>
      </c>
      <c r="E3" s="9">
        <f>IF(Table26[winner]=Table26[[#Headers],[KKR]],1,0)</f>
        <v>0</v>
      </c>
      <c r="F3" s="9">
        <f>IF(Table26[winner]=Table26[[#Headers],[RCB]],1,0)</f>
        <v>0</v>
      </c>
      <c r="G3" s="9">
        <f>IF(Table26[winner]=Table26[[#Headers],[SRH]],1,0)</f>
        <v>0</v>
      </c>
      <c r="H3" s="9">
        <f>IF(Table26[winner]=Table26[[#Headers],[DC]],1,0)</f>
        <v>0</v>
      </c>
      <c r="I3" s="9">
        <f>IF(Table26[winner]=Table26[[#Headers],[RR]],1,0)</f>
        <v>0</v>
      </c>
      <c r="J3" s="9">
        <f>IF(Table26[winner]=Table26[[#Headers],[CSK]],1,0)</f>
        <v>0</v>
      </c>
      <c r="K3" s="9">
        <f>IF(Table26[winner]=Table26[[#Headers],[MI]],1,0)</f>
        <v>1</v>
      </c>
      <c r="L3" s="9">
        <f>IF(Table26[winner]=Table26[[#Headers],[KXIP]],1,0)</f>
        <v>0</v>
      </c>
      <c r="N3" s="24" t="s">
        <v>397</v>
      </c>
      <c r="O3">
        <f>E187</f>
        <v>0.50819672131147542</v>
      </c>
      <c r="Q3" s="24" t="s">
        <v>376</v>
      </c>
      <c r="R3" s="17">
        <f>1-O9</f>
        <v>0.5185185185185186</v>
      </c>
      <c r="S3">
        <f t="shared" ref="S3:S9" si="0">1-R3</f>
        <v>0.4814814814814814</v>
      </c>
      <c r="T3">
        <f t="shared" ref="T3:U9" si="1">R3^2</f>
        <v>0.2688614540466393</v>
      </c>
      <c r="U3">
        <f t="shared" si="1"/>
        <v>0.2318244170096021</v>
      </c>
      <c r="V3">
        <f t="shared" ref="V3:V9" si="2">R3*S3*2</f>
        <v>0.4993141289437586</v>
      </c>
    </row>
    <row r="4" spans="1:22" x14ac:dyDescent="0.3">
      <c r="A4">
        <v>2008</v>
      </c>
      <c r="B4" t="s">
        <v>372</v>
      </c>
      <c r="C4" t="s">
        <v>376</v>
      </c>
      <c r="D4" t="s">
        <v>372</v>
      </c>
      <c r="E4" s="9">
        <f>IF(Table26[winner]=Table26[[#Headers],[KKR]],1,0)</f>
        <v>1</v>
      </c>
      <c r="F4" s="9">
        <f>IF(Table26[winner]=Table26[[#Headers],[RCB]],1,0)</f>
        <v>0</v>
      </c>
      <c r="G4" s="9">
        <f>IF(Table26[winner]=Table26[[#Headers],[SRH]],1,0)</f>
        <v>0</v>
      </c>
      <c r="H4" s="9">
        <f>IF(Table26[winner]=Table26[[#Headers],[DC]],1,0)</f>
        <v>0</v>
      </c>
      <c r="I4" s="9">
        <f>IF(Table26[winner]=Table26[[#Headers],[RR]],1,0)</f>
        <v>0</v>
      </c>
      <c r="J4" s="9">
        <f>IF(Table26[winner]=Table26[[#Headers],[CSK]],1,0)</f>
        <v>0</v>
      </c>
      <c r="K4" s="9">
        <f>IF(Table26[winner]=Table26[[#Headers],[MI]],1,0)</f>
        <v>0</v>
      </c>
      <c r="L4" s="9">
        <f>IF(Table26[winner]=Table26[[#Headers],[KXIP]],1,0)</f>
        <v>0</v>
      </c>
      <c r="N4" s="28" t="s">
        <v>409</v>
      </c>
      <c r="O4">
        <f>K187</f>
        <v>0.7857142857142857</v>
      </c>
      <c r="Q4" s="24" t="s">
        <v>378</v>
      </c>
      <c r="R4" s="17">
        <f>1-O6</f>
        <v>0.68965517241379315</v>
      </c>
      <c r="S4">
        <f t="shared" si="0"/>
        <v>0.31034482758620685</v>
      </c>
      <c r="T4">
        <f t="shared" si="1"/>
        <v>0.47562425683709875</v>
      </c>
      <c r="U4">
        <f t="shared" si="1"/>
        <v>9.6313912009512462E-2</v>
      </c>
      <c r="V4">
        <f t="shared" si="2"/>
        <v>0.42806183115338881</v>
      </c>
    </row>
    <row r="5" spans="1:22" x14ac:dyDescent="0.3">
      <c r="A5">
        <v>2008</v>
      </c>
      <c r="B5" t="s">
        <v>372</v>
      </c>
      <c r="C5" t="s">
        <v>374</v>
      </c>
      <c r="D5" t="s">
        <v>372</v>
      </c>
      <c r="E5" s="9">
        <f>IF(Table26[winner]=Table26[[#Headers],[KKR]],1,0)</f>
        <v>1</v>
      </c>
      <c r="F5" s="9">
        <f>IF(Table26[winner]=Table26[[#Headers],[RCB]],1,0)</f>
        <v>0</v>
      </c>
      <c r="G5" s="9">
        <f>IF(Table26[winner]=Table26[[#Headers],[SRH]],1,0)</f>
        <v>0</v>
      </c>
      <c r="H5" s="9">
        <f>IF(Table26[winner]=Table26[[#Headers],[DC]],1,0)</f>
        <v>0</v>
      </c>
      <c r="I5" s="9">
        <f>IF(Table26[winner]=Table26[[#Headers],[RR]],1,0)</f>
        <v>0</v>
      </c>
      <c r="J5" s="9">
        <f>IF(Table26[winner]=Table26[[#Headers],[CSK]],1,0)</f>
        <v>0</v>
      </c>
      <c r="K5" s="9">
        <f>IF(Table26[winner]=Table26[[#Headers],[MI]],1,0)</f>
        <v>0</v>
      </c>
      <c r="L5" s="9">
        <f>IF(Table26[winner]=Table26[[#Headers],[KXIP]],1,0)</f>
        <v>0</v>
      </c>
      <c r="N5" s="28" t="s">
        <v>412</v>
      </c>
      <c r="O5">
        <f>H187</f>
        <v>0.44</v>
      </c>
      <c r="Q5" s="24" t="s">
        <v>374</v>
      </c>
      <c r="R5" s="17">
        <f>1-Table14[[#This Row],[Probability]]</f>
        <v>0.56000000000000005</v>
      </c>
      <c r="S5">
        <f t="shared" si="0"/>
        <v>0.43999999999999995</v>
      </c>
      <c r="T5">
        <f t="shared" si="1"/>
        <v>0.31360000000000005</v>
      </c>
      <c r="U5">
        <f t="shared" si="1"/>
        <v>0.19359999999999997</v>
      </c>
      <c r="V5">
        <f t="shared" si="2"/>
        <v>0.49279999999999996</v>
      </c>
    </row>
    <row r="6" spans="1:22" x14ac:dyDescent="0.3">
      <c r="A6">
        <v>2008</v>
      </c>
      <c r="B6" t="s">
        <v>372</v>
      </c>
      <c r="C6" t="s">
        <v>373</v>
      </c>
      <c r="D6" t="s">
        <v>373</v>
      </c>
      <c r="E6" s="9">
        <f>IF(Table26[winner]=Table26[[#Headers],[KKR]],1,0)</f>
        <v>0</v>
      </c>
      <c r="F6" s="9">
        <f>IF(Table26[winner]=Table26[[#Headers],[RCB]],1,0)</f>
        <v>0</v>
      </c>
      <c r="G6" s="9">
        <f>IF(Table26[winner]=Table26[[#Headers],[SRH]],1,0)</f>
        <v>0</v>
      </c>
      <c r="H6" s="9">
        <f>IF(Table26[winner]=Table26[[#Headers],[DC]],1,0)</f>
        <v>0</v>
      </c>
      <c r="I6" s="9">
        <f>IF(Table26[winner]=Table26[[#Headers],[RR]],1,0)</f>
        <v>0</v>
      </c>
      <c r="J6" s="9">
        <f>IF(Table26[winner]=Table26[[#Headers],[CSK]],1,0)</f>
        <v>1</v>
      </c>
      <c r="K6" s="9">
        <f>IF(Table26[winner]=Table26[[#Headers],[MI]],1,0)</f>
        <v>0</v>
      </c>
      <c r="L6" s="9">
        <f>IF(Table26[winner]=Table26[[#Headers],[KXIP]],1,0)</f>
        <v>0</v>
      </c>
      <c r="N6" s="28" t="s">
        <v>411</v>
      </c>
      <c r="O6">
        <f>G187</f>
        <v>0.31034482758620691</v>
      </c>
      <c r="Q6" s="24" t="s">
        <v>375</v>
      </c>
      <c r="R6" s="21">
        <f>1-O8</f>
        <v>0.52173913043478259</v>
      </c>
      <c r="S6">
        <f t="shared" si="0"/>
        <v>0.47826086956521741</v>
      </c>
      <c r="T6">
        <f t="shared" si="1"/>
        <v>0.27221172022684309</v>
      </c>
      <c r="U6">
        <f t="shared" si="1"/>
        <v>0.2287334593572779</v>
      </c>
      <c r="V6">
        <f t="shared" si="2"/>
        <v>0.49905482041587901</v>
      </c>
    </row>
    <row r="7" spans="1:22" x14ac:dyDescent="0.3">
      <c r="A7">
        <v>2008</v>
      </c>
      <c r="B7" t="s">
        <v>372</v>
      </c>
      <c r="C7" t="s">
        <v>375</v>
      </c>
      <c r="D7" t="s">
        <v>375</v>
      </c>
      <c r="E7" s="9">
        <f>IF(Table26[winner]=Table26[[#Headers],[KKR]],1,0)</f>
        <v>0</v>
      </c>
      <c r="F7" s="9">
        <f>IF(Table26[winner]=Table26[[#Headers],[RCB]],1,0)</f>
        <v>0</v>
      </c>
      <c r="G7" s="9">
        <f>IF(Table26[winner]=Table26[[#Headers],[SRH]],1,0)</f>
        <v>0</v>
      </c>
      <c r="H7" s="9">
        <f>IF(Table26[winner]=Table26[[#Headers],[DC]],1,0)</f>
        <v>0</v>
      </c>
      <c r="I7" s="9">
        <f>IF(Table26[winner]=Table26[[#Headers],[RR]],1,0)</f>
        <v>1</v>
      </c>
      <c r="J7" s="9">
        <f>IF(Table26[winner]=Table26[[#Headers],[CSK]],1,0)</f>
        <v>0</v>
      </c>
      <c r="K7" s="9">
        <f>IF(Table26[winner]=Table26[[#Headers],[MI]],1,0)</f>
        <v>0</v>
      </c>
      <c r="L7" s="9">
        <f>IF(Table26[winner]=Table26[[#Headers],[KXIP]],1,0)</f>
        <v>0</v>
      </c>
      <c r="N7" s="28" t="s">
        <v>416</v>
      </c>
      <c r="O7">
        <f>J187</f>
        <v>0.65217391304347827</v>
      </c>
      <c r="Q7" s="24" t="s">
        <v>373</v>
      </c>
      <c r="R7" s="21">
        <f>1-Table14[[#This Row],[Probability]]</f>
        <v>0.34782608695652173</v>
      </c>
      <c r="S7">
        <f t="shared" si="0"/>
        <v>0.65217391304347827</v>
      </c>
      <c r="T7">
        <f t="shared" si="1"/>
        <v>0.12098298676748581</v>
      </c>
      <c r="U7">
        <f t="shared" si="1"/>
        <v>0.42533081285444235</v>
      </c>
      <c r="V7">
        <f t="shared" si="2"/>
        <v>0.45368620037807184</v>
      </c>
    </row>
    <row r="8" spans="1:22" x14ac:dyDescent="0.3">
      <c r="A8">
        <v>2008</v>
      </c>
      <c r="B8" t="s">
        <v>372</v>
      </c>
      <c r="C8" t="s">
        <v>377</v>
      </c>
      <c r="D8" t="s">
        <v>372</v>
      </c>
      <c r="E8" s="9">
        <f>IF(Table26[winner]=Table26[[#Headers],[KKR]],1,0)</f>
        <v>1</v>
      </c>
      <c r="F8" s="9">
        <f>IF(Table26[winner]=Table26[[#Headers],[RCB]],1,0)</f>
        <v>0</v>
      </c>
      <c r="G8" s="9">
        <f>IF(Table26[winner]=Table26[[#Headers],[SRH]],1,0)</f>
        <v>0</v>
      </c>
      <c r="H8" s="9">
        <f>IF(Table26[winner]=Table26[[#Headers],[DC]],1,0)</f>
        <v>0</v>
      </c>
      <c r="I8" s="9">
        <f>IF(Table26[winner]=Table26[[#Headers],[RR]],1,0)</f>
        <v>0</v>
      </c>
      <c r="J8" s="9">
        <f>IF(Table26[winner]=Table26[[#Headers],[CSK]],1,0)</f>
        <v>0</v>
      </c>
      <c r="K8" s="9">
        <f>IF(Table26[winner]=Table26[[#Headers],[MI]],1,0)</f>
        <v>0</v>
      </c>
      <c r="L8" s="9">
        <f>IF(Table26[winner]=Table26[[#Headers],[KXIP]],1,0)</f>
        <v>0</v>
      </c>
      <c r="N8" s="28" t="s">
        <v>413</v>
      </c>
      <c r="O8">
        <f>I187</f>
        <v>0.47826086956521741</v>
      </c>
      <c r="Q8" s="24" t="s">
        <v>371</v>
      </c>
      <c r="R8" s="17">
        <f>1-O4</f>
        <v>0.2142857142857143</v>
      </c>
      <c r="S8">
        <f t="shared" si="0"/>
        <v>0.7857142857142857</v>
      </c>
      <c r="T8">
        <f t="shared" si="1"/>
        <v>4.5918367346938785E-2</v>
      </c>
      <c r="U8">
        <f t="shared" si="1"/>
        <v>0.61734693877551017</v>
      </c>
      <c r="V8">
        <f t="shared" si="2"/>
        <v>0.33673469387755106</v>
      </c>
    </row>
    <row r="9" spans="1:22" x14ac:dyDescent="0.3">
      <c r="A9">
        <v>2008</v>
      </c>
      <c r="B9" t="s">
        <v>376</v>
      </c>
      <c r="C9" t="s">
        <v>372</v>
      </c>
      <c r="D9" t="s">
        <v>372</v>
      </c>
      <c r="E9" s="9">
        <f>IF(Table26[winner]=Table26[[#Headers],[KKR]],1,0)</f>
        <v>1</v>
      </c>
      <c r="F9" s="9">
        <f>IF(Table26[winner]=Table26[[#Headers],[RCB]],1,0)</f>
        <v>0</v>
      </c>
      <c r="G9" s="9">
        <f>IF(Table26[winner]=Table26[[#Headers],[SRH]],1,0)</f>
        <v>0</v>
      </c>
      <c r="H9" s="9">
        <f>IF(Table26[winner]=Table26[[#Headers],[DC]],1,0)</f>
        <v>0</v>
      </c>
      <c r="I9" s="9">
        <f>IF(Table26[winner]=Table26[[#Headers],[RR]],1,0)</f>
        <v>0</v>
      </c>
      <c r="J9" s="9">
        <f>IF(Table26[winner]=Table26[[#Headers],[CSK]],1,0)</f>
        <v>0</v>
      </c>
      <c r="K9" s="9">
        <f>IF(Table26[winner]=Table26[[#Headers],[MI]],1,0)</f>
        <v>0</v>
      </c>
      <c r="L9" s="9">
        <f>IF(Table26[winner]=Table26[[#Headers],[KXIP]],1,0)</f>
        <v>0</v>
      </c>
      <c r="N9" s="28" t="s">
        <v>410</v>
      </c>
      <c r="O9">
        <f>F187</f>
        <v>0.48148148148148145</v>
      </c>
      <c r="Q9" s="24" t="s">
        <v>377</v>
      </c>
      <c r="R9" s="17">
        <f>1-O10</f>
        <v>0.6785714285714286</v>
      </c>
      <c r="S9">
        <f t="shared" si="0"/>
        <v>0.3214285714285714</v>
      </c>
      <c r="T9">
        <f t="shared" si="1"/>
        <v>0.46045918367346944</v>
      </c>
      <c r="U9">
        <f t="shared" si="1"/>
        <v>0.10331632653061222</v>
      </c>
      <c r="V9">
        <f t="shared" si="2"/>
        <v>0.43622448979591832</v>
      </c>
    </row>
    <row r="10" spans="1:22" x14ac:dyDescent="0.3">
      <c r="A10">
        <v>2008</v>
      </c>
      <c r="B10" t="s">
        <v>373</v>
      </c>
      <c r="C10" t="s">
        <v>372</v>
      </c>
      <c r="D10" t="s">
        <v>373</v>
      </c>
      <c r="E10" s="9">
        <f>IF(Table26[winner]=Table26[[#Headers],[KKR]],1,0)</f>
        <v>0</v>
      </c>
      <c r="F10" s="9">
        <f>IF(Table26[winner]=Table26[[#Headers],[RCB]],1,0)</f>
        <v>0</v>
      </c>
      <c r="G10" s="9">
        <f>IF(Table26[winner]=Table26[[#Headers],[SRH]],1,0)</f>
        <v>0</v>
      </c>
      <c r="H10" s="9">
        <f>IF(Table26[winner]=Table26[[#Headers],[DC]],1,0)</f>
        <v>0</v>
      </c>
      <c r="I10" s="9">
        <f>IF(Table26[winner]=Table26[[#Headers],[RR]],1,0)</f>
        <v>0</v>
      </c>
      <c r="J10" s="9">
        <f>IF(Table26[winner]=Table26[[#Headers],[CSK]],1,0)</f>
        <v>1</v>
      </c>
      <c r="K10" s="9">
        <f>IF(Table26[winner]=Table26[[#Headers],[MI]],1,0)</f>
        <v>0</v>
      </c>
      <c r="L10" s="9">
        <f>IF(Table26[winner]=Table26[[#Headers],[KXIP]],1,0)</f>
        <v>0</v>
      </c>
      <c r="N10" s="29" t="s">
        <v>415</v>
      </c>
      <c r="O10">
        <f>L187</f>
        <v>0.32142857142857145</v>
      </c>
    </row>
    <row r="11" spans="1:22" x14ac:dyDescent="0.3">
      <c r="A11">
        <v>2008</v>
      </c>
      <c r="B11" t="s">
        <v>375</v>
      </c>
      <c r="C11" t="s">
        <v>372</v>
      </c>
      <c r="D11" t="s">
        <v>375</v>
      </c>
      <c r="E11" s="9">
        <f>IF(Table26[winner]=Table26[[#Headers],[KKR]],1,0)</f>
        <v>0</v>
      </c>
      <c r="F11" s="9">
        <f>IF(Table26[winner]=Table26[[#Headers],[RCB]],1,0)</f>
        <v>0</v>
      </c>
      <c r="G11" s="9">
        <f>IF(Table26[winner]=Table26[[#Headers],[SRH]],1,0)</f>
        <v>0</v>
      </c>
      <c r="H11" s="9">
        <f>IF(Table26[winner]=Table26[[#Headers],[DC]],1,0)</f>
        <v>0</v>
      </c>
      <c r="I11" s="9">
        <f>IF(Table26[winner]=Table26[[#Headers],[RR]],1,0)</f>
        <v>1</v>
      </c>
      <c r="J11" s="9">
        <f>IF(Table26[winner]=Table26[[#Headers],[CSK]],1,0)</f>
        <v>0</v>
      </c>
      <c r="K11" s="9">
        <f>IF(Table26[winner]=Table26[[#Headers],[MI]],1,0)</f>
        <v>0</v>
      </c>
      <c r="L11" s="9">
        <f>IF(Table26[winner]=Table26[[#Headers],[KXIP]],1,0)</f>
        <v>0</v>
      </c>
    </row>
    <row r="12" spans="1:22" x14ac:dyDescent="0.3">
      <c r="A12">
        <v>2008</v>
      </c>
      <c r="B12" t="s">
        <v>377</v>
      </c>
      <c r="C12" t="s">
        <v>372</v>
      </c>
      <c r="D12" t="s">
        <v>377</v>
      </c>
      <c r="E12" s="9">
        <f>IF(Table26[winner]=Table26[[#Headers],[KKR]],1,0)</f>
        <v>0</v>
      </c>
      <c r="F12" s="9">
        <f>IF(Table26[winner]=Table26[[#Headers],[RCB]],1,0)</f>
        <v>0</v>
      </c>
      <c r="G12" s="9">
        <f>IF(Table26[winner]=Table26[[#Headers],[SRH]],1,0)</f>
        <v>0</v>
      </c>
      <c r="H12" s="9">
        <f>IF(Table26[winner]=Table26[[#Headers],[DC]],1,0)</f>
        <v>0</v>
      </c>
      <c r="I12" s="9">
        <f>IF(Table26[winner]=Table26[[#Headers],[RR]],1,0)</f>
        <v>0</v>
      </c>
      <c r="J12" s="9">
        <f>IF(Table26[winner]=Table26[[#Headers],[CSK]],1,0)</f>
        <v>0</v>
      </c>
      <c r="K12" s="9">
        <f>IF(Table26[winner]=Table26[[#Headers],[MI]],1,0)</f>
        <v>0</v>
      </c>
      <c r="L12" s="9">
        <f>IF(Table26[winner]=Table26[[#Headers],[KXIP]],1,0)</f>
        <v>1</v>
      </c>
    </row>
    <row r="13" spans="1:22" x14ac:dyDescent="0.3">
      <c r="A13">
        <v>2008</v>
      </c>
      <c r="B13" t="s">
        <v>378</v>
      </c>
      <c r="C13" t="s">
        <v>372</v>
      </c>
      <c r="D13" t="s">
        <v>372</v>
      </c>
      <c r="E13" s="9">
        <f>IF(Table26[winner]=Table26[[#Headers],[KKR]],1,0)</f>
        <v>1</v>
      </c>
      <c r="F13" s="9">
        <f>IF(Table26[winner]=Table26[[#Headers],[RCB]],1,0)</f>
        <v>0</v>
      </c>
      <c r="G13" s="9">
        <f>IF(Table26[winner]=Table26[[#Headers],[SRH]],1,0)</f>
        <v>0</v>
      </c>
      <c r="H13" s="9">
        <f>IF(Table26[winner]=Table26[[#Headers],[DC]],1,0)</f>
        <v>0</v>
      </c>
      <c r="I13" s="9">
        <f>IF(Table26[winner]=Table26[[#Headers],[RR]],1,0)</f>
        <v>0</v>
      </c>
      <c r="J13" s="9">
        <f>IF(Table26[winner]=Table26[[#Headers],[CSK]],1,0)</f>
        <v>0</v>
      </c>
      <c r="K13" s="9">
        <f>IF(Table26[winner]=Table26[[#Headers],[MI]],1,0)</f>
        <v>0</v>
      </c>
      <c r="L13" s="9">
        <f>IF(Table26[winner]=Table26[[#Headers],[KXIP]],1,0)</f>
        <v>0</v>
      </c>
    </row>
    <row r="14" spans="1:22" x14ac:dyDescent="0.3">
      <c r="A14">
        <v>2008</v>
      </c>
      <c r="B14" t="s">
        <v>371</v>
      </c>
      <c r="C14" t="s">
        <v>372</v>
      </c>
      <c r="D14" t="s">
        <v>371</v>
      </c>
      <c r="E14" s="9">
        <f>IF(Table26[winner]=Table26[[#Headers],[KKR]],1,0)</f>
        <v>0</v>
      </c>
      <c r="F14" s="9">
        <f>IF(Table26[winner]=Table26[[#Headers],[RCB]],1,0)</f>
        <v>0</v>
      </c>
      <c r="G14" s="9">
        <f>IF(Table26[winner]=Table26[[#Headers],[SRH]],1,0)</f>
        <v>0</v>
      </c>
      <c r="H14" s="9">
        <f>IF(Table26[winner]=Table26[[#Headers],[DC]],1,0)</f>
        <v>0</v>
      </c>
      <c r="I14" s="9">
        <f>IF(Table26[winner]=Table26[[#Headers],[RR]],1,0)</f>
        <v>0</v>
      </c>
      <c r="J14" s="9">
        <f>IF(Table26[winner]=Table26[[#Headers],[CSK]],1,0)</f>
        <v>0</v>
      </c>
      <c r="K14" s="9">
        <f>IF(Table26[winner]=Table26[[#Headers],[MI]],1,0)</f>
        <v>1</v>
      </c>
      <c r="L14" s="9">
        <f>IF(Table26[winner]=Table26[[#Headers],[KXIP]],1,0)</f>
        <v>0</v>
      </c>
    </row>
    <row r="15" spans="1:22" x14ac:dyDescent="0.3">
      <c r="A15">
        <v>2009</v>
      </c>
      <c r="B15" t="s">
        <v>372</v>
      </c>
      <c r="C15" t="s">
        <v>375</v>
      </c>
      <c r="D15" t="s">
        <v>375</v>
      </c>
      <c r="E15" s="9">
        <f>IF(Table26[winner]=Table26[[#Headers],[KKR]],1,0)</f>
        <v>0</v>
      </c>
      <c r="F15" s="9">
        <f>IF(Table26[winner]=Table26[[#Headers],[RCB]],1,0)</f>
        <v>0</v>
      </c>
      <c r="G15" s="9">
        <f>IF(Table26[winner]=Table26[[#Headers],[SRH]],1,0)</f>
        <v>0</v>
      </c>
      <c r="H15" s="9">
        <f>IF(Table26[winner]=Table26[[#Headers],[DC]],1,0)</f>
        <v>0</v>
      </c>
      <c r="I15" s="9">
        <f>IF(Table26[winner]=Table26[[#Headers],[RR]],1,0)</f>
        <v>1</v>
      </c>
      <c r="J15" s="9">
        <f>IF(Table26[winner]=Table26[[#Headers],[CSK]],1,0)</f>
        <v>0</v>
      </c>
      <c r="K15" s="9">
        <f>IF(Table26[winner]=Table26[[#Headers],[MI]],1,0)</f>
        <v>0</v>
      </c>
      <c r="L15" s="9">
        <f>IF(Table26[winner]=Table26[[#Headers],[KXIP]],1,0)</f>
        <v>0</v>
      </c>
    </row>
    <row r="16" spans="1:22" x14ac:dyDescent="0.3">
      <c r="A16">
        <v>2009</v>
      </c>
      <c r="B16" t="s">
        <v>372</v>
      </c>
      <c r="C16" t="s">
        <v>371</v>
      </c>
      <c r="D16" t="s">
        <v>371</v>
      </c>
      <c r="E16" s="9">
        <f>IF(Table26[winner]=Table26[[#Headers],[KKR]],1,0)</f>
        <v>0</v>
      </c>
      <c r="F16" s="9">
        <f>IF(Table26[winner]=Table26[[#Headers],[RCB]],1,0)</f>
        <v>0</v>
      </c>
      <c r="G16" s="9">
        <f>IF(Table26[winner]=Table26[[#Headers],[SRH]],1,0)</f>
        <v>0</v>
      </c>
      <c r="H16" s="9">
        <f>IF(Table26[winner]=Table26[[#Headers],[DC]],1,0)</f>
        <v>0</v>
      </c>
      <c r="I16" s="9">
        <f>IF(Table26[winner]=Table26[[#Headers],[RR]],1,0)</f>
        <v>0</v>
      </c>
      <c r="J16" s="9">
        <f>IF(Table26[winner]=Table26[[#Headers],[CSK]],1,0)</f>
        <v>0</v>
      </c>
      <c r="K16" s="9">
        <f>IF(Table26[winner]=Table26[[#Headers],[MI]],1,0)</f>
        <v>1</v>
      </c>
      <c r="L16" s="9">
        <f>IF(Table26[winner]=Table26[[#Headers],[KXIP]],1,0)</f>
        <v>0</v>
      </c>
    </row>
    <row r="17" spans="1:12" x14ac:dyDescent="0.3">
      <c r="A17">
        <v>2009</v>
      </c>
      <c r="B17" t="s">
        <v>372</v>
      </c>
      <c r="C17" t="s">
        <v>371</v>
      </c>
      <c r="D17" t="s">
        <v>371</v>
      </c>
      <c r="E17" s="9">
        <f>IF(Table26[winner]=Table26[[#Headers],[KKR]],1,0)</f>
        <v>0</v>
      </c>
      <c r="F17" s="9">
        <f>IF(Table26[winner]=Table26[[#Headers],[RCB]],1,0)</f>
        <v>0</v>
      </c>
      <c r="G17" s="9">
        <f>IF(Table26[winner]=Table26[[#Headers],[SRH]],1,0)</f>
        <v>0</v>
      </c>
      <c r="H17" s="9">
        <f>IF(Table26[winner]=Table26[[#Headers],[DC]],1,0)</f>
        <v>0</v>
      </c>
      <c r="I17" s="9">
        <f>IF(Table26[winner]=Table26[[#Headers],[RR]],1,0)</f>
        <v>0</v>
      </c>
      <c r="J17" s="9">
        <f>IF(Table26[winner]=Table26[[#Headers],[CSK]],1,0)</f>
        <v>0</v>
      </c>
      <c r="K17" s="9">
        <f>IF(Table26[winner]=Table26[[#Headers],[MI]],1,0)</f>
        <v>1</v>
      </c>
      <c r="L17" s="9">
        <f>IF(Table26[winner]=Table26[[#Headers],[KXIP]],1,0)</f>
        <v>0</v>
      </c>
    </row>
    <row r="18" spans="1:12" x14ac:dyDescent="0.3">
      <c r="A18">
        <v>2009</v>
      </c>
      <c r="B18" t="s">
        <v>372</v>
      </c>
      <c r="C18" t="s">
        <v>375</v>
      </c>
      <c r="D18" t="s">
        <v>372</v>
      </c>
      <c r="E18" s="9">
        <f>IF(Table26[winner]=Table26[[#Headers],[KKR]],1,0)</f>
        <v>1</v>
      </c>
      <c r="F18" s="9">
        <f>IF(Table26[winner]=Table26[[#Headers],[RCB]],1,0)</f>
        <v>0</v>
      </c>
      <c r="G18" s="9">
        <f>IF(Table26[winner]=Table26[[#Headers],[SRH]],1,0)</f>
        <v>0</v>
      </c>
      <c r="H18" s="9">
        <f>IF(Table26[winner]=Table26[[#Headers],[DC]],1,0)</f>
        <v>0</v>
      </c>
      <c r="I18" s="9">
        <f>IF(Table26[winner]=Table26[[#Headers],[RR]],1,0)</f>
        <v>0</v>
      </c>
      <c r="J18" s="9">
        <f>IF(Table26[winner]=Table26[[#Headers],[CSK]],1,0)</f>
        <v>0</v>
      </c>
      <c r="K18" s="9">
        <f>IF(Table26[winner]=Table26[[#Headers],[MI]],1,0)</f>
        <v>0</v>
      </c>
      <c r="L18" s="9">
        <f>IF(Table26[winner]=Table26[[#Headers],[KXIP]],1,0)</f>
        <v>0</v>
      </c>
    </row>
    <row r="19" spans="1:12" x14ac:dyDescent="0.3">
      <c r="A19">
        <v>2009</v>
      </c>
      <c r="B19" t="s">
        <v>378</v>
      </c>
      <c r="C19" t="s">
        <v>372</v>
      </c>
      <c r="D19" t="s">
        <v>378</v>
      </c>
      <c r="E19" s="9">
        <f>IF(Table26[winner]=Table26[[#Headers],[KKR]],1,0)</f>
        <v>0</v>
      </c>
      <c r="F19" s="9">
        <f>IF(Table26[winner]=Table26[[#Headers],[RCB]],1,0)</f>
        <v>0</v>
      </c>
      <c r="G19" s="9">
        <f>IF(Table26[winner]=Table26[[#Headers],[SRH]],1,0)</f>
        <v>1</v>
      </c>
      <c r="H19" s="9">
        <f>IF(Table26[winner]=Table26[[#Headers],[DC]],1,0)</f>
        <v>0</v>
      </c>
      <c r="I19" s="9">
        <f>IF(Table26[winner]=Table26[[#Headers],[RR]],1,0)</f>
        <v>0</v>
      </c>
      <c r="J19" s="9">
        <f>IF(Table26[winner]=Table26[[#Headers],[CSK]],1,0)</f>
        <v>0</v>
      </c>
      <c r="K19" s="9">
        <f>IF(Table26[winner]=Table26[[#Headers],[MI]],1,0)</f>
        <v>0</v>
      </c>
      <c r="L19" s="9">
        <f>IF(Table26[winner]=Table26[[#Headers],[KXIP]],1,0)</f>
        <v>0</v>
      </c>
    </row>
    <row r="20" spans="1:12" x14ac:dyDescent="0.3">
      <c r="A20">
        <v>2009</v>
      </c>
      <c r="B20" t="s">
        <v>377</v>
      </c>
      <c r="C20" t="s">
        <v>372</v>
      </c>
      <c r="D20" t="s">
        <v>372</v>
      </c>
      <c r="E20" s="9">
        <f>IF(Table26[winner]=Table26[[#Headers],[KKR]],1,0)</f>
        <v>1</v>
      </c>
      <c r="F20" s="9">
        <f>IF(Table26[winner]=Table26[[#Headers],[RCB]],1,0)</f>
        <v>0</v>
      </c>
      <c r="G20" s="9">
        <f>IF(Table26[winner]=Table26[[#Headers],[SRH]],1,0)</f>
        <v>0</v>
      </c>
      <c r="H20" s="9">
        <f>IF(Table26[winner]=Table26[[#Headers],[DC]],1,0)</f>
        <v>0</v>
      </c>
      <c r="I20" s="9">
        <f>IF(Table26[winner]=Table26[[#Headers],[RR]],1,0)</f>
        <v>0</v>
      </c>
      <c r="J20" s="9">
        <f>IF(Table26[winner]=Table26[[#Headers],[CSK]],1,0)</f>
        <v>0</v>
      </c>
      <c r="K20" s="9">
        <f>IF(Table26[winner]=Table26[[#Headers],[MI]],1,0)</f>
        <v>0</v>
      </c>
      <c r="L20" s="9">
        <f>IF(Table26[winner]=Table26[[#Headers],[KXIP]],1,0)</f>
        <v>0</v>
      </c>
    </row>
    <row r="21" spans="1:12" x14ac:dyDescent="0.3">
      <c r="A21">
        <v>2009</v>
      </c>
      <c r="B21" t="s">
        <v>376</v>
      </c>
      <c r="C21" t="s">
        <v>372</v>
      </c>
      <c r="D21" t="s">
        <v>376</v>
      </c>
      <c r="E21" s="9">
        <f>IF(Table26[winner]=Table26[[#Headers],[KKR]],1,0)</f>
        <v>0</v>
      </c>
      <c r="F21" s="9">
        <f>IF(Table26[winner]=Table26[[#Headers],[RCB]],1,0)</f>
        <v>1</v>
      </c>
      <c r="G21" s="9">
        <f>IF(Table26[winner]=Table26[[#Headers],[SRH]],1,0)</f>
        <v>0</v>
      </c>
      <c r="H21" s="9">
        <f>IF(Table26[winner]=Table26[[#Headers],[DC]],1,0)</f>
        <v>0</v>
      </c>
      <c r="I21" s="9">
        <f>IF(Table26[winner]=Table26[[#Headers],[RR]],1,0)</f>
        <v>0</v>
      </c>
      <c r="J21" s="9">
        <f>IF(Table26[winner]=Table26[[#Headers],[CSK]],1,0)</f>
        <v>0</v>
      </c>
      <c r="K21" s="9">
        <f>IF(Table26[winner]=Table26[[#Headers],[MI]],1,0)</f>
        <v>0</v>
      </c>
      <c r="L21" s="9">
        <f>IF(Table26[winner]=Table26[[#Headers],[KXIP]],1,0)</f>
        <v>0</v>
      </c>
    </row>
    <row r="22" spans="1:12" x14ac:dyDescent="0.3">
      <c r="A22">
        <v>2009</v>
      </c>
      <c r="B22" t="s">
        <v>377</v>
      </c>
      <c r="C22" t="s">
        <v>372</v>
      </c>
      <c r="D22" t="s">
        <v>377</v>
      </c>
      <c r="E22" s="9">
        <f>IF(Table26[winner]=Table26[[#Headers],[KKR]],1,0)</f>
        <v>0</v>
      </c>
      <c r="F22" s="9">
        <f>IF(Table26[winner]=Table26[[#Headers],[RCB]],1,0)</f>
        <v>0</v>
      </c>
      <c r="G22" s="9">
        <f>IF(Table26[winner]=Table26[[#Headers],[SRH]],1,0)</f>
        <v>0</v>
      </c>
      <c r="H22" s="9">
        <f>IF(Table26[winner]=Table26[[#Headers],[DC]],1,0)</f>
        <v>0</v>
      </c>
      <c r="I22" s="9">
        <f>IF(Table26[winner]=Table26[[#Headers],[RR]],1,0)</f>
        <v>0</v>
      </c>
      <c r="J22" s="9">
        <f>IF(Table26[winner]=Table26[[#Headers],[CSK]],1,0)</f>
        <v>0</v>
      </c>
      <c r="K22" s="9">
        <f>IF(Table26[winner]=Table26[[#Headers],[MI]],1,0)</f>
        <v>0</v>
      </c>
      <c r="L22" s="9">
        <f>IF(Table26[winner]=Table26[[#Headers],[KXIP]],1,0)</f>
        <v>1</v>
      </c>
    </row>
    <row r="23" spans="1:12" x14ac:dyDescent="0.3">
      <c r="A23">
        <v>2009</v>
      </c>
      <c r="B23" t="s">
        <v>374</v>
      </c>
      <c r="C23" t="s">
        <v>372</v>
      </c>
      <c r="D23" t="s">
        <v>374</v>
      </c>
      <c r="E23" s="9">
        <f>IF(Table26[winner]=Table26[[#Headers],[KKR]],1,0)</f>
        <v>0</v>
      </c>
      <c r="F23" s="9">
        <f>IF(Table26[winner]=Table26[[#Headers],[RCB]],1,0)</f>
        <v>0</v>
      </c>
      <c r="G23" s="9">
        <f>IF(Table26[winner]=Table26[[#Headers],[SRH]],1,0)</f>
        <v>0</v>
      </c>
      <c r="H23" s="9">
        <f>IF(Table26[winner]=Table26[[#Headers],[DC]],1,0)</f>
        <v>1</v>
      </c>
      <c r="I23" s="9">
        <f>IF(Table26[winner]=Table26[[#Headers],[RR]],1,0)</f>
        <v>0</v>
      </c>
      <c r="J23" s="9">
        <f>IF(Table26[winner]=Table26[[#Headers],[CSK]],1,0)</f>
        <v>0</v>
      </c>
      <c r="K23" s="9">
        <f>IF(Table26[winner]=Table26[[#Headers],[MI]],1,0)</f>
        <v>0</v>
      </c>
      <c r="L23" s="9">
        <f>IF(Table26[winner]=Table26[[#Headers],[KXIP]],1,0)</f>
        <v>0</v>
      </c>
    </row>
    <row r="24" spans="1:12" x14ac:dyDescent="0.3">
      <c r="A24">
        <v>2009</v>
      </c>
      <c r="B24" t="s">
        <v>374</v>
      </c>
      <c r="C24" t="s">
        <v>372</v>
      </c>
      <c r="D24" t="s">
        <v>374</v>
      </c>
      <c r="E24" s="9">
        <f>IF(Table26[winner]=Table26[[#Headers],[KKR]],1,0)</f>
        <v>0</v>
      </c>
      <c r="F24" s="9">
        <f>IF(Table26[winner]=Table26[[#Headers],[RCB]],1,0)</f>
        <v>0</v>
      </c>
      <c r="G24" s="9">
        <f>IF(Table26[winner]=Table26[[#Headers],[SRH]],1,0)</f>
        <v>0</v>
      </c>
      <c r="H24" s="9">
        <f>IF(Table26[winner]=Table26[[#Headers],[DC]],1,0)</f>
        <v>1</v>
      </c>
      <c r="I24" s="9">
        <f>IF(Table26[winner]=Table26[[#Headers],[RR]],1,0)</f>
        <v>0</v>
      </c>
      <c r="J24" s="9">
        <f>IF(Table26[winner]=Table26[[#Headers],[CSK]],1,0)</f>
        <v>0</v>
      </c>
      <c r="K24" s="9">
        <f>IF(Table26[winner]=Table26[[#Headers],[MI]],1,0)</f>
        <v>0</v>
      </c>
      <c r="L24" s="9">
        <f>IF(Table26[winner]=Table26[[#Headers],[KXIP]],1,0)</f>
        <v>0</v>
      </c>
    </row>
    <row r="25" spans="1:12" x14ac:dyDescent="0.3">
      <c r="A25">
        <v>2009</v>
      </c>
      <c r="B25" t="s">
        <v>376</v>
      </c>
      <c r="C25" t="s">
        <v>372</v>
      </c>
      <c r="D25" t="s">
        <v>376</v>
      </c>
      <c r="E25" s="9">
        <f>IF(Table26[winner]=Table26[[#Headers],[KKR]],1,0)</f>
        <v>0</v>
      </c>
      <c r="F25" s="9">
        <f>IF(Table26[winner]=Table26[[#Headers],[RCB]],1,0)</f>
        <v>1</v>
      </c>
      <c r="G25" s="9">
        <f>IF(Table26[winner]=Table26[[#Headers],[SRH]],1,0)</f>
        <v>0</v>
      </c>
      <c r="H25" s="9">
        <f>IF(Table26[winner]=Table26[[#Headers],[DC]],1,0)</f>
        <v>0</v>
      </c>
      <c r="I25" s="9">
        <f>IF(Table26[winner]=Table26[[#Headers],[RR]],1,0)</f>
        <v>0</v>
      </c>
      <c r="J25" s="9">
        <f>IF(Table26[winner]=Table26[[#Headers],[CSK]],1,0)</f>
        <v>0</v>
      </c>
      <c r="K25" s="9">
        <f>IF(Table26[winner]=Table26[[#Headers],[MI]],1,0)</f>
        <v>0</v>
      </c>
      <c r="L25" s="9">
        <f>IF(Table26[winner]=Table26[[#Headers],[KXIP]],1,0)</f>
        <v>0</v>
      </c>
    </row>
    <row r="26" spans="1:12" x14ac:dyDescent="0.3">
      <c r="A26">
        <v>2009</v>
      </c>
      <c r="B26" t="s">
        <v>378</v>
      </c>
      <c r="C26" t="s">
        <v>372</v>
      </c>
      <c r="D26" t="s">
        <v>378</v>
      </c>
      <c r="E26" s="9">
        <f>IF(Table26[winner]=Table26[[#Headers],[KKR]],1,0)</f>
        <v>0</v>
      </c>
      <c r="F26" s="9">
        <f>IF(Table26[winner]=Table26[[#Headers],[RCB]],1,0)</f>
        <v>0</v>
      </c>
      <c r="G26" s="9">
        <f>IF(Table26[winner]=Table26[[#Headers],[SRH]],1,0)</f>
        <v>1</v>
      </c>
      <c r="H26" s="9">
        <f>IF(Table26[winner]=Table26[[#Headers],[DC]],1,0)</f>
        <v>0</v>
      </c>
      <c r="I26" s="9">
        <f>IF(Table26[winner]=Table26[[#Headers],[RR]],1,0)</f>
        <v>0</v>
      </c>
      <c r="J26" s="9">
        <f>IF(Table26[winner]=Table26[[#Headers],[CSK]],1,0)</f>
        <v>0</v>
      </c>
      <c r="K26" s="9">
        <f>IF(Table26[winner]=Table26[[#Headers],[MI]],1,0)</f>
        <v>0</v>
      </c>
      <c r="L26" s="9">
        <f>IF(Table26[winner]=Table26[[#Headers],[KXIP]],1,0)</f>
        <v>0</v>
      </c>
    </row>
    <row r="27" spans="1:12" x14ac:dyDescent="0.3">
      <c r="A27">
        <v>2009</v>
      </c>
      <c r="B27" t="s">
        <v>373</v>
      </c>
      <c r="C27" t="s">
        <v>372</v>
      </c>
      <c r="D27" t="s">
        <v>372</v>
      </c>
      <c r="E27" s="9">
        <f>IF(Table26[winner]=Table26[[#Headers],[KKR]],1,0)</f>
        <v>1</v>
      </c>
      <c r="F27" s="9">
        <f>IF(Table26[winner]=Table26[[#Headers],[RCB]],1,0)</f>
        <v>0</v>
      </c>
      <c r="G27" s="9">
        <f>IF(Table26[winner]=Table26[[#Headers],[SRH]],1,0)</f>
        <v>0</v>
      </c>
      <c r="H27" s="9">
        <f>IF(Table26[winner]=Table26[[#Headers],[DC]],1,0)</f>
        <v>0</v>
      </c>
      <c r="I27" s="9">
        <f>IF(Table26[winner]=Table26[[#Headers],[RR]],1,0)</f>
        <v>0</v>
      </c>
      <c r="J27" s="9">
        <f>IF(Table26[winner]=Table26[[#Headers],[CSK]],1,0)</f>
        <v>0</v>
      </c>
      <c r="K27" s="9">
        <f>IF(Table26[winner]=Table26[[#Headers],[MI]],1,0)</f>
        <v>0</v>
      </c>
      <c r="L27" s="9">
        <f>IF(Table26[winner]=Table26[[#Headers],[KXIP]],1,0)</f>
        <v>0</v>
      </c>
    </row>
    <row r="28" spans="1:12" x14ac:dyDescent="0.3">
      <c r="A28">
        <v>2010</v>
      </c>
      <c r="B28" t="s">
        <v>372</v>
      </c>
      <c r="C28" t="s">
        <v>376</v>
      </c>
      <c r="D28" t="s">
        <v>372</v>
      </c>
      <c r="E28" s="9">
        <f>IF(Table26[winner]=Table26[[#Headers],[KKR]],1,0)</f>
        <v>1</v>
      </c>
      <c r="F28" s="9">
        <f>IF(Table26[winner]=Table26[[#Headers],[RCB]],1,0)</f>
        <v>0</v>
      </c>
      <c r="G28" s="9">
        <f>IF(Table26[winner]=Table26[[#Headers],[SRH]],1,0)</f>
        <v>0</v>
      </c>
      <c r="H28" s="9">
        <f>IF(Table26[winner]=Table26[[#Headers],[DC]],1,0)</f>
        <v>0</v>
      </c>
      <c r="I28" s="9">
        <f>IF(Table26[winner]=Table26[[#Headers],[RR]],1,0)</f>
        <v>0</v>
      </c>
      <c r="J28" s="9">
        <f>IF(Table26[winner]=Table26[[#Headers],[CSK]],1,0)</f>
        <v>0</v>
      </c>
      <c r="K28" s="9">
        <f>IF(Table26[winner]=Table26[[#Headers],[MI]],1,0)</f>
        <v>0</v>
      </c>
      <c r="L28" s="9">
        <f>IF(Table26[winner]=Table26[[#Headers],[KXIP]],1,0)</f>
        <v>0</v>
      </c>
    </row>
    <row r="29" spans="1:12" x14ac:dyDescent="0.3">
      <c r="A29">
        <v>2010</v>
      </c>
      <c r="B29" t="s">
        <v>372</v>
      </c>
      <c r="C29" t="s">
        <v>373</v>
      </c>
      <c r="D29" t="s">
        <v>373</v>
      </c>
      <c r="E29" s="9">
        <f>IF(Table26[winner]=Table26[[#Headers],[KKR]],1,0)</f>
        <v>0</v>
      </c>
      <c r="F29" s="9">
        <f>IF(Table26[winner]=Table26[[#Headers],[RCB]],1,0)</f>
        <v>0</v>
      </c>
      <c r="G29" s="9">
        <f>IF(Table26[winner]=Table26[[#Headers],[SRH]],1,0)</f>
        <v>0</v>
      </c>
      <c r="H29" s="9">
        <f>IF(Table26[winner]=Table26[[#Headers],[DC]],1,0)</f>
        <v>0</v>
      </c>
      <c r="I29" s="9">
        <f>IF(Table26[winner]=Table26[[#Headers],[RR]],1,0)</f>
        <v>0</v>
      </c>
      <c r="J29" s="9">
        <f>IF(Table26[winner]=Table26[[#Headers],[CSK]],1,0)</f>
        <v>1</v>
      </c>
      <c r="K29" s="9">
        <f>IF(Table26[winner]=Table26[[#Headers],[MI]],1,0)</f>
        <v>0</v>
      </c>
      <c r="L29" s="9">
        <f>IF(Table26[winner]=Table26[[#Headers],[KXIP]],1,0)</f>
        <v>0</v>
      </c>
    </row>
    <row r="30" spans="1:12" x14ac:dyDescent="0.3">
      <c r="A30">
        <v>2010</v>
      </c>
      <c r="B30" t="s">
        <v>372</v>
      </c>
      <c r="C30" t="s">
        <v>378</v>
      </c>
      <c r="D30" t="s">
        <v>372</v>
      </c>
      <c r="E30" s="9">
        <f>IF(Table26[winner]=Table26[[#Headers],[KKR]],1,0)</f>
        <v>1</v>
      </c>
      <c r="F30" s="9">
        <f>IF(Table26[winner]=Table26[[#Headers],[RCB]],1,0)</f>
        <v>0</v>
      </c>
      <c r="G30" s="9">
        <f>IF(Table26[winner]=Table26[[#Headers],[SRH]],1,0)</f>
        <v>0</v>
      </c>
      <c r="H30" s="9">
        <f>IF(Table26[winner]=Table26[[#Headers],[DC]],1,0)</f>
        <v>0</v>
      </c>
      <c r="I30" s="9">
        <f>IF(Table26[winner]=Table26[[#Headers],[RR]],1,0)</f>
        <v>0</v>
      </c>
      <c r="J30" s="9">
        <f>IF(Table26[winner]=Table26[[#Headers],[CSK]],1,0)</f>
        <v>0</v>
      </c>
      <c r="K30" s="9">
        <f>IF(Table26[winner]=Table26[[#Headers],[MI]],1,0)</f>
        <v>0</v>
      </c>
      <c r="L30" s="9">
        <f>IF(Table26[winner]=Table26[[#Headers],[KXIP]],1,0)</f>
        <v>0</v>
      </c>
    </row>
    <row r="31" spans="1:12" x14ac:dyDescent="0.3">
      <c r="A31">
        <v>2010</v>
      </c>
      <c r="B31" t="s">
        <v>372</v>
      </c>
      <c r="C31" t="s">
        <v>377</v>
      </c>
      <c r="D31" t="s">
        <v>377</v>
      </c>
      <c r="E31" s="9">
        <f>IF(Table26[winner]=Table26[[#Headers],[KKR]],1,0)</f>
        <v>0</v>
      </c>
      <c r="F31" s="9">
        <f>IF(Table26[winner]=Table26[[#Headers],[RCB]],1,0)</f>
        <v>0</v>
      </c>
      <c r="G31" s="9">
        <f>IF(Table26[winner]=Table26[[#Headers],[SRH]],1,0)</f>
        <v>0</v>
      </c>
      <c r="H31" s="9">
        <f>IF(Table26[winner]=Table26[[#Headers],[DC]],1,0)</f>
        <v>0</v>
      </c>
      <c r="I31" s="9">
        <f>IF(Table26[winner]=Table26[[#Headers],[RR]],1,0)</f>
        <v>0</v>
      </c>
      <c r="J31" s="9">
        <f>IF(Table26[winner]=Table26[[#Headers],[CSK]],1,0)</f>
        <v>0</v>
      </c>
      <c r="K31" s="9">
        <f>IF(Table26[winner]=Table26[[#Headers],[MI]],1,0)</f>
        <v>0</v>
      </c>
      <c r="L31" s="9">
        <f>IF(Table26[winner]=Table26[[#Headers],[KXIP]],1,0)</f>
        <v>1</v>
      </c>
    </row>
    <row r="32" spans="1:12" x14ac:dyDescent="0.3">
      <c r="A32">
        <v>2010</v>
      </c>
      <c r="B32" t="s">
        <v>372</v>
      </c>
      <c r="C32" t="s">
        <v>374</v>
      </c>
      <c r="D32" t="s">
        <v>372</v>
      </c>
      <c r="E32" s="9">
        <f>IF(Table26[winner]=Table26[[#Headers],[KKR]],1,0)</f>
        <v>1</v>
      </c>
      <c r="F32" s="9">
        <f>IF(Table26[winner]=Table26[[#Headers],[RCB]],1,0)</f>
        <v>0</v>
      </c>
      <c r="G32" s="9">
        <f>IF(Table26[winner]=Table26[[#Headers],[SRH]],1,0)</f>
        <v>0</v>
      </c>
      <c r="H32" s="9">
        <f>IF(Table26[winner]=Table26[[#Headers],[DC]],1,0)</f>
        <v>0</v>
      </c>
      <c r="I32" s="9">
        <f>IF(Table26[winner]=Table26[[#Headers],[RR]],1,0)</f>
        <v>0</v>
      </c>
      <c r="J32" s="9">
        <f>IF(Table26[winner]=Table26[[#Headers],[CSK]],1,0)</f>
        <v>0</v>
      </c>
      <c r="K32" s="9">
        <f>IF(Table26[winner]=Table26[[#Headers],[MI]],1,0)</f>
        <v>0</v>
      </c>
      <c r="L32" s="9">
        <f>IF(Table26[winner]=Table26[[#Headers],[KXIP]],1,0)</f>
        <v>0</v>
      </c>
    </row>
    <row r="33" spans="1:12" x14ac:dyDescent="0.3">
      <c r="A33">
        <v>2010</v>
      </c>
      <c r="B33" t="s">
        <v>372</v>
      </c>
      <c r="C33" t="s">
        <v>375</v>
      </c>
      <c r="D33" t="s">
        <v>372</v>
      </c>
      <c r="E33" s="9">
        <f>IF(Table26[winner]=Table26[[#Headers],[KKR]],1,0)</f>
        <v>1</v>
      </c>
      <c r="F33" s="9">
        <f>IF(Table26[winner]=Table26[[#Headers],[RCB]],1,0)</f>
        <v>0</v>
      </c>
      <c r="G33" s="9">
        <f>IF(Table26[winner]=Table26[[#Headers],[SRH]],1,0)</f>
        <v>0</v>
      </c>
      <c r="H33" s="9">
        <f>IF(Table26[winner]=Table26[[#Headers],[DC]],1,0)</f>
        <v>0</v>
      </c>
      <c r="I33" s="9">
        <f>IF(Table26[winner]=Table26[[#Headers],[RR]],1,0)</f>
        <v>0</v>
      </c>
      <c r="J33" s="9">
        <f>IF(Table26[winner]=Table26[[#Headers],[CSK]],1,0)</f>
        <v>0</v>
      </c>
      <c r="K33" s="9">
        <f>IF(Table26[winner]=Table26[[#Headers],[MI]],1,0)</f>
        <v>0</v>
      </c>
      <c r="L33" s="9">
        <f>IF(Table26[winner]=Table26[[#Headers],[KXIP]],1,0)</f>
        <v>0</v>
      </c>
    </row>
    <row r="34" spans="1:12" x14ac:dyDescent="0.3">
      <c r="A34">
        <v>2010</v>
      </c>
      <c r="B34" t="s">
        <v>372</v>
      </c>
      <c r="C34" t="s">
        <v>371</v>
      </c>
      <c r="D34" t="s">
        <v>372</v>
      </c>
      <c r="E34" s="9">
        <f>IF(Table26[winner]=Table26[[#Headers],[KKR]],1,0)</f>
        <v>1</v>
      </c>
      <c r="F34" s="9">
        <f>IF(Table26[winner]=Table26[[#Headers],[RCB]],1,0)</f>
        <v>0</v>
      </c>
      <c r="G34" s="9">
        <f>IF(Table26[winner]=Table26[[#Headers],[SRH]],1,0)</f>
        <v>0</v>
      </c>
      <c r="H34" s="9">
        <f>IF(Table26[winner]=Table26[[#Headers],[DC]],1,0)</f>
        <v>0</v>
      </c>
      <c r="I34" s="9">
        <f>IF(Table26[winner]=Table26[[#Headers],[RR]],1,0)</f>
        <v>0</v>
      </c>
      <c r="J34" s="9">
        <f>IF(Table26[winner]=Table26[[#Headers],[CSK]],1,0)</f>
        <v>0</v>
      </c>
      <c r="K34" s="9">
        <f>IF(Table26[winner]=Table26[[#Headers],[MI]],1,0)</f>
        <v>0</v>
      </c>
      <c r="L34" s="9">
        <f>IF(Table26[winner]=Table26[[#Headers],[KXIP]],1,0)</f>
        <v>0</v>
      </c>
    </row>
    <row r="35" spans="1:12" x14ac:dyDescent="0.3">
      <c r="A35">
        <v>2010</v>
      </c>
      <c r="B35" t="s">
        <v>378</v>
      </c>
      <c r="C35" t="s">
        <v>372</v>
      </c>
      <c r="D35" t="s">
        <v>372</v>
      </c>
      <c r="E35" s="9">
        <f>IF(Table26[winner]=Table26[[#Headers],[KKR]],1,0)</f>
        <v>1</v>
      </c>
      <c r="F35" s="9">
        <f>IF(Table26[winner]=Table26[[#Headers],[RCB]],1,0)</f>
        <v>0</v>
      </c>
      <c r="G35" s="9">
        <f>IF(Table26[winner]=Table26[[#Headers],[SRH]],1,0)</f>
        <v>0</v>
      </c>
      <c r="H35" s="9">
        <f>IF(Table26[winner]=Table26[[#Headers],[DC]],1,0)</f>
        <v>0</v>
      </c>
      <c r="I35" s="9">
        <f>IF(Table26[winner]=Table26[[#Headers],[RR]],1,0)</f>
        <v>0</v>
      </c>
      <c r="J35" s="9">
        <f>IF(Table26[winner]=Table26[[#Headers],[CSK]],1,0)</f>
        <v>0</v>
      </c>
      <c r="K35" s="9">
        <f>IF(Table26[winner]=Table26[[#Headers],[MI]],1,0)</f>
        <v>0</v>
      </c>
      <c r="L35" s="9">
        <f>IF(Table26[winner]=Table26[[#Headers],[KXIP]],1,0)</f>
        <v>0</v>
      </c>
    </row>
    <row r="36" spans="1:12" x14ac:dyDescent="0.3">
      <c r="A36">
        <v>2010</v>
      </c>
      <c r="B36" t="s">
        <v>375</v>
      </c>
      <c r="C36" t="s">
        <v>372</v>
      </c>
      <c r="D36" t="s">
        <v>375</v>
      </c>
      <c r="E36" s="9">
        <f>IF(Table26[winner]=Table26[[#Headers],[KKR]],1,0)</f>
        <v>0</v>
      </c>
      <c r="F36" s="9">
        <f>IF(Table26[winner]=Table26[[#Headers],[RCB]],1,0)</f>
        <v>0</v>
      </c>
      <c r="G36" s="9">
        <f>IF(Table26[winner]=Table26[[#Headers],[SRH]],1,0)</f>
        <v>0</v>
      </c>
      <c r="H36" s="9">
        <f>IF(Table26[winner]=Table26[[#Headers],[DC]],1,0)</f>
        <v>0</v>
      </c>
      <c r="I36" s="9">
        <f>IF(Table26[winner]=Table26[[#Headers],[RR]],1,0)</f>
        <v>1</v>
      </c>
      <c r="J36" s="9">
        <f>IF(Table26[winner]=Table26[[#Headers],[CSK]],1,0)</f>
        <v>0</v>
      </c>
      <c r="K36" s="9">
        <f>IF(Table26[winner]=Table26[[#Headers],[MI]],1,0)</f>
        <v>0</v>
      </c>
      <c r="L36" s="9">
        <f>IF(Table26[winner]=Table26[[#Headers],[KXIP]],1,0)</f>
        <v>0</v>
      </c>
    </row>
    <row r="37" spans="1:12" x14ac:dyDescent="0.3">
      <c r="A37">
        <v>2010</v>
      </c>
      <c r="B37" t="s">
        <v>371</v>
      </c>
      <c r="C37" t="s">
        <v>372</v>
      </c>
      <c r="D37" t="s">
        <v>371</v>
      </c>
      <c r="E37" s="9">
        <f>IF(Table26[winner]=Table26[[#Headers],[KKR]],1,0)</f>
        <v>0</v>
      </c>
      <c r="F37" s="9">
        <f>IF(Table26[winner]=Table26[[#Headers],[RCB]],1,0)</f>
        <v>0</v>
      </c>
      <c r="G37" s="9">
        <f>IF(Table26[winner]=Table26[[#Headers],[SRH]],1,0)</f>
        <v>0</v>
      </c>
      <c r="H37" s="9">
        <f>IF(Table26[winner]=Table26[[#Headers],[DC]],1,0)</f>
        <v>0</v>
      </c>
      <c r="I37" s="9">
        <f>IF(Table26[winner]=Table26[[#Headers],[RR]],1,0)</f>
        <v>0</v>
      </c>
      <c r="J37" s="9">
        <f>IF(Table26[winner]=Table26[[#Headers],[CSK]],1,0)</f>
        <v>0</v>
      </c>
      <c r="K37" s="9">
        <f>IF(Table26[winner]=Table26[[#Headers],[MI]],1,0)</f>
        <v>1</v>
      </c>
      <c r="L37" s="9">
        <f>IF(Table26[winner]=Table26[[#Headers],[KXIP]],1,0)</f>
        <v>0</v>
      </c>
    </row>
    <row r="38" spans="1:12" x14ac:dyDescent="0.3">
      <c r="A38">
        <v>2010</v>
      </c>
      <c r="B38" t="s">
        <v>377</v>
      </c>
      <c r="C38" t="s">
        <v>372</v>
      </c>
      <c r="D38" t="s">
        <v>372</v>
      </c>
      <c r="E38" s="9">
        <f>IF(Table26[winner]=Table26[[#Headers],[KKR]],1,0)</f>
        <v>1</v>
      </c>
      <c r="F38" s="9">
        <f>IF(Table26[winner]=Table26[[#Headers],[RCB]],1,0)</f>
        <v>0</v>
      </c>
      <c r="G38" s="9">
        <f>IF(Table26[winner]=Table26[[#Headers],[SRH]],1,0)</f>
        <v>0</v>
      </c>
      <c r="H38" s="9">
        <f>IF(Table26[winner]=Table26[[#Headers],[DC]],1,0)</f>
        <v>0</v>
      </c>
      <c r="I38" s="9">
        <f>IF(Table26[winner]=Table26[[#Headers],[RR]],1,0)</f>
        <v>0</v>
      </c>
      <c r="J38" s="9">
        <f>IF(Table26[winner]=Table26[[#Headers],[CSK]],1,0)</f>
        <v>0</v>
      </c>
      <c r="K38" s="9">
        <f>IF(Table26[winner]=Table26[[#Headers],[MI]],1,0)</f>
        <v>0</v>
      </c>
      <c r="L38" s="9">
        <f>IF(Table26[winner]=Table26[[#Headers],[KXIP]],1,0)</f>
        <v>0</v>
      </c>
    </row>
    <row r="39" spans="1:12" x14ac:dyDescent="0.3">
      <c r="A39">
        <v>2010</v>
      </c>
      <c r="B39" t="s">
        <v>374</v>
      </c>
      <c r="C39" t="s">
        <v>372</v>
      </c>
      <c r="D39" t="s">
        <v>374</v>
      </c>
      <c r="E39" s="9">
        <f>IF(Table26[winner]=Table26[[#Headers],[KKR]],1,0)</f>
        <v>0</v>
      </c>
      <c r="F39" s="9">
        <f>IF(Table26[winner]=Table26[[#Headers],[RCB]],1,0)</f>
        <v>0</v>
      </c>
      <c r="G39" s="9">
        <f>IF(Table26[winner]=Table26[[#Headers],[SRH]],1,0)</f>
        <v>0</v>
      </c>
      <c r="H39" s="9">
        <f>IF(Table26[winner]=Table26[[#Headers],[DC]],1,0)</f>
        <v>1</v>
      </c>
      <c r="I39" s="9">
        <f>IF(Table26[winner]=Table26[[#Headers],[RR]],1,0)</f>
        <v>0</v>
      </c>
      <c r="J39" s="9">
        <f>IF(Table26[winner]=Table26[[#Headers],[CSK]],1,0)</f>
        <v>0</v>
      </c>
      <c r="K39" s="9">
        <f>IF(Table26[winner]=Table26[[#Headers],[MI]],1,0)</f>
        <v>0</v>
      </c>
      <c r="L39" s="9">
        <f>IF(Table26[winner]=Table26[[#Headers],[KXIP]],1,0)</f>
        <v>0</v>
      </c>
    </row>
    <row r="40" spans="1:12" x14ac:dyDescent="0.3">
      <c r="A40">
        <v>2010</v>
      </c>
      <c r="B40" t="s">
        <v>376</v>
      </c>
      <c r="C40" t="s">
        <v>372</v>
      </c>
      <c r="D40" t="s">
        <v>376</v>
      </c>
      <c r="E40" s="9">
        <f>IF(Table26[winner]=Table26[[#Headers],[KKR]],1,0)</f>
        <v>0</v>
      </c>
      <c r="F40" s="9">
        <f>IF(Table26[winner]=Table26[[#Headers],[RCB]],1,0)</f>
        <v>1</v>
      </c>
      <c r="G40" s="9">
        <f>IF(Table26[winner]=Table26[[#Headers],[SRH]],1,0)</f>
        <v>0</v>
      </c>
      <c r="H40" s="9">
        <f>IF(Table26[winner]=Table26[[#Headers],[DC]],1,0)</f>
        <v>0</v>
      </c>
      <c r="I40" s="9">
        <f>IF(Table26[winner]=Table26[[#Headers],[RR]],1,0)</f>
        <v>0</v>
      </c>
      <c r="J40" s="9">
        <f>IF(Table26[winner]=Table26[[#Headers],[CSK]],1,0)</f>
        <v>0</v>
      </c>
      <c r="K40" s="9">
        <f>IF(Table26[winner]=Table26[[#Headers],[MI]],1,0)</f>
        <v>0</v>
      </c>
      <c r="L40" s="9">
        <f>IF(Table26[winner]=Table26[[#Headers],[KXIP]],1,0)</f>
        <v>0</v>
      </c>
    </row>
    <row r="41" spans="1:12" x14ac:dyDescent="0.3">
      <c r="A41">
        <v>2010</v>
      </c>
      <c r="B41" t="s">
        <v>373</v>
      </c>
      <c r="C41" t="s">
        <v>372</v>
      </c>
      <c r="D41" t="s">
        <v>373</v>
      </c>
      <c r="E41" s="9">
        <f>IF(Table26[winner]=Table26[[#Headers],[KKR]],1,0)</f>
        <v>0</v>
      </c>
      <c r="F41" s="9">
        <f>IF(Table26[winner]=Table26[[#Headers],[RCB]],1,0)</f>
        <v>0</v>
      </c>
      <c r="G41" s="9">
        <f>IF(Table26[winner]=Table26[[#Headers],[SRH]],1,0)</f>
        <v>0</v>
      </c>
      <c r="H41" s="9">
        <f>IF(Table26[winner]=Table26[[#Headers],[DC]],1,0)</f>
        <v>0</v>
      </c>
      <c r="I41" s="9">
        <f>IF(Table26[winner]=Table26[[#Headers],[RR]],1,0)</f>
        <v>0</v>
      </c>
      <c r="J41" s="9">
        <f>IF(Table26[winner]=Table26[[#Headers],[CSK]],1,0)</f>
        <v>1</v>
      </c>
      <c r="K41" s="9">
        <f>IF(Table26[winner]=Table26[[#Headers],[MI]],1,0)</f>
        <v>0</v>
      </c>
      <c r="L41" s="9">
        <f>IF(Table26[winner]=Table26[[#Headers],[KXIP]],1,0)</f>
        <v>0</v>
      </c>
    </row>
    <row r="42" spans="1:12" x14ac:dyDescent="0.3">
      <c r="A42">
        <v>2011</v>
      </c>
      <c r="B42" t="s">
        <v>372</v>
      </c>
      <c r="C42" t="s">
        <v>378</v>
      </c>
      <c r="D42" t="s">
        <v>372</v>
      </c>
      <c r="E42" s="9">
        <f>IF(Table26[winner]=Table26[[#Headers],[KKR]],1,0)</f>
        <v>1</v>
      </c>
      <c r="F42" s="9">
        <f>IF(Table26[winner]=Table26[[#Headers],[RCB]],1,0)</f>
        <v>0</v>
      </c>
      <c r="G42" s="9">
        <f>IF(Table26[winner]=Table26[[#Headers],[SRH]],1,0)</f>
        <v>0</v>
      </c>
      <c r="H42" s="9">
        <f>IF(Table26[winner]=Table26[[#Headers],[DC]],1,0)</f>
        <v>0</v>
      </c>
      <c r="I42" s="9">
        <f>IF(Table26[winner]=Table26[[#Headers],[RR]],1,0)</f>
        <v>0</v>
      </c>
      <c r="J42" s="9">
        <f>IF(Table26[winner]=Table26[[#Headers],[CSK]],1,0)</f>
        <v>0</v>
      </c>
      <c r="K42" s="9">
        <f>IF(Table26[winner]=Table26[[#Headers],[MI]],1,0)</f>
        <v>0</v>
      </c>
      <c r="L42" s="9">
        <f>IF(Table26[winner]=Table26[[#Headers],[KXIP]],1,0)</f>
        <v>0</v>
      </c>
    </row>
    <row r="43" spans="1:12" x14ac:dyDescent="0.3">
      <c r="A43">
        <v>2011</v>
      </c>
      <c r="B43" t="s">
        <v>372</v>
      </c>
      <c r="C43" t="s">
        <v>375</v>
      </c>
      <c r="D43" t="s">
        <v>372</v>
      </c>
      <c r="E43" s="9">
        <f>IF(Table26[winner]=Table26[[#Headers],[KKR]],1,0)</f>
        <v>1</v>
      </c>
      <c r="F43" s="9">
        <f>IF(Table26[winner]=Table26[[#Headers],[RCB]],1,0)</f>
        <v>0</v>
      </c>
      <c r="G43" s="9">
        <f>IF(Table26[winner]=Table26[[#Headers],[SRH]],1,0)</f>
        <v>0</v>
      </c>
      <c r="H43" s="9">
        <f>IF(Table26[winner]=Table26[[#Headers],[DC]],1,0)</f>
        <v>0</v>
      </c>
      <c r="I43" s="9">
        <f>IF(Table26[winner]=Table26[[#Headers],[RR]],1,0)</f>
        <v>0</v>
      </c>
      <c r="J43" s="9">
        <f>IF(Table26[winner]=Table26[[#Headers],[CSK]],1,0)</f>
        <v>0</v>
      </c>
      <c r="K43" s="9">
        <f>IF(Table26[winner]=Table26[[#Headers],[MI]],1,0)</f>
        <v>0</v>
      </c>
      <c r="L43" s="9">
        <f>IF(Table26[winner]=Table26[[#Headers],[KXIP]],1,0)</f>
        <v>0</v>
      </c>
    </row>
    <row r="44" spans="1:12" x14ac:dyDescent="0.3">
      <c r="A44">
        <v>2011</v>
      </c>
      <c r="B44" t="s">
        <v>372</v>
      </c>
      <c r="C44" t="s">
        <v>376</v>
      </c>
      <c r="D44" t="s">
        <v>376</v>
      </c>
      <c r="E44" s="9">
        <f>IF(Table26[winner]=Table26[[#Headers],[KKR]],1,0)</f>
        <v>0</v>
      </c>
      <c r="F44" s="9">
        <f>IF(Table26[winner]=Table26[[#Headers],[RCB]],1,0)</f>
        <v>1</v>
      </c>
      <c r="G44" s="9">
        <f>IF(Table26[winner]=Table26[[#Headers],[SRH]],1,0)</f>
        <v>0</v>
      </c>
      <c r="H44" s="9">
        <f>IF(Table26[winner]=Table26[[#Headers],[DC]],1,0)</f>
        <v>0</v>
      </c>
      <c r="I44" s="9">
        <f>IF(Table26[winner]=Table26[[#Headers],[RR]],1,0)</f>
        <v>0</v>
      </c>
      <c r="J44" s="9">
        <f>IF(Table26[winner]=Table26[[#Headers],[CSK]],1,0)</f>
        <v>0</v>
      </c>
      <c r="K44" s="9">
        <f>IF(Table26[winner]=Table26[[#Headers],[MI]],1,0)</f>
        <v>0</v>
      </c>
      <c r="L44" s="9">
        <f>IF(Table26[winner]=Table26[[#Headers],[KXIP]],1,0)</f>
        <v>0</v>
      </c>
    </row>
    <row r="45" spans="1:12" x14ac:dyDescent="0.3">
      <c r="A45">
        <v>2011</v>
      </c>
      <c r="B45" t="s">
        <v>372</v>
      </c>
      <c r="C45" t="s">
        <v>377</v>
      </c>
      <c r="D45" t="s">
        <v>372</v>
      </c>
      <c r="E45" s="9">
        <f>IF(Table26[winner]=Table26[[#Headers],[KKR]],1,0)</f>
        <v>1</v>
      </c>
      <c r="F45" s="9">
        <f>IF(Table26[winner]=Table26[[#Headers],[RCB]],1,0)</f>
        <v>0</v>
      </c>
      <c r="G45" s="9">
        <f>IF(Table26[winner]=Table26[[#Headers],[SRH]],1,0)</f>
        <v>0</v>
      </c>
      <c r="H45" s="9">
        <f>IF(Table26[winner]=Table26[[#Headers],[DC]],1,0)</f>
        <v>0</v>
      </c>
      <c r="I45" s="9">
        <f>IF(Table26[winner]=Table26[[#Headers],[RR]],1,0)</f>
        <v>0</v>
      </c>
      <c r="J45" s="9">
        <f>IF(Table26[winner]=Table26[[#Headers],[CSK]],1,0)</f>
        <v>0</v>
      </c>
      <c r="K45" s="9">
        <f>IF(Table26[winner]=Table26[[#Headers],[MI]],1,0)</f>
        <v>0</v>
      </c>
      <c r="L45" s="9">
        <f>IF(Table26[winner]=Table26[[#Headers],[KXIP]],1,0)</f>
        <v>0</v>
      </c>
    </row>
    <row r="46" spans="1:12" x14ac:dyDescent="0.3">
      <c r="A46">
        <v>2011</v>
      </c>
      <c r="B46" t="s">
        <v>372</v>
      </c>
      <c r="C46" t="s">
        <v>373</v>
      </c>
      <c r="D46" t="s">
        <v>372</v>
      </c>
      <c r="E46" s="9">
        <f>IF(Table26[winner]=Table26[[#Headers],[KKR]],1,0)</f>
        <v>1</v>
      </c>
      <c r="F46" s="9">
        <f>IF(Table26[winner]=Table26[[#Headers],[RCB]],1,0)</f>
        <v>0</v>
      </c>
      <c r="G46" s="9">
        <f>IF(Table26[winner]=Table26[[#Headers],[SRH]],1,0)</f>
        <v>0</v>
      </c>
      <c r="H46" s="9">
        <f>IF(Table26[winner]=Table26[[#Headers],[DC]],1,0)</f>
        <v>0</v>
      </c>
      <c r="I46" s="9">
        <f>IF(Table26[winner]=Table26[[#Headers],[RR]],1,0)</f>
        <v>0</v>
      </c>
      <c r="J46" s="9">
        <f>IF(Table26[winner]=Table26[[#Headers],[CSK]],1,0)</f>
        <v>0</v>
      </c>
      <c r="K46" s="9">
        <f>IF(Table26[winner]=Table26[[#Headers],[MI]],1,0)</f>
        <v>0</v>
      </c>
      <c r="L46" s="9">
        <f>IF(Table26[winner]=Table26[[#Headers],[KXIP]],1,0)</f>
        <v>0</v>
      </c>
    </row>
    <row r="47" spans="1:12" x14ac:dyDescent="0.3">
      <c r="A47">
        <v>2011</v>
      </c>
      <c r="B47" t="s">
        <v>372</v>
      </c>
      <c r="C47" t="s">
        <v>371</v>
      </c>
      <c r="D47" t="s">
        <v>371</v>
      </c>
      <c r="E47" s="9">
        <f>IF(Table26[winner]=Table26[[#Headers],[KKR]],1,0)</f>
        <v>0</v>
      </c>
      <c r="F47" s="9">
        <f>IF(Table26[winner]=Table26[[#Headers],[RCB]],1,0)</f>
        <v>0</v>
      </c>
      <c r="G47" s="9">
        <f>IF(Table26[winner]=Table26[[#Headers],[SRH]],1,0)</f>
        <v>0</v>
      </c>
      <c r="H47" s="9">
        <f>IF(Table26[winner]=Table26[[#Headers],[DC]],1,0)</f>
        <v>0</v>
      </c>
      <c r="I47" s="9">
        <f>IF(Table26[winner]=Table26[[#Headers],[RR]],1,0)</f>
        <v>0</v>
      </c>
      <c r="J47" s="9">
        <f>IF(Table26[winner]=Table26[[#Headers],[CSK]],1,0)</f>
        <v>0</v>
      </c>
      <c r="K47" s="9">
        <f>IF(Table26[winner]=Table26[[#Headers],[MI]],1,0)</f>
        <v>1</v>
      </c>
      <c r="L47" s="9">
        <f>IF(Table26[winner]=Table26[[#Headers],[KXIP]],1,0)</f>
        <v>0</v>
      </c>
    </row>
    <row r="48" spans="1:12" x14ac:dyDescent="0.3">
      <c r="A48">
        <v>2011</v>
      </c>
      <c r="B48" t="s">
        <v>373</v>
      </c>
      <c r="C48" t="s">
        <v>372</v>
      </c>
      <c r="D48" t="s">
        <v>373</v>
      </c>
      <c r="E48" s="9">
        <f>IF(Table26[winner]=Table26[[#Headers],[KKR]],1,0)</f>
        <v>0</v>
      </c>
      <c r="F48" s="9">
        <f>IF(Table26[winner]=Table26[[#Headers],[RCB]],1,0)</f>
        <v>0</v>
      </c>
      <c r="G48" s="9">
        <f>IF(Table26[winner]=Table26[[#Headers],[SRH]],1,0)</f>
        <v>0</v>
      </c>
      <c r="H48" s="9">
        <f>IF(Table26[winner]=Table26[[#Headers],[DC]],1,0)</f>
        <v>0</v>
      </c>
      <c r="I48" s="9">
        <f>IF(Table26[winner]=Table26[[#Headers],[RR]],1,0)</f>
        <v>0</v>
      </c>
      <c r="J48" s="9">
        <f>IF(Table26[winner]=Table26[[#Headers],[CSK]],1,0)</f>
        <v>1</v>
      </c>
      <c r="K48" s="9">
        <f>IF(Table26[winner]=Table26[[#Headers],[MI]],1,0)</f>
        <v>0</v>
      </c>
      <c r="L48" s="9">
        <f>IF(Table26[winner]=Table26[[#Headers],[KXIP]],1,0)</f>
        <v>0</v>
      </c>
    </row>
    <row r="49" spans="1:12" x14ac:dyDescent="0.3">
      <c r="A49">
        <v>2011</v>
      </c>
      <c r="B49" t="s">
        <v>375</v>
      </c>
      <c r="C49" t="s">
        <v>372</v>
      </c>
      <c r="D49" t="s">
        <v>372</v>
      </c>
      <c r="E49" s="9">
        <f>IF(Table26[winner]=Table26[[#Headers],[KKR]],1,0)</f>
        <v>1</v>
      </c>
      <c r="F49" s="9">
        <f>IF(Table26[winner]=Table26[[#Headers],[RCB]],1,0)</f>
        <v>0</v>
      </c>
      <c r="G49" s="9">
        <f>IF(Table26[winner]=Table26[[#Headers],[SRH]],1,0)</f>
        <v>0</v>
      </c>
      <c r="H49" s="9">
        <f>IF(Table26[winner]=Table26[[#Headers],[DC]],1,0)</f>
        <v>0</v>
      </c>
      <c r="I49" s="9">
        <f>IF(Table26[winner]=Table26[[#Headers],[RR]],1,0)</f>
        <v>0</v>
      </c>
      <c r="J49" s="9">
        <f>IF(Table26[winner]=Table26[[#Headers],[CSK]],1,0)</f>
        <v>0</v>
      </c>
      <c r="K49" s="9">
        <f>IF(Table26[winner]=Table26[[#Headers],[MI]],1,0)</f>
        <v>0</v>
      </c>
      <c r="L49" s="9">
        <f>IF(Table26[winner]=Table26[[#Headers],[KXIP]],1,0)</f>
        <v>0</v>
      </c>
    </row>
    <row r="50" spans="1:12" x14ac:dyDescent="0.3">
      <c r="A50">
        <v>2011</v>
      </c>
      <c r="B50" t="s">
        <v>374</v>
      </c>
      <c r="C50" t="s">
        <v>372</v>
      </c>
      <c r="D50" t="s">
        <v>372</v>
      </c>
      <c r="E50" s="9">
        <f>IF(Table26[winner]=Table26[[#Headers],[KKR]],1,0)</f>
        <v>1</v>
      </c>
      <c r="F50" s="9">
        <f>IF(Table26[winner]=Table26[[#Headers],[RCB]],1,0)</f>
        <v>0</v>
      </c>
      <c r="G50" s="9">
        <f>IF(Table26[winner]=Table26[[#Headers],[SRH]],1,0)</f>
        <v>0</v>
      </c>
      <c r="H50" s="9">
        <f>IF(Table26[winner]=Table26[[#Headers],[DC]],1,0)</f>
        <v>0</v>
      </c>
      <c r="I50" s="9">
        <f>IF(Table26[winner]=Table26[[#Headers],[RR]],1,0)</f>
        <v>0</v>
      </c>
      <c r="J50" s="9">
        <f>IF(Table26[winner]=Table26[[#Headers],[CSK]],1,0)</f>
        <v>0</v>
      </c>
      <c r="K50" s="9">
        <f>IF(Table26[winner]=Table26[[#Headers],[MI]],1,0)</f>
        <v>0</v>
      </c>
      <c r="L50" s="9">
        <f>IF(Table26[winner]=Table26[[#Headers],[KXIP]],1,0)</f>
        <v>0</v>
      </c>
    </row>
    <row r="51" spans="1:12" x14ac:dyDescent="0.3">
      <c r="A51">
        <v>2011</v>
      </c>
      <c r="B51" t="s">
        <v>378</v>
      </c>
      <c r="C51" t="s">
        <v>372</v>
      </c>
      <c r="D51" t="s">
        <v>372</v>
      </c>
      <c r="E51" s="9">
        <f>IF(Table26[winner]=Table26[[#Headers],[KKR]],1,0)</f>
        <v>1</v>
      </c>
      <c r="F51" s="9">
        <f>IF(Table26[winner]=Table26[[#Headers],[RCB]],1,0)</f>
        <v>0</v>
      </c>
      <c r="G51" s="9">
        <f>IF(Table26[winner]=Table26[[#Headers],[SRH]],1,0)</f>
        <v>0</v>
      </c>
      <c r="H51" s="9">
        <f>IF(Table26[winner]=Table26[[#Headers],[DC]],1,0)</f>
        <v>0</v>
      </c>
      <c r="I51" s="9">
        <f>IF(Table26[winner]=Table26[[#Headers],[RR]],1,0)</f>
        <v>0</v>
      </c>
      <c r="J51" s="9">
        <f>IF(Table26[winner]=Table26[[#Headers],[CSK]],1,0)</f>
        <v>0</v>
      </c>
      <c r="K51" s="9">
        <f>IF(Table26[winner]=Table26[[#Headers],[MI]],1,0)</f>
        <v>0</v>
      </c>
      <c r="L51" s="9">
        <f>IF(Table26[winner]=Table26[[#Headers],[KXIP]],1,0)</f>
        <v>0</v>
      </c>
    </row>
    <row r="52" spans="1:12" x14ac:dyDescent="0.3">
      <c r="A52">
        <v>2011</v>
      </c>
      <c r="B52" t="s">
        <v>376</v>
      </c>
      <c r="C52" t="s">
        <v>372</v>
      </c>
      <c r="D52" t="s">
        <v>376</v>
      </c>
      <c r="E52" s="9">
        <f>IF(Table26[winner]=Table26[[#Headers],[KKR]],1,0)</f>
        <v>0</v>
      </c>
      <c r="F52" s="9">
        <f>IF(Table26[winner]=Table26[[#Headers],[RCB]],1,0)</f>
        <v>1</v>
      </c>
      <c r="G52" s="9">
        <f>IF(Table26[winner]=Table26[[#Headers],[SRH]],1,0)</f>
        <v>0</v>
      </c>
      <c r="H52" s="9">
        <f>IF(Table26[winner]=Table26[[#Headers],[DC]],1,0)</f>
        <v>0</v>
      </c>
      <c r="I52" s="9">
        <f>IF(Table26[winner]=Table26[[#Headers],[RR]],1,0)</f>
        <v>0</v>
      </c>
      <c r="J52" s="9">
        <f>IF(Table26[winner]=Table26[[#Headers],[CSK]],1,0)</f>
        <v>0</v>
      </c>
      <c r="K52" s="9">
        <f>IF(Table26[winner]=Table26[[#Headers],[MI]],1,0)</f>
        <v>0</v>
      </c>
      <c r="L52" s="9">
        <f>IF(Table26[winner]=Table26[[#Headers],[KXIP]],1,0)</f>
        <v>0</v>
      </c>
    </row>
    <row r="53" spans="1:12" x14ac:dyDescent="0.3">
      <c r="A53">
        <v>2011</v>
      </c>
      <c r="B53" t="s">
        <v>371</v>
      </c>
      <c r="C53" t="s">
        <v>372</v>
      </c>
      <c r="D53" t="s">
        <v>371</v>
      </c>
      <c r="E53" s="9">
        <f>IF(Table26[winner]=Table26[[#Headers],[KKR]],1,0)</f>
        <v>0</v>
      </c>
      <c r="F53" s="9">
        <f>IF(Table26[winner]=Table26[[#Headers],[RCB]],1,0)</f>
        <v>0</v>
      </c>
      <c r="G53" s="9">
        <f>IF(Table26[winner]=Table26[[#Headers],[SRH]],1,0)</f>
        <v>0</v>
      </c>
      <c r="H53" s="9">
        <f>IF(Table26[winner]=Table26[[#Headers],[DC]],1,0)</f>
        <v>0</v>
      </c>
      <c r="I53" s="9">
        <f>IF(Table26[winner]=Table26[[#Headers],[RR]],1,0)</f>
        <v>0</v>
      </c>
      <c r="J53" s="9">
        <f>IF(Table26[winner]=Table26[[#Headers],[CSK]],1,0)</f>
        <v>0</v>
      </c>
      <c r="K53" s="9">
        <f>IF(Table26[winner]=Table26[[#Headers],[MI]],1,0)</f>
        <v>1</v>
      </c>
      <c r="L53" s="9">
        <f>IF(Table26[winner]=Table26[[#Headers],[KXIP]],1,0)</f>
        <v>0</v>
      </c>
    </row>
    <row r="54" spans="1:12" x14ac:dyDescent="0.3">
      <c r="A54">
        <v>2012</v>
      </c>
      <c r="B54" t="s">
        <v>372</v>
      </c>
      <c r="C54" t="s">
        <v>374</v>
      </c>
      <c r="D54" t="s">
        <v>374</v>
      </c>
      <c r="E54" s="9">
        <f>IF(Table26[winner]=Table26[[#Headers],[KKR]],1,0)</f>
        <v>0</v>
      </c>
      <c r="F54" s="9">
        <f>IF(Table26[winner]=Table26[[#Headers],[RCB]],1,0)</f>
        <v>0</v>
      </c>
      <c r="G54" s="9">
        <f>IF(Table26[winner]=Table26[[#Headers],[SRH]],1,0)</f>
        <v>0</v>
      </c>
      <c r="H54" s="9">
        <f>IF(Table26[winner]=Table26[[#Headers],[DC]],1,0)</f>
        <v>1</v>
      </c>
      <c r="I54" s="9">
        <f>IF(Table26[winner]=Table26[[#Headers],[RR]],1,0)</f>
        <v>0</v>
      </c>
      <c r="J54" s="9">
        <f>IF(Table26[winner]=Table26[[#Headers],[CSK]],1,0)</f>
        <v>0</v>
      </c>
      <c r="K54" s="9">
        <f>IF(Table26[winner]=Table26[[#Headers],[MI]],1,0)</f>
        <v>0</v>
      </c>
      <c r="L54" s="9">
        <f>IF(Table26[winner]=Table26[[#Headers],[KXIP]],1,0)</f>
        <v>0</v>
      </c>
    </row>
    <row r="55" spans="1:12" x14ac:dyDescent="0.3">
      <c r="A55">
        <v>2012</v>
      </c>
      <c r="B55" t="s">
        <v>372</v>
      </c>
      <c r="C55" t="s">
        <v>375</v>
      </c>
      <c r="D55" t="s">
        <v>372</v>
      </c>
      <c r="E55" s="9">
        <f>IF(Table26[winner]=Table26[[#Headers],[KKR]],1,0)</f>
        <v>1</v>
      </c>
      <c r="F55" s="9">
        <f>IF(Table26[winner]=Table26[[#Headers],[RCB]],1,0)</f>
        <v>0</v>
      </c>
      <c r="G55" s="9">
        <f>IF(Table26[winner]=Table26[[#Headers],[SRH]],1,0)</f>
        <v>0</v>
      </c>
      <c r="H55" s="9">
        <f>IF(Table26[winner]=Table26[[#Headers],[DC]],1,0)</f>
        <v>0</v>
      </c>
      <c r="I55" s="9">
        <f>IF(Table26[winner]=Table26[[#Headers],[RR]],1,0)</f>
        <v>0</v>
      </c>
      <c r="J55" s="9">
        <f>IF(Table26[winner]=Table26[[#Headers],[CSK]],1,0)</f>
        <v>0</v>
      </c>
      <c r="K55" s="9">
        <f>IF(Table26[winner]=Table26[[#Headers],[MI]],1,0)</f>
        <v>0</v>
      </c>
      <c r="L55" s="9">
        <f>IF(Table26[winner]=Table26[[#Headers],[KXIP]],1,0)</f>
        <v>0</v>
      </c>
    </row>
    <row r="56" spans="1:12" x14ac:dyDescent="0.3">
      <c r="A56">
        <v>2012</v>
      </c>
      <c r="B56" t="s">
        <v>372</v>
      </c>
      <c r="C56" t="s">
        <v>377</v>
      </c>
      <c r="D56" t="s">
        <v>377</v>
      </c>
      <c r="E56" s="9">
        <f>IF(Table26[winner]=Table26[[#Headers],[KKR]],1,0)</f>
        <v>0</v>
      </c>
      <c r="F56" s="9">
        <f>IF(Table26[winner]=Table26[[#Headers],[RCB]],1,0)</f>
        <v>0</v>
      </c>
      <c r="G56" s="9">
        <f>IF(Table26[winner]=Table26[[#Headers],[SRH]],1,0)</f>
        <v>0</v>
      </c>
      <c r="H56" s="9">
        <f>IF(Table26[winner]=Table26[[#Headers],[DC]],1,0)</f>
        <v>0</v>
      </c>
      <c r="I56" s="9">
        <f>IF(Table26[winner]=Table26[[#Headers],[RR]],1,0)</f>
        <v>0</v>
      </c>
      <c r="J56" s="9">
        <f>IF(Table26[winner]=Table26[[#Headers],[CSK]],1,0)</f>
        <v>0</v>
      </c>
      <c r="K56" s="9">
        <f>IF(Table26[winner]=Table26[[#Headers],[MI]],1,0)</f>
        <v>0</v>
      </c>
      <c r="L56" s="9">
        <f>IF(Table26[winner]=Table26[[#Headers],[KXIP]],1,0)</f>
        <v>1</v>
      </c>
    </row>
    <row r="57" spans="1:12" x14ac:dyDescent="0.3">
      <c r="A57">
        <v>2012</v>
      </c>
      <c r="B57" t="s">
        <v>372</v>
      </c>
      <c r="C57" t="s">
        <v>376</v>
      </c>
      <c r="D57" t="s">
        <v>372</v>
      </c>
      <c r="E57" s="9">
        <f>IF(Table26[winner]=Table26[[#Headers],[KKR]],1,0)</f>
        <v>1</v>
      </c>
      <c r="F57" s="9">
        <f>IF(Table26[winner]=Table26[[#Headers],[RCB]],1,0)</f>
        <v>0</v>
      </c>
      <c r="G57" s="9">
        <f>IF(Table26[winner]=Table26[[#Headers],[SRH]],1,0)</f>
        <v>0</v>
      </c>
      <c r="H57" s="9">
        <f>IF(Table26[winner]=Table26[[#Headers],[DC]],1,0)</f>
        <v>0</v>
      </c>
      <c r="I57" s="9">
        <f>IF(Table26[winner]=Table26[[#Headers],[RR]],1,0)</f>
        <v>0</v>
      </c>
      <c r="J57" s="9">
        <f>IF(Table26[winner]=Table26[[#Headers],[CSK]],1,0)</f>
        <v>0</v>
      </c>
      <c r="K57" s="9">
        <f>IF(Table26[winner]=Table26[[#Headers],[MI]],1,0)</f>
        <v>0</v>
      </c>
      <c r="L57" s="9">
        <f>IF(Table26[winner]=Table26[[#Headers],[KXIP]],1,0)</f>
        <v>0</v>
      </c>
    </row>
    <row r="58" spans="1:12" x14ac:dyDescent="0.3">
      <c r="A58">
        <v>2012</v>
      </c>
      <c r="B58" t="s">
        <v>372</v>
      </c>
      <c r="C58" t="s">
        <v>371</v>
      </c>
      <c r="D58" t="s">
        <v>371</v>
      </c>
      <c r="E58" s="9">
        <f>IF(Table26[winner]=Table26[[#Headers],[KKR]],1,0)</f>
        <v>0</v>
      </c>
      <c r="F58" s="9">
        <f>IF(Table26[winner]=Table26[[#Headers],[RCB]],1,0)</f>
        <v>0</v>
      </c>
      <c r="G58" s="9">
        <f>IF(Table26[winner]=Table26[[#Headers],[SRH]],1,0)</f>
        <v>0</v>
      </c>
      <c r="H58" s="9">
        <f>IF(Table26[winner]=Table26[[#Headers],[DC]],1,0)</f>
        <v>0</v>
      </c>
      <c r="I58" s="9">
        <f>IF(Table26[winner]=Table26[[#Headers],[RR]],1,0)</f>
        <v>0</v>
      </c>
      <c r="J58" s="9">
        <f>IF(Table26[winner]=Table26[[#Headers],[CSK]],1,0)</f>
        <v>0</v>
      </c>
      <c r="K58" s="9">
        <f>IF(Table26[winner]=Table26[[#Headers],[MI]],1,0)</f>
        <v>1</v>
      </c>
      <c r="L58" s="9">
        <f>IF(Table26[winner]=Table26[[#Headers],[KXIP]],1,0)</f>
        <v>0</v>
      </c>
    </row>
    <row r="59" spans="1:12" x14ac:dyDescent="0.3">
      <c r="A59">
        <v>2012</v>
      </c>
      <c r="B59" t="s">
        <v>372</v>
      </c>
      <c r="C59" t="s">
        <v>373</v>
      </c>
      <c r="D59" t="s">
        <v>373</v>
      </c>
      <c r="E59" s="9">
        <f>IF(Table26[winner]=Table26[[#Headers],[KKR]],1,0)</f>
        <v>0</v>
      </c>
      <c r="F59" s="9">
        <f>IF(Table26[winner]=Table26[[#Headers],[RCB]],1,0)</f>
        <v>0</v>
      </c>
      <c r="G59" s="9">
        <f>IF(Table26[winner]=Table26[[#Headers],[SRH]],1,0)</f>
        <v>0</v>
      </c>
      <c r="H59" s="9">
        <f>IF(Table26[winner]=Table26[[#Headers],[DC]],1,0)</f>
        <v>0</v>
      </c>
      <c r="I59" s="9">
        <f>IF(Table26[winner]=Table26[[#Headers],[RR]],1,0)</f>
        <v>0</v>
      </c>
      <c r="J59" s="9">
        <f>IF(Table26[winner]=Table26[[#Headers],[CSK]],1,0)</f>
        <v>1</v>
      </c>
      <c r="K59" s="9">
        <f>IF(Table26[winner]=Table26[[#Headers],[MI]],1,0)</f>
        <v>0</v>
      </c>
      <c r="L59" s="9">
        <f>IF(Table26[winner]=Table26[[#Headers],[KXIP]],1,0)</f>
        <v>0</v>
      </c>
    </row>
    <row r="60" spans="1:12" x14ac:dyDescent="0.3">
      <c r="A60">
        <v>2012</v>
      </c>
      <c r="B60" t="s">
        <v>372</v>
      </c>
      <c r="C60" t="s">
        <v>373</v>
      </c>
      <c r="D60" t="s">
        <v>372</v>
      </c>
      <c r="E60" s="9">
        <f>IF(Table26[winner]=Table26[[#Headers],[KKR]],1,0)</f>
        <v>1</v>
      </c>
      <c r="F60" s="9">
        <f>IF(Table26[winner]=Table26[[#Headers],[RCB]],1,0)</f>
        <v>0</v>
      </c>
      <c r="G60" s="9">
        <f>IF(Table26[winner]=Table26[[#Headers],[SRH]],1,0)</f>
        <v>0</v>
      </c>
      <c r="H60" s="9">
        <f>IF(Table26[winner]=Table26[[#Headers],[DC]],1,0)</f>
        <v>0</v>
      </c>
      <c r="I60" s="9">
        <f>IF(Table26[winner]=Table26[[#Headers],[RR]],1,0)</f>
        <v>0</v>
      </c>
      <c r="J60" s="9">
        <f>IF(Table26[winner]=Table26[[#Headers],[CSK]],1,0)</f>
        <v>0</v>
      </c>
      <c r="K60" s="9">
        <f>IF(Table26[winner]=Table26[[#Headers],[MI]],1,0)</f>
        <v>0</v>
      </c>
      <c r="L60" s="9">
        <f>IF(Table26[winner]=Table26[[#Headers],[KXIP]],1,0)</f>
        <v>0</v>
      </c>
    </row>
    <row r="61" spans="1:12" x14ac:dyDescent="0.3">
      <c r="A61">
        <v>2012</v>
      </c>
      <c r="B61" t="s">
        <v>375</v>
      </c>
      <c r="C61" t="s">
        <v>372</v>
      </c>
      <c r="D61" t="s">
        <v>375</v>
      </c>
      <c r="E61" s="9">
        <f>IF(Table26[winner]=Table26[[#Headers],[KKR]],1,0)</f>
        <v>0</v>
      </c>
      <c r="F61" s="9">
        <f>IF(Table26[winner]=Table26[[#Headers],[RCB]],1,0)</f>
        <v>0</v>
      </c>
      <c r="G61" s="9">
        <f>IF(Table26[winner]=Table26[[#Headers],[SRH]],1,0)</f>
        <v>0</v>
      </c>
      <c r="H61" s="9">
        <f>IF(Table26[winner]=Table26[[#Headers],[DC]],1,0)</f>
        <v>0</v>
      </c>
      <c r="I61" s="9">
        <f>IF(Table26[winner]=Table26[[#Headers],[RR]],1,0)</f>
        <v>1</v>
      </c>
      <c r="J61" s="9">
        <f>IF(Table26[winner]=Table26[[#Headers],[CSK]],1,0)</f>
        <v>0</v>
      </c>
      <c r="K61" s="9">
        <f>IF(Table26[winner]=Table26[[#Headers],[MI]],1,0)</f>
        <v>0</v>
      </c>
      <c r="L61" s="9">
        <f>IF(Table26[winner]=Table26[[#Headers],[KXIP]],1,0)</f>
        <v>0</v>
      </c>
    </row>
    <row r="62" spans="1:12" x14ac:dyDescent="0.3">
      <c r="A62">
        <v>2012</v>
      </c>
      <c r="B62" t="s">
        <v>376</v>
      </c>
      <c r="C62" t="s">
        <v>372</v>
      </c>
      <c r="D62" t="s">
        <v>372</v>
      </c>
      <c r="E62" s="9">
        <f>IF(Table26[winner]=Table26[[#Headers],[KKR]],1,0)</f>
        <v>1</v>
      </c>
      <c r="F62" s="9">
        <f>IF(Table26[winner]=Table26[[#Headers],[RCB]],1,0)</f>
        <v>0</v>
      </c>
      <c r="G62" s="9">
        <f>IF(Table26[winner]=Table26[[#Headers],[SRH]],1,0)</f>
        <v>0</v>
      </c>
      <c r="H62" s="9">
        <f>IF(Table26[winner]=Table26[[#Headers],[DC]],1,0)</f>
        <v>0</v>
      </c>
      <c r="I62" s="9">
        <f>IF(Table26[winner]=Table26[[#Headers],[RR]],1,0)</f>
        <v>0</v>
      </c>
      <c r="J62" s="9">
        <f>IF(Table26[winner]=Table26[[#Headers],[CSK]],1,0)</f>
        <v>0</v>
      </c>
      <c r="K62" s="9">
        <f>IF(Table26[winner]=Table26[[#Headers],[MI]],1,0)</f>
        <v>0</v>
      </c>
      <c r="L62" s="9">
        <f>IF(Table26[winner]=Table26[[#Headers],[KXIP]],1,0)</f>
        <v>0</v>
      </c>
    </row>
    <row r="63" spans="1:12" x14ac:dyDescent="0.3">
      <c r="A63">
        <v>2012</v>
      </c>
      <c r="B63" t="s">
        <v>377</v>
      </c>
      <c r="C63" t="s">
        <v>372</v>
      </c>
      <c r="D63" t="s">
        <v>372</v>
      </c>
      <c r="E63" s="9">
        <f>IF(Table26[winner]=Table26[[#Headers],[KKR]],1,0)</f>
        <v>1</v>
      </c>
      <c r="F63" s="9">
        <f>IF(Table26[winner]=Table26[[#Headers],[RCB]],1,0)</f>
        <v>0</v>
      </c>
      <c r="G63" s="9">
        <f>IF(Table26[winner]=Table26[[#Headers],[SRH]],1,0)</f>
        <v>0</v>
      </c>
      <c r="H63" s="9">
        <f>IF(Table26[winner]=Table26[[#Headers],[DC]],1,0)</f>
        <v>0</v>
      </c>
      <c r="I63" s="9">
        <f>IF(Table26[winner]=Table26[[#Headers],[RR]],1,0)</f>
        <v>0</v>
      </c>
      <c r="J63" s="9">
        <f>IF(Table26[winner]=Table26[[#Headers],[CSK]],1,0)</f>
        <v>0</v>
      </c>
      <c r="K63" s="9">
        <f>IF(Table26[winner]=Table26[[#Headers],[MI]],1,0)</f>
        <v>0</v>
      </c>
      <c r="L63" s="9">
        <f>IF(Table26[winner]=Table26[[#Headers],[KXIP]],1,0)</f>
        <v>0</v>
      </c>
    </row>
    <row r="64" spans="1:12" x14ac:dyDescent="0.3">
      <c r="A64">
        <v>2012</v>
      </c>
      <c r="B64" t="s">
        <v>378</v>
      </c>
      <c r="C64" t="s">
        <v>372</v>
      </c>
      <c r="D64" t="s">
        <v>372</v>
      </c>
      <c r="E64" s="9">
        <f>IF(Table26[winner]=Table26[[#Headers],[KKR]],1,0)</f>
        <v>1</v>
      </c>
      <c r="F64" s="9">
        <f>IF(Table26[winner]=Table26[[#Headers],[RCB]],1,0)</f>
        <v>0</v>
      </c>
      <c r="G64" s="9">
        <f>IF(Table26[winner]=Table26[[#Headers],[SRH]],1,0)</f>
        <v>0</v>
      </c>
      <c r="H64" s="9">
        <f>IF(Table26[winner]=Table26[[#Headers],[DC]],1,0)</f>
        <v>0</v>
      </c>
      <c r="I64" s="9">
        <f>IF(Table26[winner]=Table26[[#Headers],[RR]],1,0)</f>
        <v>0</v>
      </c>
      <c r="J64" s="9">
        <f>IF(Table26[winner]=Table26[[#Headers],[CSK]],1,0)</f>
        <v>0</v>
      </c>
      <c r="K64" s="9">
        <f>IF(Table26[winner]=Table26[[#Headers],[MI]],1,0)</f>
        <v>0</v>
      </c>
      <c r="L64" s="9">
        <f>IF(Table26[winner]=Table26[[#Headers],[KXIP]],1,0)</f>
        <v>0</v>
      </c>
    </row>
    <row r="65" spans="1:12" x14ac:dyDescent="0.3">
      <c r="A65">
        <v>2012</v>
      </c>
      <c r="B65" t="s">
        <v>373</v>
      </c>
      <c r="C65" t="s">
        <v>372</v>
      </c>
      <c r="D65" t="s">
        <v>372</v>
      </c>
      <c r="E65" s="9">
        <f>IF(Table26[winner]=Table26[[#Headers],[KKR]],1,0)</f>
        <v>1</v>
      </c>
      <c r="F65" s="9">
        <f>IF(Table26[winner]=Table26[[#Headers],[RCB]],1,0)</f>
        <v>0</v>
      </c>
      <c r="G65" s="9">
        <f>IF(Table26[winner]=Table26[[#Headers],[SRH]],1,0)</f>
        <v>0</v>
      </c>
      <c r="H65" s="9">
        <f>IF(Table26[winner]=Table26[[#Headers],[DC]],1,0)</f>
        <v>0</v>
      </c>
      <c r="I65" s="9">
        <f>IF(Table26[winner]=Table26[[#Headers],[RR]],1,0)</f>
        <v>0</v>
      </c>
      <c r="J65" s="9">
        <f>IF(Table26[winner]=Table26[[#Headers],[CSK]],1,0)</f>
        <v>0</v>
      </c>
      <c r="K65" s="9">
        <f>IF(Table26[winner]=Table26[[#Headers],[MI]],1,0)</f>
        <v>0</v>
      </c>
      <c r="L65" s="9">
        <f>IF(Table26[winner]=Table26[[#Headers],[KXIP]],1,0)</f>
        <v>0</v>
      </c>
    </row>
    <row r="66" spans="1:12" x14ac:dyDescent="0.3">
      <c r="A66">
        <v>2012</v>
      </c>
      <c r="B66" t="s">
        <v>374</v>
      </c>
      <c r="C66" t="s">
        <v>372</v>
      </c>
      <c r="D66" t="s">
        <v>372</v>
      </c>
      <c r="E66" s="9">
        <f>IF(Table26[winner]=Table26[[#Headers],[KKR]],1,0)</f>
        <v>1</v>
      </c>
      <c r="F66" s="9">
        <f>IF(Table26[winner]=Table26[[#Headers],[RCB]],1,0)</f>
        <v>0</v>
      </c>
      <c r="G66" s="9">
        <f>IF(Table26[winner]=Table26[[#Headers],[SRH]],1,0)</f>
        <v>0</v>
      </c>
      <c r="H66" s="9">
        <f>IF(Table26[winner]=Table26[[#Headers],[DC]],1,0)</f>
        <v>0</v>
      </c>
      <c r="I66" s="9">
        <f>IF(Table26[winner]=Table26[[#Headers],[RR]],1,0)</f>
        <v>0</v>
      </c>
      <c r="J66" s="9">
        <f>IF(Table26[winner]=Table26[[#Headers],[CSK]],1,0)</f>
        <v>0</v>
      </c>
      <c r="K66" s="9">
        <f>IF(Table26[winner]=Table26[[#Headers],[MI]],1,0)</f>
        <v>0</v>
      </c>
      <c r="L66" s="9">
        <f>IF(Table26[winner]=Table26[[#Headers],[KXIP]],1,0)</f>
        <v>0</v>
      </c>
    </row>
    <row r="67" spans="1:12" x14ac:dyDescent="0.3">
      <c r="A67">
        <v>2012</v>
      </c>
      <c r="B67" t="s">
        <v>371</v>
      </c>
      <c r="C67" t="s">
        <v>372</v>
      </c>
      <c r="D67" t="s">
        <v>372</v>
      </c>
      <c r="E67" s="9">
        <f>IF(Table26[winner]=Table26[[#Headers],[KKR]],1,0)</f>
        <v>1</v>
      </c>
      <c r="F67" s="9">
        <f>IF(Table26[winner]=Table26[[#Headers],[RCB]],1,0)</f>
        <v>0</v>
      </c>
      <c r="G67" s="9">
        <f>IF(Table26[winner]=Table26[[#Headers],[SRH]],1,0)</f>
        <v>0</v>
      </c>
      <c r="H67" s="9">
        <f>IF(Table26[winner]=Table26[[#Headers],[DC]],1,0)</f>
        <v>0</v>
      </c>
      <c r="I67" s="9">
        <f>IF(Table26[winner]=Table26[[#Headers],[RR]],1,0)</f>
        <v>0</v>
      </c>
      <c r="J67" s="9">
        <f>IF(Table26[winner]=Table26[[#Headers],[CSK]],1,0)</f>
        <v>0</v>
      </c>
      <c r="K67" s="9">
        <f>IF(Table26[winner]=Table26[[#Headers],[MI]],1,0)</f>
        <v>0</v>
      </c>
      <c r="L67" s="9">
        <f>IF(Table26[winner]=Table26[[#Headers],[KXIP]],1,0)</f>
        <v>0</v>
      </c>
    </row>
    <row r="68" spans="1:12" x14ac:dyDescent="0.3">
      <c r="A68">
        <v>2012</v>
      </c>
      <c r="B68" t="s">
        <v>374</v>
      </c>
      <c r="C68" t="s">
        <v>372</v>
      </c>
      <c r="D68" t="s">
        <v>372</v>
      </c>
      <c r="E68" s="9">
        <f>IF(Table26[winner]=Table26[[#Headers],[KKR]],1,0)</f>
        <v>1</v>
      </c>
      <c r="F68" s="9">
        <f>IF(Table26[winner]=Table26[[#Headers],[RCB]],1,0)</f>
        <v>0</v>
      </c>
      <c r="G68" s="9">
        <f>IF(Table26[winner]=Table26[[#Headers],[SRH]],1,0)</f>
        <v>0</v>
      </c>
      <c r="H68" s="9">
        <f>IF(Table26[winner]=Table26[[#Headers],[DC]],1,0)</f>
        <v>0</v>
      </c>
      <c r="I68" s="9">
        <f>IF(Table26[winner]=Table26[[#Headers],[RR]],1,0)</f>
        <v>0</v>
      </c>
      <c r="J68" s="9">
        <f>IF(Table26[winner]=Table26[[#Headers],[CSK]],1,0)</f>
        <v>0</v>
      </c>
      <c r="K68" s="9">
        <f>IF(Table26[winner]=Table26[[#Headers],[MI]],1,0)</f>
        <v>0</v>
      </c>
      <c r="L68" s="9">
        <f>IF(Table26[winner]=Table26[[#Headers],[KXIP]],1,0)</f>
        <v>0</v>
      </c>
    </row>
    <row r="69" spans="1:12" x14ac:dyDescent="0.3">
      <c r="A69">
        <v>2013</v>
      </c>
      <c r="B69" t="s">
        <v>372</v>
      </c>
      <c r="C69" t="s">
        <v>374</v>
      </c>
      <c r="D69" t="s">
        <v>372</v>
      </c>
      <c r="E69" s="9">
        <f>IF(Table26[winner]=Table26[[#Headers],[KKR]],1,0)</f>
        <v>1</v>
      </c>
      <c r="F69" s="9">
        <f>IF(Table26[winner]=Table26[[#Headers],[RCB]],1,0)</f>
        <v>0</v>
      </c>
      <c r="G69" s="9">
        <f>IF(Table26[winner]=Table26[[#Headers],[SRH]],1,0)</f>
        <v>0</v>
      </c>
      <c r="H69" s="9">
        <f>IF(Table26[winner]=Table26[[#Headers],[DC]],1,0)</f>
        <v>0</v>
      </c>
      <c r="I69" s="9">
        <f>IF(Table26[winner]=Table26[[#Headers],[RR]],1,0)</f>
        <v>0</v>
      </c>
      <c r="J69" s="9">
        <f>IF(Table26[winner]=Table26[[#Headers],[CSK]],1,0)</f>
        <v>0</v>
      </c>
      <c r="K69" s="9">
        <f>IF(Table26[winner]=Table26[[#Headers],[MI]],1,0)</f>
        <v>0</v>
      </c>
      <c r="L69" s="9">
        <f>IF(Table26[winner]=Table26[[#Headers],[KXIP]],1,0)</f>
        <v>0</v>
      </c>
    </row>
    <row r="70" spans="1:12" x14ac:dyDescent="0.3">
      <c r="A70">
        <v>2013</v>
      </c>
      <c r="B70" t="s">
        <v>372</v>
      </c>
      <c r="C70" t="s">
        <v>378</v>
      </c>
      <c r="D70" t="s">
        <v>372</v>
      </c>
      <c r="E70" s="9">
        <f>IF(Table26[winner]=Table26[[#Headers],[KKR]],1,0)</f>
        <v>1</v>
      </c>
      <c r="F70" s="9">
        <f>IF(Table26[winner]=Table26[[#Headers],[RCB]],1,0)</f>
        <v>0</v>
      </c>
      <c r="G70" s="9">
        <f>IF(Table26[winner]=Table26[[#Headers],[SRH]],1,0)</f>
        <v>0</v>
      </c>
      <c r="H70" s="9">
        <f>IF(Table26[winner]=Table26[[#Headers],[DC]],1,0)</f>
        <v>0</v>
      </c>
      <c r="I70" s="9">
        <f>IF(Table26[winner]=Table26[[#Headers],[RR]],1,0)</f>
        <v>0</v>
      </c>
      <c r="J70" s="9">
        <f>IF(Table26[winner]=Table26[[#Headers],[CSK]],1,0)</f>
        <v>0</v>
      </c>
      <c r="K70" s="9">
        <f>IF(Table26[winner]=Table26[[#Headers],[MI]],1,0)</f>
        <v>0</v>
      </c>
      <c r="L70" s="9">
        <f>IF(Table26[winner]=Table26[[#Headers],[KXIP]],1,0)</f>
        <v>0</v>
      </c>
    </row>
    <row r="71" spans="1:12" x14ac:dyDescent="0.3">
      <c r="A71">
        <v>2013</v>
      </c>
      <c r="B71" t="s">
        <v>372</v>
      </c>
      <c r="C71" t="s">
        <v>373</v>
      </c>
      <c r="D71" t="s">
        <v>373</v>
      </c>
      <c r="E71" s="9">
        <f>IF(Table26[winner]=Table26[[#Headers],[KKR]],1,0)</f>
        <v>0</v>
      </c>
      <c r="F71" s="9">
        <f>IF(Table26[winner]=Table26[[#Headers],[RCB]],1,0)</f>
        <v>0</v>
      </c>
      <c r="G71" s="9">
        <f>IF(Table26[winner]=Table26[[#Headers],[SRH]],1,0)</f>
        <v>0</v>
      </c>
      <c r="H71" s="9">
        <f>IF(Table26[winner]=Table26[[#Headers],[DC]],1,0)</f>
        <v>0</v>
      </c>
      <c r="I71" s="9">
        <f>IF(Table26[winner]=Table26[[#Headers],[RR]],1,0)</f>
        <v>0</v>
      </c>
      <c r="J71" s="9">
        <f>IF(Table26[winner]=Table26[[#Headers],[CSK]],1,0)</f>
        <v>1</v>
      </c>
      <c r="K71" s="9">
        <f>IF(Table26[winner]=Table26[[#Headers],[MI]],1,0)</f>
        <v>0</v>
      </c>
      <c r="L71" s="9">
        <f>IF(Table26[winner]=Table26[[#Headers],[KXIP]],1,0)</f>
        <v>0</v>
      </c>
    </row>
    <row r="72" spans="1:12" x14ac:dyDescent="0.3">
      <c r="A72">
        <v>2013</v>
      </c>
      <c r="B72" t="s">
        <v>372</v>
      </c>
      <c r="C72" t="s">
        <v>371</v>
      </c>
      <c r="D72" t="s">
        <v>371</v>
      </c>
      <c r="E72" s="9">
        <f>IF(Table26[winner]=Table26[[#Headers],[KKR]],1,0)</f>
        <v>0</v>
      </c>
      <c r="F72" s="9">
        <f>IF(Table26[winner]=Table26[[#Headers],[RCB]],1,0)</f>
        <v>0</v>
      </c>
      <c r="G72" s="9">
        <f>IF(Table26[winner]=Table26[[#Headers],[SRH]],1,0)</f>
        <v>0</v>
      </c>
      <c r="H72" s="9">
        <f>IF(Table26[winner]=Table26[[#Headers],[DC]],1,0)</f>
        <v>0</v>
      </c>
      <c r="I72" s="9">
        <f>IF(Table26[winner]=Table26[[#Headers],[RR]],1,0)</f>
        <v>0</v>
      </c>
      <c r="J72" s="9">
        <f>IF(Table26[winner]=Table26[[#Headers],[CSK]],1,0)</f>
        <v>0</v>
      </c>
      <c r="K72" s="9">
        <f>IF(Table26[winner]=Table26[[#Headers],[MI]],1,0)</f>
        <v>1</v>
      </c>
      <c r="L72" s="9">
        <f>IF(Table26[winner]=Table26[[#Headers],[KXIP]],1,0)</f>
        <v>0</v>
      </c>
    </row>
    <row r="73" spans="1:12" x14ac:dyDescent="0.3">
      <c r="A73">
        <v>2013</v>
      </c>
      <c r="B73" t="s">
        <v>372</v>
      </c>
      <c r="C73" t="s">
        <v>377</v>
      </c>
      <c r="D73" t="s">
        <v>372</v>
      </c>
      <c r="E73" s="9">
        <f>IF(Table26[winner]=Table26[[#Headers],[KKR]],1,0)</f>
        <v>1</v>
      </c>
      <c r="F73" s="9">
        <f>IF(Table26[winner]=Table26[[#Headers],[RCB]],1,0)</f>
        <v>0</v>
      </c>
      <c r="G73" s="9">
        <f>IF(Table26[winner]=Table26[[#Headers],[SRH]],1,0)</f>
        <v>0</v>
      </c>
      <c r="H73" s="9">
        <f>IF(Table26[winner]=Table26[[#Headers],[DC]],1,0)</f>
        <v>0</v>
      </c>
      <c r="I73" s="9">
        <f>IF(Table26[winner]=Table26[[#Headers],[RR]],1,0)</f>
        <v>0</v>
      </c>
      <c r="J73" s="9">
        <f>IF(Table26[winner]=Table26[[#Headers],[CSK]],1,0)</f>
        <v>0</v>
      </c>
      <c r="K73" s="9">
        <f>IF(Table26[winner]=Table26[[#Headers],[MI]],1,0)</f>
        <v>0</v>
      </c>
      <c r="L73" s="9">
        <f>IF(Table26[winner]=Table26[[#Headers],[KXIP]],1,0)</f>
        <v>0</v>
      </c>
    </row>
    <row r="74" spans="1:12" x14ac:dyDescent="0.3">
      <c r="A74">
        <v>2013</v>
      </c>
      <c r="B74" t="s">
        <v>372</v>
      </c>
      <c r="C74" t="s">
        <v>375</v>
      </c>
      <c r="D74" t="s">
        <v>372</v>
      </c>
      <c r="E74" s="9">
        <f>IF(Table26[winner]=Table26[[#Headers],[KKR]],1,0)</f>
        <v>1</v>
      </c>
      <c r="F74" s="9">
        <f>IF(Table26[winner]=Table26[[#Headers],[RCB]],1,0)</f>
        <v>0</v>
      </c>
      <c r="G74" s="9">
        <f>IF(Table26[winner]=Table26[[#Headers],[SRH]],1,0)</f>
        <v>0</v>
      </c>
      <c r="H74" s="9">
        <f>IF(Table26[winner]=Table26[[#Headers],[DC]],1,0)</f>
        <v>0</v>
      </c>
      <c r="I74" s="9">
        <f>IF(Table26[winner]=Table26[[#Headers],[RR]],1,0)</f>
        <v>0</v>
      </c>
      <c r="J74" s="9">
        <f>IF(Table26[winner]=Table26[[#Headers],[CSK]],1,0)</f>
        <v>0</v>
      </c>
      <c r="K74" s="9">
        <f>IF(Table26[winner]=Table26[[#Headers],[MI]],1,0)</f>
        <v>0</v>
      </c>
      <c r="L74" s="9">
        <f>IF(Table26[winner]=Table26[[#Headers],[KXIP]],1,0)</f>
        <v>0</v>
      </c>
    </row>
    <row r="75" spans="1:12" x14ac:dyDescent="0.3">
      <c r="A75">
        <v>2013</v>
      </c>
      <c r="B75" t="s">
        <v>372</v>
      </c>
      <c r="C75" t="s">
        <v>376</v>
      </c>
      <c r="D75" t="s">
        <v>372</v>
      </c>
      <c r="E75" s="9">
        <f>IF(Table26[winner]=Table26[[#Headers],[KKR]],1,0)</f>
        <v>1</v>
      </c>
      <c r="F75" s="9">
        <f>IF(Table26[winner]=Table26[[#Headers],[RCB]],1,0)</f>
        <v>0</v>
      </c>
      <c r="G75" s="9">
        <f>IF(Table26[winner]=Table26[[#Headers],[SRH]],1,0)</f>
        <v>0</v>
      </c>
      <c r="H75" s="9">
        <f>IF(Table26[winner]=Table26[[#Headers],[DC]],1,0)</f>
        <v>0</v>
      </c>
      <c r="I75" s="9">
        <f>IF(Table26[winner]=Table26[[#Headers],[RR]],1,0)</f>
        <v>0</v>
      </c>
      <c r="J75" s="9">
        <f>IF(Table26[winner]=Table26[[#Headers],[CSK]],1,0)</f>
        <v>0</v>
      </c>
      <c r="K75" s="9">
        <f>IF(Table26[winner]=Table26[[#Headers],[MI]],1,0)</f>
        <v>0</v>
      </c>
      <c r="L75" s="9">
        <f>IF(Table26[winner]=Table26[[#Headers],[KXIP]],1,0)</f>
        <v>0</v>
      </c>
    </row>
    <row r="76" spans="1:12" x14ac:dyDescent="0.3">
      <c r="A76">
        <v>2013</v>
      </c>
      <c r="B76" t="s">
        <v>375</v>
      </c>
      <c r="C76" t="s">
        <v>372</v>
      </c>
      <c r="D76" t="s">
        <v>375</v>
      </c>
      <c r="E76" s="9">
        <f>IF(Table26[winner]=Table26[[#Headers],[KKR]],1,0)</f>
        <v>0</v>
      </c>
      <c r="F76" s="9">
        <f>IF(Table26[winner]=Table26[[#Headers],[RCB]],1,0)</f>
        <v>0</v>
      </c>
      <c r="G76" s="9">
        <f>IF(Table26[winner]=Table26[[#Headers],[SRH]],1,0)</f>
        <v>0</v>
      </c>
      <c r="H76" s="9">
        <f>IF(Table26[winner]=Table26[[#Headers],[DC]],1,0)</f>
        <v>0</v>
      </c>
      <c r="I76" s="9">
        <f>IF(Table26[winner]=Table26[[#Headers],[RR]],1,0)</f>
        <v>1</v>
      </c>
      <c r="J76" s="9">
        <f>IF(Table26[winner]=Table26[[#Headers],[CSK]],1,0)</f>
        <v>0</v>
      </c>
      <c r="K76" s="9">
        <f>IF(Table26[winner]=Table26[[#Headers],[MI]],1,0)</f>
        <v>0</v>
      </c>
      <c r="L76" s="9">
        <f>IF(Table26[winner]=Table26[[#Headers],[KXIP]],1,0)</f>
        <v>0</v>
      </c>
    </row>
    <row r="77" spans="1:12" x14ac:dyDescent="0.3">
      <c r="A77">
        <v>2013</v>
      </c>
      <c r="B77" t="s">
        <v>376</v>
      </c>
      <c r="C77" t="s">
        <v>372</v>
      </c>
      <c r="D77" t="s">
        <v>376</v>
      </c>
      <c r="E77" s="9">
        <f>IF(Table26[winner]=Table26[[#Headers],[KKR]],1,0)</f>
        <v>0</v>
      </c>
      <c r="F77" s="9">
        <f>IF(Table26[winner]=Table26[[#Headers],[RCB]],1,0)</f>
        <v>1</v>
      </c>
      <c r="G77" s="9">
        <f>IF(Table26[winner]=Table26[[#Headers],[SRH]],1,0)</f>
        <v>0</v>
      </c>
      <c r="H77" s="9">
        <f>IF(Table26[winner]=Table26[[#Headers],[DC]],1,0)</f>
        <v>0</v>
      </c>
      <c r="I77" s="9">
        <f>IF(Table26[winner]=Table26[[#Headers],[RR]],1,0)</f>
        <v>0</v>
      </c>
      <c r="J77" s="9">
        <f>IF(Table26[winner]=Table26[[#Headers],[CSK]],1,0)</f>
        <v>0</v>
      </c>
      <c r="K77" s="9">
        <f>IF(Table26[winner]=Table26[[#Headers],[MI]],1,0)</f>
        <v>0</v>
      </c>
      <c r="L77" s="9">
        <f>IF(Table26[winner]=Table26[[#Headers],[KXIP]],1,0)</f>
        <v>0</v>
      </c>
    </row>
    <row r="78" spans="1:12" x14ac:dyDescent="0.3">
      <c r="A78">
        <v>2013</v>
      </c>
      <c r="B78" t="s">
        <v>377</v>
      </c>
      <c r="C78" t="s">
        <v>372</v>
      </c>
      <c r="D78" t="s">
        <v>377</v>
      </c>
      <c r="E78" s="9">
        <f>IF(Table26[winner]=Table26[[#Headers],[KKR]],1,0)</f>
        <v>0</v>
      </c>
      <c r="F78" s="9">
        <f>IF(Table26[winner]=Table26[[#Headers],[RCB]],1,0)</f>
        <v>0</v>
      </c>
      <c r="G78" s="9">
        <f>IF(Table26[winner]=Table26[[#Headers],[SRH]],1,0)</f>
        <v>0</v>
      </c>
      <c r="H78" s="9">
        <f>IF(Table26[winner]=Table26[[#Headers],[DC]],1,0)</f>
        <v>0</v>
      </c>
      <c r="I78" s="9">
        <f>IF(Table26[winner]=Table26[[#Headers],[RR]],1,0)</f>
        <v>0</v>
      </c>
      <c r="J78" s="9">
        <f>IF(Table26[winner]=Table26[[#Headers],[CSK]],1,0)</f>
        <v>0</v>
      </c>
      <c r="K78" s="9">
        <f>IF(Table26[winner]=Table26[[#Headers],[MI]],1,0)</f>
        <v>0</v>
      </c>
      <c r="L78" s="9">
        <f>IF(Table26[winner]=Table26[[#Headers],[KXIP]],1,0)</f>
        <v>1</v>
      </c>
    </row>
    <row r="79" spans="1:12" x14ac:dyDescent="0.3">
      <c r="A79">
        <v>2013</v>
      </c>
      <c r="B79" t="s">
        <v>373</v>
      </c>
      <c r="C79" t="s">
        <v>372</v>
      </c>
      <c r="D79" t="s">
        <v>373</v>
      </c>
      <c r="E79" s="9">
        <f>IF(Table26[winner]=Table26[[#Headers],[KKR]],1,0)</f>
        <v>0</v>
      </c>
      <c r="F79" s="9">
        <f>IF(Table26[winner]=Table26[[#Headers],[RCB]],1,0)</f>
        <v>0</v>
      </c>
      <c r="G79" s="9">
        <f>IF(Table26[winner]=Table26[[#Headers],[SRH]],1,0)</f>
        <v>0</v>
      </c>
      <c r="H79" s="9">
        <f>IF(Table26[winner]=Table26[[#Headers],[DC]],1,0)</f>
        <v>0</v>
      </c>
      <c r="I79" s="9">
        <f>IF(Table26[winner]=Table26[[#Headers],[RR]],1,0)</f>
        <v>0</v>
      </c>
      <c r="J79" s="9">
        <f>IF(Table26[winner]=Table26[[#Headers],[CSK]],1,0)</f>
        <v>1</v>
      </c>
      <c r="K79" s="9">
        <f>IF(Table26[winner]=Table26[[#Headers],[MI]],1,0)</f>
        <v>0</v>
      </c>
      <c r="L79" s="9">
        <f>IF(Table26[winner]=Table26[[#Headers],[KXIP]],1,0)</f>
        <v>0</v>
      </c>
    </row>
    <row r="80" spans="1:12" x14ac:dyDescent="0.3">
      <c r="A80">
        <v>2013</v>
      </c>
      <c r="B80" t="s">
        <v>374</v>
      </c>
      <c r="C80" t="s">
        <v>372</v>
      </c>
      <c r="D80" t="s">
        <v>374</v>
      </c>
      <c r="E80" s="9">
        <f>IF(Table26[winner]=Table26[[#Headers],[KKR]],1,0)</f>
        <v>0</v>
      </c>
      <c r="F80" s="9">
        <f>IF(Table26[winner]=Table26[[#Headers],[RCB]],1,0)</f>
        <v>0</v>
      </c>
      <c r="G80" s="9">
        <f>IF(Table26[winner]=Table26[[#Headers],[SRH]],1,0)</f>
        <v>0</v>
      </c>
      <c r="H80" s="9">
        <f>IF(Table26[winner]=Table26[[#Headers],[DC]],1,0)</f>
        <v>1</v>
      </c>
      <c r="I80" s="9">
        <f>IF(Table26[winner]=Table26[[#Headers],[RR]],1,0)</f>
        <v>0</v>
      </c>
      <c r="J80" s="9">
        <f>IF(Table26[winner]=Table26[[#Headers],[CSK]],1,0)</f>
        <v>0</v>
      </c>
      <c r="K80" s="9">
        <f>IF(Table26[winner]=Table26[[#Headers],[MI]],1,0)</f>
        <v>0</v>
      </c>
      <c r="L80" s="9">
        <f>IF(Table26[winner]=Table26[[#Headers],[KXIP]],1,0)</f>
        <v>0</v>
      </c>
    </row>
    <row r="81" spans="1:12" x14ac:dyDescent="0.3">
      <c r="A81">
        <v>2013</v>
      </c>
      <c r="B81" t="s">
        <v>371</v>
      </c>
      <c r="C81" t="s">
        <v>372</v>
      </c>
      <c r="D81" t="s">
        <v>371</v>
      </c>
      <c r="E81" s="9">
        <f>IF(Table26[winner]=Table26[[#Headers],[KKR]],1,0)</f>
        <v>0</v>
      </c>
      <c r="F81" s="9">
        <f>IF(Table26[winner]=Table26[[#Headers],[RCB]],1,0)</f>
        <v>0</v>
      </c>
      <c r="G81" s="9">
        <f>IF(Table26[winner]=Table26[[#Headers],[SRH]],1,0)</f>
        <v>0</v>
      </c>
      <c r="H81" s="9">
        <f>IF(Table26[winner]=Table26[[#Headers],[DC]],1,0)</f>
        <v>0</v>
      </c>
      <c r="I81" s="9">
        <f>IF(Table26[winner]=Table26[[#Headers],[RR]],1,0)</f>
        <v>0</v>
      </c>
      <c r="J81" s="9">
        <f>IF(Table26[winner]=Table26[[#Headers],[CSK]],1,0)</f>
        <v>0</v>
      </c>
      <c r="K81" s="9">
        <f>IF(Table26[winner]=Table26[[#Headers],[MI]],1,0)</f>
        <v>1</v>
      </c>
      <c r="L81" s="9">
        <f>IF(Table26[winner]=Table26[[#Headers],[KXIP]],1,0)</f>
        <v>0</v>
      </c>
    </row>
    <row r="82" spans="1:12" x14ac:dyDescent="0.3">
      <c r="A82">
        <v>2013</v>
      </c>
      <c r="B82" t="s">
        <v>378</v>
      </c>
      <c r="C82" t="s">
        <v>372</v>
      </c>
      <c r="D82" t="s">
        <v>378</v>
      </c>
      <c r="E82" s="9">
        <f>IF(Table26[winner]=Table26[[#Headers],[KKR]],1,0)</f>
        <v>0</v>
      </c>
      <c r="F82" s="9">
        <f>IF(Table26[winner]=Table26[[#Headers],[RCB]],1,0)</f>
        <v>0</v>
      </c>
      <c r="G82" s="9">
        <f>IF(Table26[winner]=Table26[[#Headers],[SRH]],1,0)</f>
        <v>1</v>
      </c>
      <c r="H82" s="9">
        <f>IF(Table26[winner]=Table26[[#Headers],[DC]],1,0)</f>
        <v>0</v>
      </c>
      <c r="I82" s="9">
        <f>IF(Table26[winner]=Table26[[#Headers],[RR]],1,0)</f>
        <v>0</v>
      </c>
      <c r="J82" s="9">
        <f>IF(Table26[winner]=Table26[[#Headers],[CSK]],1,0)</f>
        <v>0</v>
      </c>
      <c r="K82" s="9">
        <f>IF(Table26[winner]=Table26[[#Headers],[MI]],1,0)</f>
        <v>0</v>
      </c>
      <c r="L82" s="9">
        <f>IF(Table26[winner]=Table26[[#Headers],[KXIP]],1,0)</f>
        <v>0</v>
      </c>
    </row>
    <row r="83" spans="1:12" x14ac:dyDescent="0.3">
      <c r="A83">
        <v>2014</v>
      </c>
      <c r="B83" t="s">
        <v>372</v>
      </c>
      <c r="C83" t="s">
        <v>374</v>
      </c>
      <c r="D83" t="s">
        <v>374</v>
      </c>
      <c r="E83" s="9">
        <f>IF(Table26[winner]=Table26[[#Headers],[KKR]],1,0)</f>
        <v>0</v>
      </c>
      <c r="F83" s="9">
        <f>IF(Table26[winner]=Table26[[#Headers],[RCB]],1,0)</f>
        <v>0</v>
      </c>
      <c r="G83" s="9">
        <f>IF(Table26[winner]=Table26[[#Headers],[SRH]],1,0)</f>
        <v>0</v>
      </c>
      <c r="H83" s="9">
        <f>IF(Table26[winner]=Table26[[#Headers],[DC]],1,0)</f>
        <v>1</v>
      </c>
      <c r="I83" s="9">
        <f>IF(Table26[winner]=Table26[[#Headers],[RR]],1,0)</f>
        <v>0</v>
      </c>
      <c r="J83" s="9">
        <f>IF(Table26[winner]=Table26[[#Headers],[CSK]],1,0)</f>
        <v>0</v>
      </c>
      <c r="K83" s="9">
        <f>IF(Table26[winner]=Table26[[#Headers],[MI]],1,0)</f>
        <v>0</v>
      </c>
      <c r="L83" s="9">
        <f>IF(Table26[winner]=Table26[[#Headers],[KXIP]],1,0)</f>
        <v>0</v>
      </c>
    </row>
    <row r="84" spans="1:12" x14ac:dyDescent="0.3">
      <c r="A84">
        <v>2014</v>
      </c>
      <c r="B84" t="s">
        <v>372</v>
      </c>
      <c r="C84" t="s">
        <v>377</v>
      </c>
      <c r="D84" t="s">
        <v>377</v>
      </c>
      <c r="E84" s="9">
        <f>IF(Table26[winner]=Table26[[#Headers],[KKR]],1,0)</f>
        <v>0</v>
      </c>
      <c r="F84" s="9">
        <f>IF(Table26[winner]=Table26[[#Headers],[RCB]],1,0)</f>
        <v>0</v>
      </c>
      <c r="G84" s="9">
        <f>IF(Table26[winner]=Table26[[#Headers],[SRH]],1,0)</f>
        <v>0</v>
      </c>
      <c r="H84" s="9">
        <f>IF(Table26[winner]=Table26[[#Headers],[DC]],1,0)</f>
        <v>0</v>
      </c>
      <c r="I84" s="9">
        <f>IF(Table26[winner]=Table26[[#Headers],[RR]],1,0)</f>
        <v>0</v>
      </c>
      <c r="J84" s="9">
        <f>IF(Table26[winner]=Table26[[#Headers],[CSK]],1,0)</f>
        <v>0</v>
      </c>
      <c r="K84" s="9">
        <f>IF(Table26[winner]=Table26[[#Headers],[MI]],1,0)</f>
        <v>0</v>
      </c>
      <c r="L84" s="9">
        <f>IF(Table26[winner]=Table26[[#Headers],[KXIP]],1,0)</f>
        <v>1</v>
      </c>
    </row>
    <row r="85" spans="1:12" x14ac:dyDescent="0.3">
      <c r="A85">
        <v>2014</v>
      </c>
      <c r="B85" t="s">
        <v>372</v>
      </c>
      <c r="C85" t="s">
        <v>375</v>
      </c>
      <c r="D85" t="s">
        <v>375</v>
      </c>
      <c r="E85" s="9">
        <f>IF(Table26[winner]=Table26[[#Headers],[KKR]],1,0)</f>
        <v>0</v>
      </c>
      <c r="F85" s="9">
        <f>IF(Table26[winner]=Table26[[#Headers],[RCB]],1,0)</f>
        <v>0</v>
      </c>
      <c r="G85" s="9">
        <f>IF(Table26[winner]=Table26[[#Headers],[SRH]],1,0)</f>
        <v>0</v>
      </c>
      <c r="H85" s="9">
        <f>IF(Table26[winner]=Table26[[#Headers],[DC]],1,0)</f>
        <v>0</v>
      </c>
      <c r="I85" s="9">
        <f>IF(Table26[winner]=Table26[[#Headers],[RR]],1,0)</f>
        <v>1</v>
      </c>
      <c r="J85" s="9">
        <f>IF(Table26[winner]=Table26[[#Headers],[CSK]],1,0)</f>
        <v>0</v>
      </c>
      <c r="K85" s="9">
        <f>IF(Table26[winner]=Table26[[#Headers],[MI]],1,0)</f>
        <v>0</v>
      </c>
      <c r="L85" s="9">
        <f>IF(Table26[winner]=Table26[[#Headers],[KXIP]],1,0)</f>
        <v>0</v>
      </c>
    </row>
    <row r="86" spans="1:12" x14ac:dyDescent="0.3">
      <c r="A86">
        <v>2014</v>
      </c>
      <c r="B86" t="s">
        <v>372</v>
      </c>
      <c r="C86" t="s">
        <v>371</v>
      </c>
      <c r="D86" t="s">
        <v>372</v>
      </c>
      <c r="E86" s="9">
        <f>IF(Table26[winner]=Table26[[#Headers],[KKR]],1,0)</f>
        <v>1</v>
      </c>
      <c r="F86" s="9">
        <f>IF(Table26[winner]=Table26[[#Headers],[RCB]],1,0)</f>
        <v>0</v>
      </c>
      <c r="G86" s="9">
        <f>IF(Table26[winner]=Table26[[#Headers],[SRH]],1,0)</f>
        <v>0</v>
      </c>
      <c r="H86" s="9">
        <f>IF(Table26[winner]=Table26[[#Headers],[DC]],1,0)</f>
        <v>0</v>
      </c>
      <c r="I86" s="9">
        <f>IF(Table26[winner]=Table26[[#Headers],[RR]],1,0)</f>
        <v>0</v>
      </c>
      <c r="J86" s="9">
        <f>IF(Table26[winner]=Table26[[#Headers],[CSK]],1,0)</f>
        <v>0</v>
      </c>
      <c r="K86" s="9">
        <f>IF(Table26[winner]=Table26[[#Headers],[MI]],1,0)</f>
        <v>0</v>
      </c>
      <c r="L86" s="9">
        <f>IF(Table26[winner]=Table26[[#Headers],[KXIP]],1,0)</f>
        <v>0</v>
      </c>
    </row>
    <row r="87" spans="1:12" x14ac:dyDescent="0.3">
      <c r="A87">
        <v>2014</v>
      </c>
      <c r="B87" t="s">
        <v>372</v>
      </c>
      <c r="C87" t="s">
        <v>373</v>
      </c>
      <c r="D87" t="s">
        <v>372</v>
      </c>
      <c r="E87" s="9">
        <f>IF(Table26[winner]=Table26[[#Headers],[KKR]],1,0)</f>
        <v>1</v>
      </c>
      <c r="F87" s="9">
        <f>IF(Table26[winner]=Table26[[#Headers],[RCB]],1,0)</f>
        <v>0</v>
      </c>
      <c r="G87" s="9">
        <f>IF(Table26[winner]=Table26[[#Headers],[SRH]],1,0)</f>
        <v>0</v>
      </c>
      <c r="H87" s="9">
        <f>IF(Table26[winner]=Table26[[#Headers],[DC]],1,0)</f>
        <v>0</v>
      </c>
      <c r="I87" s="9">
        <f>IF(Table26[winner]=Table26[[#Headers],[RR]],1,0)</f>
        <v>0</v>
      </c>
      <c r="J87" s="9">
        <f>IF(Table26[winner]=Table26[[#Headers],[CSK]],1,0)</f>
        <v>0</v>
      </c>
      <c r="K87" s="9">
        <f>IF(Table26[winner]=Table26[[#Headers],[MI]],1,0)</f>
        <v>0</v>
      </c>
      <c r="L87" s="9">
        <f>IF(Table26[winner]=Table26[[#Headers],[KXIP]],1,0)</f>
        <v>0</v>
      </c>
    </row>
    <row r="88" spans="1:12" x14ac:dyDescent="0.3">
      <c r="A88">
        <v>2014</v>
      </c>
      <c r="B88" t="s">
        <v>372</v>
      </c>
      <c r="C88" t="s">
        <v>376</v>
      </c>
      <c r="D88" t="s">
        <v>372</v>
      </c>
      <c r="E88" s="9">
        <f>IF(Table26[winner]=Table26[[#Headers],[KKR]],1,0)</f>
        <v>1</v>
      </c>
      <c r="F88" s="9">
        <f>IF(Table26[winner]=Table26[[#Headers],[RCB]],1,0)</f>
        <v>0</v>
      </c>
      <c r="G88" s="9">
        <f>IF(Table26[winner]=Table26[[#Headers],[SRH]],1,0)</f>
        <v>0</v>
      </c>
      <c r="H88" s="9">
        <f>IF(Table26[winner]=Table26[[#Headers],[DC]],1,0)</f>
        <v>0</v>
      </c>
      <c r="I88" s="9">
        <f>IF(Table26[winner]=Table26[[#Headers],[RR]],1,0)</f>
        <v>0</v>
      </c>
      <c r="J88" s="9">
        <f>IF(Table26[winner]=Table26[[#Headers],[CSK]],1,0)</f>
        <v>0</v>
      </c>
      <c r="K88" s="9">
        <f>IF(Table26[winner]=Table26[[#Headers],[MI]],1,0)</f>
        <v>0</v>
      </c>
      <c r="L88" s="9">
        <f>IF(Table26[winner]=Table26[[#Headers],[KXIP]],1,0)</f>
        <v>0</v>
      </c>
    </row>
    <row r="89" spans="1:12" x14ac:dyDescent="0.3">
      <c r="A89">
        <v>2014</v>
      </c>
      <c r="B89" t="s">
        <v>372</v>
      </c>
      <c r="C89" t="s">
        <v>378</v>
      </c>
      <c r="D89" t="s">
        <v>372</v>
      </c>
      <c r="E89" s="9">
        <f>IF(Table26[winner]=Table26[[#Headers],[KKR]],1,0)</f>
        <v>1</v>
      </c>
      <c r="F89" s="9">
        <f>IF(Table26[winner]=Table26[[#Headers],[RCB]],1,0)</f>
        <v>0</v>
      </c>
      <c r="G89" s="9">
        <f>IF(Table26[winner]=Table26[[#Headers],[SRH]],1,0)</f>
        <v>0</v>
      </c>
      <c r="H89" s="9">
        <f>IF(Table26[winner]=Table26[[#Headers],[DC]],1,0)</f>
        <v>0</v>
      </c>
      <c r="I89" s="9">
        <f>IF(Table26[winner]=Table26[[#Headers],[RR]],1,0)</f>
        <v>0</v>
      </c>
      <c r="J89" s="9">
        <f>IF(Table26[winner]=Table26[[#Headers],[CSK]],1,0)</f>
        <v>0</v>
      </c>
      <c r="K89" s="9">
        <f>IF(Table26[winner]=Table26[[#Headers],[MI]],1,0)</f>
        <v>0</v>
      </c>
      <c r="L89" s="9">
        <f>IF(Table26[winner]=Table26[[#Headers],[KXIP]],1,0)</f>
        <v>0</v>
      </c>
    </row>
    <row r="90" spans="1:12" x14ac:dyDescent="0.3">
      <c r="A90">
        <v>2014</v>
      </c>
      <c r="B90" t="s">
        <v>372</v>
      </c>
      <c r="C90" t="s">
        <v>377</v>
      </c>
      <c r="D90" t="s">
        <v>372</v>
      </c>
      <c r="E90" s="9">
        <f>IF(Table26[winner]=Table26[[#Headers],[KKR]],1,0)</f>
        <v>1</v>
      </c>
      <c r="F90" s="9">
        <f>IF(Table26[winner]=Table26[[#Headers],[RCB]],1,0)</f>
        <v>0</v>
      </c>
      <c r="G90" s="9">
        <f>IF(Table26[winner]=Table26[[#Headers],[SRH]],1,0)</f>
        <v>0</v>
      </c>
      <c r="H90" s="9">
        <f>IF(Table26[winner]=Table26[[#Headers],[DC]],1,0)</f>
        <v>0</v>
      </c>
      <c r="I90" s="9">
        <f>IF(Table26[winner]=Table26[[#Headers],[RR]],1,0)</f>
        <v>0</v>
      </c>
      <c r="J90" s="9">
        <f>IF(Table26[winner]=Table26[[#Headers],[CSK]],1,0)</f>
        <v>0</v>
      </c>
      <c r="K90" s="9">
        <f>IF(Table26[winner]=Table26[[#Headers],[MI]],1,0)</f>
        <v>0</v>
      </c>
      <c r="L90" s="9">
        <f>IF(Table26[winner]=Table26[[#Headers],[KXIP]],1,0)</f>
        <v>0</v>
      </c>
    </row>
    <row r="91" spans="1:12" x14ac:dyDescent="0.3">
      <c r="A91">
        <v>2014</v>
      </c>
      <c r="B91" t="s">
        <v>371</v>
      </c>
      <c r="C91" t="s">
        <v>372</v>
      </c>
      <c r="D91" t="s">
        <v>372</v>
      </c>
      <c r="E91" s="9">
        <f>IF(Table26[winner]=Table26[[#Headers],[KKR]],1,0)</f>
        <v>1</v>
      </c>
      <c r="F91" s="9">
        <f>IF(Table26[winner]=Table26[[#Headers],[RCB]],1,0)</f>
        <v>0</v>
      </c>
      <c r="G91" s="9">
        <f>IF(Table26[winner]=Table26[[#Headers],[SRH]],1,0)</f>
        <v>0</v>
      </c>
      <c r="H91" s="9">
        <f>IF(Table26[winner]=Table26[[#Headers],[DC]],1,0)</f>
        <v>0</v>
      </c>
      <c r="I91" s="9">
        <f>IF(Table26[winner]=Table26[[#Headers],[RR]],1,0)</f>
        <v>0</v>
      </c>
      <c r="J91" s="9">
        <f>IF(Table26[winner]=Table26[[#Headers],[CSK]],1,0)</f>
        <v>0</v>
      </c>
      <c r="K91" s="9">
        <f>IF(Table26[winner]=Table26[[#Headers],[MI]],1,0)</f>
        <v>0</v>
      </c>
      <c r="L91" s="9">
        <f>IF(Table26[winner]=Table26[[#Headers],[KXIP]],1,0)</f>
        <v>0</v>
      </c>
    </row>
    <row r="92" spans="1:12" x14ac:dyDescent="0.3">
      <c r="A92">
        <v>2014</v>
      </c>
      <c r="B92" t="s">
        <v>376</v>
      </c>
      <c r="C92" t="s">
        <v>372</v>
      </c>
      <c r="D92" t="s">
        <v>372</v>
      </c>
      <c r="E92" s="9">
        <f>IF(Table26[winner]=Table26[[#Headers],[KKR]],1,0)</f>
        <v>1</v>
      </c>
      <c r="F92" s="9">
        <f>IF(Table26[winner]=Table26[[#Headers],[RCB]],1,0)</f>
        <v>0</v>
      </c>
      <c r="G92" s="9">
        <f>IF(Table26[winner]=Table26[[#Headers],[SRH]],1,0)</f>
        <v>0</v>
      </c>
      <c r="H92" s="9">
        <f>IF(Table26[winner]=Table26[[#Headers],[DC]],1,0)</f>
        <v>0</v>
      </c>
      <c r="I92" s="9">
        <f>IF(Table26[winner]=Table26[[#Headers],[RR]],1,0)</f>
        <v>0</v>
      </c>
      <c r="J92" s="9">
        <f>IF(Table26[winner]=Table26[[#Headers],[CSK]],1,0)</f>
        <v>0</v>
      </c>
      <c r="K92" s="9">
        <f>IF(Table26[winner]=Table26[[#Headers],[MI]],1,0)</f>
        <v>0</v>
      </c>
      <c r="L92" s="9">
        <f>IF(Table26[winner]=Table26[[#Headers],[KXIP]],1,0)</f>
        <v>0</v>
      </c>
    </row>
    <row r="93" spans="1:12" x14ac:dyDescent="0.3">
      <c r="A93">
        <v>2014</v>
      </c>
      <c r="B93" t="s">
        <v>373</v>
      </c>
      <c r="C93" t="s">
        <v>372</v>
      </c>
      <c r="D93" t="s">
        <v>373</v>
      </c>
      <c r="E93" s="9">
        <f>IF(Table26[winner]=Table26[[#Headers],[KKR]],1,0)</f>
        <v>0</v>
      </c>
      <c r="F93" s="9">
        <f>IF(Table26[winner]=Table26[[#Headers],[RCB]],1,0)</f>
        <v>0</v>
      </c>
      <c r="G93" s="9">
        <f>IF(Table26[winner]=Table26[[#Headers],[SRH]],1,0)</f>
        <v>0</v>
      </c>
      <c r="H93" s="9">
        <f>IF(Table26[winner]=Table26[[#Headers],[DC]],1,0)</f>
        <v>0</v>
      </c>
      <c r="I93" s="9">
        <f>IF(Table26[winner]=Table26[[#Headers],[RR]],1,0)</f>
        <v>0</v>
      </c>
      <c r="J93" s="9">
        <f>IF(Table26[winner]=Table26[[#Headers],[CSK]],1,0)</f>
        <v>1</v>
      </c>
      <c r="K93" s="9">
        <f>IF(Table26[winner]=Table26[[#Headers],[MI]],1,0)</f>
        <v>0</v>
      </c>
      <c r="L93" s="9">
        <f>IF(Table26[winner]=Table26[[#Headers],[KXIP]],1,0)</f>
        <v>0</v>
      </c>
    </row>
    <row r="94" spans="1:12" x14ac:dyDescent="0.3">
      <c r="A94">
        <v>2014</v>
      </c>
      <c r="B94" t="s">
        <v>375</v>
      </c>
      <c r="C94" t="s">
        <v>372</v>
      </c>
      <c r="D94" t="s">
        <v>375</v>
      </c>
      <c r="E94" s="9">
        <f>IF(Table26[winner]=Table26[[#Headers],[KKR]],1,0)</f>
        <v>0</v>
      </c>
      <c r="F94" s="9">
        <f>IF(Table26[winner]=Table26[[#Headers],[RCB]],1,0)</f>
        <v>0</v>
      </c>
      <c r="G94" s="9">
        <f>IF(Table26[winner]=Table26[[#Headers],[SRH]],1,0)</f>
        <v>0</v>
      </c>
      <c r="H94" s="9">
        <f>IF(Table26[winner]=Table26[[#Headers],[DC]],1,0)</f>
        <v>0</v>
      </c>
      <c r="I94" s="9">
        <f>IF(Table26[winner]=Table26[[#Headers],[RR]],1,0)</f>
        <v>1</v>
      </c>
      <c r="J94" s="9">
        <f>IF(Table26[winner]=Table26[[#Headers],[CSK]],1,0)</f>
        <v>0</v>
      </c>
      <c r="K94" s="9">
        <f>IF(Table26[winner]=Table26[[#Headers],[MI]],1,0)</f>
        <v>0</v>
      </c>
      <c r="L94" s="9">
        <f>IF(Table26[winner]=Table26[[#Headers],[KXIP]],1,0)</f>
        <v>0</v>
      </c>
    </row>
    <row r="95" spans="1:12" x14ac:dyDescent="0.3">
      <c r="A95">
        <v>2014</v>
      </c>
      <c r="B95" t="s">
        <v>374</v>
      </c>
      <c r="C95" t="s">
        <v>372</v>
      </c>
      <c r="D95" t="s">
        <v>372</v>
      </c>
      <c r="E95" s="9">
        <f>IF(Table26[winner]=Table26[[#Headers],[KKR]],1,0)</f>
        <v>1</v>
      </c>
      <c r="F95" s="9">
        <f>IF(Table26[winner]=Table26[[#Headers],[RCB]],1,0)</f>
        <v>0</v>
      </c>
      <c r="G95" s="9">
        <f>IF(Table26[winner]=Table26[[#Headers],[SRH]],1,0)</f>
        <v>0</v>
      </c>
      <c r="H95" s="9">
        <f>IF(Table26[winner]=Table26[[#Headers],[DC]],1,0)</f>
        <v>0</v>
      </c>
      <c r="I95" s="9">
        <f>IF(Table26[winner]=Table26[[#Headers],[RR]],1,0)</f>
        <v>0</v>
      </c>
      <c r="J95" s="9">
        <f>IF(Table26[winner]=Table26[[#Headers],[CSK]],1,0)</f>
        <v>0</v>
      </c>
      <c r="K95" s="9">
        <f>IF(Table26[winner]=Table26[[#Headers],[MI]],1,0)</f>
        <v>0</v>
      </c>
      <c r="L95" s="9">
        <f>IF(Table26[winner]=Table26[[#Headers],[KXIP]],1,0)</f>
        <v>0</v>
      </c>
    </row>
    <row r="96" spans="1:12" x14ac:dyDescent="0.3">
      <c r="A96">
        <v>2014</v>
      </c>
      <c r="B96" t="s">
        <v>377</v>
      </c>
      <c r="C96" t="s">
        <v>372</v>
      </c>
      <c r="D96" t="s">
        <v>372</v>
      </c>
      <c r="E96" s="9">
        <f>IF(Table26[winner]=Table26[[#Headers],[KKR]],1,0)</f>
        <v>1</v>
      </c>
      <c r="F96" s="9">
        <f>IF(Table26[winner]=Table26[[#Headers],[RCB]],1,0)</f>
        <v>0</v>
      </c>
      <c r="G96" s="9">
        <f>IF(Table26[winner]=Table26[[#Headers],[SRH]],1,0)</f>
        <v>0</v>
      </c>
      <c r="H96" s="9">
        <f>IF(Table26[winner]=Table26[[#Headers],[DC]],1,0)</f>
        <v>0</v>
      </c>
      <c r="I96" s="9">
        <f>IF(Table26[winner]=Table26[[#Headers],[RR]],1,0)</f>
        <v>0</v>
      </c>
      <c r="J96" s="9">
        <f>IF(Table26[winner]=Table26[[#Headers],[CSK]],1,0)</f>
        <v>0</v>
      </c>
      <c r="K96" s="9">
        <f>IF(Table26[winner]=Table26[[#Headers],[MI]],1,0)</f>
        <v>0</v>
      </c>
      <c r="L96" s="9">
        <f>IF(Table26[winner]=Table26[[#Headers],[KXIP]],1,0)</f>
        <v>0</v>
      </c>
    </row>
    <row r="97" spans="1:12" x14ac:dyDescent="0.3">
      <c r="A97">
        <v>2014</v>
      </c>
      <c r="B97" t="s">
        <v>378</v>
      </c>
      <c r="C97" t="s">
        <v>372</v>
      </c>
      <c r="D97" t="s">
        <v>372</v>
      </c>
      <c r="E97" s="9">
        <f>IF(Table26[winner]=Table26[[#Headers],[KKR]],1,0)</f>
        <v>1</v>
      </c>
      <c r="F97" s="9">
        <f>IF(Table26[winner]=Table26[[#Headers],[RCB]],1,0)</f>
        <v>0</v>
      </c>
      <c r="G97" s="9">
        <f>IF(Table26[winner]=Table26[[#Headers],[SRH]],1,0)</f>
        <v>0</v>
      </c>
      <c r="H97" s="9">
        <f>IF(Table26[winner]=Table26[[#Headers],[DC]],1,0)</f>
        <v>0</v>
      </c>
      <c r="I97" s="9">
        <f>IF(Table26[winner]=Table26[[#Headers],[RR]],1,0)</f>
        <v>0</v>
      </c>
      <c r="J97" s="9">
        <f>IF(Table26[winner]=Table26[[#Headers],[CSK]],1,0)</f>
        <v>0</v>
      </c>
      <c r="K97" s="9">
        <f>IF(Table26[winner]=Table26[[#Headers],[MI]],1,0)</f>
        <v>0</v>
      </c>
      <c r="L97" s="9">
        <f>IF(Table26[winner]=Table26[[#Headers],[KXIP]],1,0)</f>
        <v>0</v>
      </c>
    </row>
    <row r="98" spans="1:12" x14ac:dyDescent="0.3">
      <c r="A98">
        <v>2014</v>
      </c>
      <c r="B98" t="s">
        <v>377</v>
      </c>
      <c r="C98" t="s">
        <v>372</v>
      </c>
      <c r="D98" t="s">
        <v>372</v>
      </c>
      <c r="E98" s="9">
        <f>IF(Table26[winner]=Table26[[#Headers],[KKR]],1,0)</f>
        <v>1</v>
      </c>
      <c r="F98" s="9">
        <f>IF(Table26[winner]=Table26[[#Headers],[RCB]],1,0)</f>
        <v>0</v>
      </c>
      <c r="G98" s="9">
        <f>IF(Table26[winner]=Table26[[#Headers],[SRH]],1,0)</f>
        <v>0</v>
      </c>
      <c r="H98" s="9">
        <f>IF(Table26[winner]=Table26[[#Headers],[DC]],1,0)</f>
        <v>0</v>
      </c>
      <c r="I98" s="9">
        <f>IF(Table26[winner]=Table26[[#Headers],[RR]],1,0)</f>
        <v>0</v>
      </c>
      <c r="J98" s="9">
        <f>IF(Table26[winner]=Table26[[#Headers],[CSK]],1,0)</f>
        <v>0</v>
      </c>
      <c r="K98" s="9">
        <f>IF(Table26[winner]=Table26[[#Headers],[MI]],1,0)</f>
        <v>0</v>
      </c>
      <c r="L98" s="9">
        <f>IF(Table26[winner]=Table26[[#Headers],[KXIP]],1,0)</f>
        <v>0</v>
      </c>
    </row>
    <row r="99" spans="1:12" x14ac:dyDescent="0.3">
      <c r="A99">
        <v>2015</v>
      </c>
      <c r="B99" t="s">
        <v>372</v>
      </c>
      <c r="C99" t="s">
        <v>371</v>
      </c>
      <c r="D99" t="s">
        <v>372</v>
      </c>
      <c r="E99" s="9">
        <f>IF(Table26[winner]=Table26[[#Headers],[KKR]],1,0)</f>
        <v>1</v>
      </c>
      <c r="F99" s="9">
        <f>IF(Table26[winner]=Table26[[#Headers],[RCB]],1,0)</f>
        <v>0</v>
      </c>
      <c r="G99" s="9">
        <f>IF(Table26[winner]=Table26[[#Headers],[SRH]],1,0)</f>
        <v>0</v>
      </c>
      <c r="H99" s="9">
        <f>IF(Table26[winner]=Table26[[#Headers],[DC]],1,0)</f>
        <v>0</v>
      </c>
      <c r="I99" s="9">
        <f>IF(Table26[winner]=Table26[[#Headers],[RR]],1,0)</f>
        <v>0</v>
      </c>
      <c r="J99" s="9">
        <f>IF(Table26[winner]=Table26[[#Headers],[CSK]],1,0)</f>
        <v>0</v>
      </c>
      <c r="K99" s="9">
        <f>IF(Table26[winner]=Table26[[#Headers],[MI]],1,0)</f>
        <v>0</v>
      </c>
      <c r="L99" s="9">
        <f>IF(Table26[winner]=Table26[[#Headers],[KXIP]],1,0)</f>
        <v>0</v>
      </c>
    </row>
    <row r="100" spans="1:12" x14ac:dyDescent="0.3">
      <c r="A100">
        <v>2015</v>
      </c>
      <c r="B100" t="s">
        <v>372</v>
      </c>
      <c r="C100" t="s">
        <v>376</v>
      </c>
      <c r="D100" t="s">
        <v>376</v>
      </c>
      <c r="E100" s="9">
        <f>IF(Table26[winner]=Table26[[#Headers],[KKR]],1,0)</f>
        <v>0</v>
      </c>
      <c r="F100" s="9">
        <f>IF(Table26[winner]=Table26[[#Headers],[RCB]],1,0)</f>
        <v>1</v>
      </c>
      <c r="G100" s="9">
        <f>IF(Table26[winner]=Table26[[#Headers],[SRH]],1,0)</f>
        <v>0</v>
      </c>
      <c r="H100" s="9">
        <f>IF(Table26[winner]=Table26[[#Headers],[DC]],1,0)</f>
        <v>0</v>
      </c>
      <c r="I100" s="9">
        <f>IF(Table26[winner]=Table26[[#Headers],[RR]],1,0)</f>
        <v>0</v>
      </c>
      <c r="J100" s="9">
        <f>IF(Table26[winner]=Table26[[#Headers],[CSK]],1,0)</f>
        <v>0</v>
      </c>
      <c r="K100" s="9">
        <f>IF(Table26[winner]=Table26[[#Headers],[MI]],1,0)</f>
        <v>0</v>
      </c>
      <c r="L100" s="9">
        <f>IF(Table26[winner]=Table26[[#Headers],[KXIP]],1,0)</f>
        <v>0</v>
      </c>
    </row>
    <row r="101" spans="1:12" x14ac:dyDescent="0.3">
      <c r="A101">
        <v>2015</v>
      </c>
      <c r="B101" t="s">
        <v>372</v>
      </c>
      <c r="C101" t="s">
        <v>373</v>
      </c>
      <c r="D101" t="s">
        <v>372</v>
      </c>
      <c r="E101" s="9">
        <f>IF(Table26[winner]=Table26[[#Headers],[KKR]],1,0)</f>
        <v>1</v>
      </c>
      <c r="F101" s="9">
        <f>IF(Table26[winner]=Table26[[#Headers],[RCB]],1,0)</f>
        <v>0</v>
      </c>
      <c r="G101" s="9">
        <f>IF(Table26[winner]=Table26[[#Headers],[SRH]],1,0)</f>
        <v>0</v>
      </c>
      <c r="H101" s="9">
        <f>IF(Table26[winner]=Table26[[#Headers],[DC]],1,0)</f>
        <v>0</v>
      </c>
      <c r="I101" s="9">
        <f>IF(Table26[winner]=Table26[[#Headers],[RR]],1,0)</f>
        <v>0</v>
      </c>
      <c r="J101" s="9">
        <f>IF(Table26[winner]=Table26[[#Headers],[CSK]],1,0)</f>
        <v>0</v>
      </c>
      <c r="K101" s="9">
        <f>IF(Table26[winner]=Table26[[#Headers],[MI]],1,0)</f>
        <v>0</v>
      </c>
      <c r="L101" s="9">
        <f>IF(Table26[winner]=Table26[[#Headers],[KXIP]],1,0)</f>
        <v>0</v>
      </c>
    </row>
    <row r="102" spans="1:12" x14ac:dyDescent="0.3">
      <c r="A102">
        <v>2015</v>
      </c>
      <c r="B102" t="s">
        <v>372</v>
      </c>
      <c r="C102" t="s">
        <v>374</v>
      </c>
      <c r="D102" t="s">
        <v>372</v>
      </c>
      <c r="E102" s="9">
        <f>IF(Table26[winner]=Table26[[#Headers],[KKR]],1,0)</f>
        <v>1</v>
      </c>
      <c r="F102" s="9">
        <f>IF(Table26[winner]=Table26[[#Headers],[RCB]],1,0)</f>
        <v>0</v>
      </c>
      <c r="G102" s="9">
        <f>IF(Table26[winner]=Table26[[#Headers],[SRH]],1,0)</f>
        <v>0</v>
      </c>
      <c r="H102" s="9">
        <f>IF(Table26[winner]=Table26[[#Headers],[DC]],1,0)</f>
        <v>0</v>
      </c>
      <c r="I102" s="9">
        <f>IF(Table26[winner]=Table26[[#Headers],[RR]],1,0)</f>
        <v>0</v>
      </c>
      <c r="J102" s="9">
        <f>IF(Table26[winner]=Table26[[#Headers],[CSK]],1,0)</f>
        <v>0</v>
      </c>
      <c r="K102" s="9">
        <f>IF(Table26[winner]=Table26[[#Headers],[MI]],1,0)</f>
        <v>0</v>
      </c>
      <c r="L102" s="9">
        <f>IF(Table26[winner]=Table26[[#Headers],[KXIP]],1,0)</f>
        <v>0</v>
      </c>
    </row>
    <row r="103" spans="1:12" x14ac:dyDescent="0.3">
      <c r="A103">
        <v>2015</v>
      </c>
      <c r="B103" t="s">
        <v>372</v>
      </c>
      <c r="C103" t="s">
        <v>378</v>
      </c>
      <c r="D103" t="s">
        <v>372</v>
      </c>
      <c r="E103" s="9">
        <f>IF(Table26[winner]=Table26[[#Headers],[KKR]],1,0)</f>
        <v>1</v>
      </c>
      <c r="F103" s="9">
        <f>IF(Table26[winner]=Table26[[#Headers],[RCB]],1,0)</f>
        <v>0</v>
      </c>
      <c r="G103" s="9">
        <f>IF(Table26[winner]=Table26[[#Headers],[SRH]],1,0)</f>
        <v>0</v>
      </c>
      <c r="H103" s="9">
        <f>IF(Table26[winner]=Table26[[#Headers],[DC]],1,0)</f>
        <v>0</v>
      </c>
      <c r="I103" s="9">
        <f>IF(Table26[winner]=Table26[[#Headers],[RR]],1,0)</f>
        <v>0</v>
      </c>
      <c r="J103" s="9">
        <f>IF(Table26[winner]=Table26[[#Headers],[CSK]],1,0)</f>
        <v>0</v>
      </c>
      <c r="K103" s="9">
        <f>IF(Table26[winner]=Table26[[#Headers],[MI]],1,0)</f>
        <v>0</v>
      </c>
      <c r="L103" s="9">
        <f>IF(Table26[winner]=Table26[[#Headers],[KXIP]],1,0)</f>
        <v>0</v>
      </c>
    </row>
    <row r="104" spans="1:12" x14ac:dyDescent="0.3">
      <c r="A104">
        <v>2015</v>
      </c>
      <c r="B104" t="s">
        <v>372</v>
      </c>
      <c r="C104" t="s">
        <v>377</v>
      </c>
      <c r="D104" t="s">
        <v>372</v>
      </c>
      <c r="E104" s="9">
        <f>IF(Table26[winner]=Table26[[#Headers],[KKR]],1,0)</f>
        <v>1</v>
      </c>
      <c r="F104" s="9">
        <f>IF(Table26[winner]=Table26[[#Headers],[RCB]],1,0)</f>
        <v>0</v>
      </c>
      <c r="G104" s="9">
        <f>IF(Table26[winner]=Table26[[#Headers],[SRH]],1,0)</f>
        <v>0</v>
      </c>
      <c r="H104" s="9">
        <f>IF(Table26[winner]=Table26[[#Headers],[DC]],1,0)</f>
        <v>0</v>
      </c>
      <c r="I104" s="9">
        <f>IF(Table26[winner]=Table26[[#Headers],[RR]],1,0)</f>
        <v>0</v>
      </c>
      <c r="J104" s="9">
        <f>IF(Table26[winner]=Table26[[#Headers],[CSK]],1,0)</f>
        <v>0</v>
      </c>
      <c r="K104" s="9">
        <f>IF(Table26[winner]=Table26[[#Headers],[MI]],1,0)</f>
        <v>0</v>
      </c>
      <c r="L104" s="9">
        <f>IF(Table26[winner]=Table26[[#Headers],[KXIP]],1,0)</f>
        <v>0</v>
      </c>
    </row>
    <row r="105" spans="1:12" x14ac:dyDescent="0.3">
      <c r="A105">
        <v>2015</v>
      </c>
      <c r="B105" t="s">
        <v>377</v>
      </c>
      <c r="C105" t="s">
        <v>372</v>
      </c>
      <c r="D105" t="s">
        <v>372</v>
      </c>
      <c r="E105" s="9">
        <f>IF(Table26[winner]=Table26[[#Headers],[KKR]],1,0)</f>
        <v>1</v>
      </c>
      <c r="F105" s="9">
        <f>IF(Table26[winner]=Table26[[#Headers],[RCB]],1,0)</f>
        <v>0</v>
      </c>
      <c r="G105" s="9">
        <f>IF(Table26[winner]=Table26[[#Headers],[SRH]],1,0)</f>
        <v>0</v>
      </c>
      <c r="H105" s="9">
        <f>IF(Table26[winner]=Table26[[#Headers],[DC]],1,0)</f>
        <v>0</v>
      </c>
      <c r="I105" s="9">
        <f>IF(Table26[winner]=Table26[[#Headers],[RR]],1,0)</f>
        <v>0</v>
      </c>
      <c r="J105" s="9">
        <f>IF(Table26[winner]=Table26[[#Headers],[CSK]],1,0)</f>
        <v>0</v>
      </c>
      <c r="K105" s="9">
        <f>IF(Table26[winner]=Table26[[#Headers],[MI]],1,0)</f>
        <v>0</v>
      </c>
      <c r="L105" s="9">
        <f>IF(Table26[winner]=Table26[[#Headers],[KXIP]],1,0)</f>
        <v>0</v>
      </c>
    </row>
    <row r="106" spans="1:12" x14ac:dyDescent="0.3">
      <c r="A106">
        <v>2015</v>
      </c>
      <c r="B106" t="s">
        <v>374</v>
      </c>
      <c r="C106" t="s">
        <v>372</v>
      </c>
      <c r="D106" t="s">
        <v>372</v>
      </c>
      <c r="E106" s="9">
        <f>IF(Table26[winner]=Table26[[#Headers],[KKR]],1,0)</f>
        <v>1</v>
      </c>
      <c r="F106" s="9">
        <f>IF(Table26[winner]=Table26[[#Headers],[RCB]],1,0)</f>
        <v>0</v>
      </c>
      <c r="G106" s="9">
        <f>IF(Table26[winner]=Table26[[#Headers],[SRH]],1,0)</f>
        <v>0</v>
      </c>
      <c r="H106" s="9">
        <f>IF(Table26[winner]=Table26[[#Headers],[DC]],1,0)</f>
        <v>0</v>
      </c>
      <c r="I106" s="9">
        <f>IF(Table26[winner]=Table26[[#Headers],[RR]],1,0)</f>
        <v>0</v>
      </c>
      <c r="J106" s="9">
        <f>IF(Table26[winner]=Table26[[#Headers],[CSK]],1,0)</f>
        <v>0</v>
      </c>
      <c r="K106" s="9">
        <f>IF(Table26[winner]=Table26[[#Headers],[MI]],1,0)</f>
        <v>0</v>
      </c>
      <c r="L106" s="9">
        <f>IF(Table26[winner]=Table26[[#Headers],[KXIP]],1,0)</f>
        <v>0</v>
      </c>
    </row>
    <row r="107" spans="1:12" x14ac:dyDescent="0.3">
      <c r="A107">
        <v>2015</v>
      </c>
      <c r="B107" t="s">
        <v>378</v>
      </c>
      <c r="C107" t="s">
        <v>372</v>
      </c>
      <c r="D107" t="s">
        <v>378</v>
      </c>
      <c r="E107" s="9">
        <f>IF(Table26[winner]=Table26[[#Headers],[KKR]],1,0)</f>
        <v>0</v>
      </c>
      <c r="F107" s="9">
        <f>IF(Table26[winner]=Table26[[#Headers],[RCB]],1,0)</f>
        <v>0</v>
      </c>
      <c r="G107" s="9">
        <f>IF(Table26[winner]=Table26[[#Headers],[SRH]],1,0)</f>
        <v>1</v>
      </c>
      <c r="H107" s="9">
        <f>IF(Table26[winner]=Table26[[#Headers],[DC]],1,0)</f>
        <v>0</v>
      </c>
      <c r="I107" s="9">
        <f>IF(Table26[winner]=Table26[[#Headers],[RR]],1,0)</f>
        <v>0</v>
      </c>
      <c r="J107" s="9">
        <f>IF(Table26[winner]=Table26[[#Headers],[CSK]],1,0)</f>
        <v>0</v>
      </c>
      <c r="K107" s="9">
        <f>IF(Table26[winner]=Table26[[#Headers],[MI]],1,0)</f>
        <v>0</v>
      </c>
      <c r="L107" s="9">
        <f>IF(Table26[winner]=Table26[[#Headers],[KXIP]],1,0)</f>
        <v>0</v>
      </c>
    </row>
    <row r="108" spans="1:12" x14ac:dyDescent="0.3">
      <c r="A108">
        <v>2015</v>
      </c>
      <c r="B108" t="s">
        <v>373</v>
      </c>
      <c r="C108" t="s">
        <v>372</v>
      </c>
      <c r="D108" t="s">
        <v>373</v>
      </c>
      <c r="E108" s="9">
        <f>IF(Table26[winner]=Table26[[#Headers],[KKR]],1,0)</f>
        <v>0</v>
      </c>
      <c r="F108" s="9">
        <f>IF(Table26[winner]=Table26[[#Headers],[RCB]],1,0)</f>
        <v>0</v>
      </c>
      <c r="G108" s="9">
        <f>IF(Table26[winner]=Table26[[#Headers],[SRH]],1,0)</f>
        <v>0</v>
      </c>
      <c r="H108" s="9">
        <f>IF(Table26[winner]=Table26[[#Headers],[DC]],1,0)</f>
        <v>0</v>
      </c>
      <c r="I108" s="9">
        <f>IF(Table26[winner]=Table26[[#Headers],[RR]],1,0)</f>
        <v>0</v>
      </c>
      <c r="J108" s="9">
        <f>IF(Table26[winner]=Table26[[#Headers],[CSK]],1,0)</f>
        <v>1</v>
      </c>
      <c r="K108" s="9">
        <f>IF(Table26[winner]=Table26[[#Headers],[MI]],1,0)</f>
        <v>0</v>
      </c>
      <c r="L108" s="9">
        <f>IF(Table26[winner]=Table26[[#Headers],[KXIP]],1,0)</f>
        <v>0</v>
      </c>
    </row>
    <row r="109" spans="1:12" x14ac:dyDescent="0.3">
      <c r="A109">
        <v>2015</v>
      </c>
      <c r="B109" t="s">
        <v>376</v>
      </c>
      <c r="C109" t="s">
        <v>372</v>
      </c>
      <c r="D109" t="s">
        <v>376</v>
      </c>
      <c r="E109" s="9">
        <f>IF(Table26[winner]=Table26[[#Headers],[KKR]],1,0)</f>
        <v>0</v>
      </c>
      <c r="F109" s="9">
        <f>IF(Table26[winner]=Table26[[#Headers],[RCB]],1,0)</f>
        <v>1</v>
      </c>
      <c r="G109" s="9">
        <f>IF(Table26[winner]=Table26[[#Headers],[SRH]],1,0)</f>
        <v>0</v>
      </c>
      <c r="H109" s="9">
        <f>IF(Table26[winner]=Table26[[#Headers],[DC]],1,0)</f>
        <v>0</v>
      </c>
      <c r="I109" s="9">
        <f>IF(Table26[winner]=Table26[[#Headers],[RR]],1,0)</f>
        <v>0</v>
      </c>
      <c r="J109" s="9">
        <f>IF(Table26[winner]=Table26[[#Headers],[CSK]],1,0)</f>
        <v>0</v>
      </c>
      <c r="K109" s="9">
        <f>IF(Table26[winner]=Table26[[#Headers],[MI]],1,0)</f>
        <v>0</v>
      </c>
      <c r="L109" s="9">
        <f>IF(Table26[winner]=Table26[[#Headers],[KXIP]],1,0)</f>
        <v>0</v>
      </c>
    </row>
    <row r="110" spans="1:12" x14ac:dyDescent="0.3">
      <c r="A110">
        <v>2015</v>
      </c>
      <c r="B110" t="s">
        <v>371</v>
      </c>
      <c r="C110" t="s">
        <v>372</v>
      </c>
      <c r="D110" t="s">
        <v>371</v>
      </c>
      <c r="E110" s="9">
        <f>IF(Table26[winner]=Table26[[#Headers],[KKR]],1,0)</f>
        <v>0</v>
      </c>
      <c r="F110" s="9">
        <f>IF(Table26[winner]=Table26[[#Headers],[RCB]],1,0)</f>
        <v>0</v>
      </c>
      <c r="G110" s="9">
        <f>IF(Table26[winner]=Table26[[#Headers],[SRH]],1,0)</f>
        <v>0</v>
      </c>
      <c r="H110" s="9">
        <f>IF(Table26[winner]=Table26[[#Headers],[DC]],1,0)</f>
        <v>0</v>
      </c>
      <c r="I110" s="9">
        <f>IF(Table26[winner]=Table26[[#Headers],[RR]],1,0)</f>
        <v>0</v>
      </c>
      <c r="J110" s="9">
        <f>IF(Table26[winner]=Table26[[#Headers],[CSK]],1,0)</f>
        <v>0</v>
      </c>
      <c r="K110" s="9">
        <f>IF(Table26[winner]=Table26[[#Headers],[MI]],1,0)</f>
        <v>1</v>
      </c>
      <c r="L110" s="9">
        <f>IF(Table26[winner]=Table26[[#Headers],[KXIP]],1,0)</f>
        <v>0</v>
      </c>
    </row>
    <row r="111" spans="1:12" x14ac:dyDescent="0.3">
      <c r="A111">
        <v>2015</v>
      </c>
      <c r="B111" t="s">
        <v>375</v>
      </c>
      <c r="C111" t="s">
        <v>372</v>
      </c>
      <c r="D111" t="s">
        <v>375</v>
      </c>
      <c r="E111" s="9">
        <f>IF(Table26[winner]=Table26[[#Headers],[KKR]],1,0)</f>
        <v>0</v>
      </c>
      <c r="F111" s="9">
        <f>IF(Table26[winner]=Table26[[#Headers],[RCB]],1,0)</f>
        <v>0</v>
      </c>
      <c r="G111" s="9">
        <f>IF(Table26[winner]=Table26[[#Headers],[SRH]],1,0)</f>
        <v>0</v>
      </c>
      <c r="H111" s="9">
        <f>IF(Table26[winner]=Table26[[#Headers],[DC]],1,0)</f>
        <v>0</v>
      </c>
      <c r="I111" s="9">
        <f>IF(Table26[winner]=Table26[[#Headers],[RR]],1,0)</f>
        <v>1</v>
      </c>
      <c r="J111" s="9">
        <f>IF(Table26[winner]=Table26[[#Headers],[CSK]],1,0)</f>
        <v>0</v>
      </c>
      <c r="K111" s="9">
        <f>IF(Table26[winner]=Table26[[#Headers],[MI]],1,0)</f>
        <v>0</v>
      </c>
      <c r="L111" s="9">
        <f>IF(Table26[winner]=Table26[[#Headers],[KXIP]],1,0)</f>
        <v>0</v>
      </c>
    </row>
    <row r="112" spans="1:12" x14ac:dyDescent="0.3">
      <c r="A112">
        <v>2016</v>
      </c>
      <c r="B112" t="s">
        <v>372</v>
      </c>
      <c r="C112" t="s">
        <v>374</v>
      </c>
      <c r="D112" t="s">
        <v>372</v>
      </c>
      <c r="E112" s="9">
        <f>IF(Table26[winner]=Table26[[#Headers],[KKR]],1,0)</f>
        <v>1</v>
      </c>
      <c r="F112" s="9">
        <f>IF(Table26[winner]=Table26[[#Headers],[RCB]],1,0)</f>
        <v>0</v>
      </c>
      <c r="G112" s="9">
        <f>IF(Table26[winner]=Table26[[#Headers],[SRH]],1,0)</f>
        <v>0</v>
      </c>
      <c r="H112" s="9">
        <f>IF(Table26[winner]=Table26[[#Headers],[DC]],1,0)</f>
        <v>0</v>
      </c>
      <c r="I112" s="9">
        <f>IF(Table26[winner]=Table26[[#Headers],[RR]],1,0)</f>
        <v>0</v>
      </c>
      <c r="J112" s="9">
        <f>IF(Table26[winner]=Table26[[#Headers],[CSK]],1,0)</f>
        <v>0</v>
      </c>
      <c r="K112" s="9">
        <f>IF(Table26[winner]=Table26[[#Headers],[MI]],1,0)</f>
        <v>0</v>
      </c>
      <c r="L112" s="9">
        <f>IF(Table26[winner]=Table26[[#Headers],[KXIP]],1,0)</f>
        <v>0</v>
      </c>
    </row>
    <row r="113" spans="1:12" x14ac:dyDescent="0.3">
      <c r="A113">
        <v>2016</v>
      </c>
      <c r="B113" t="s">
        <v>372</v>
      </c>
      <c r="C113" t="s">
        <v>371</v>
      </c>
      <c r="D113" t="s">
        <v>371</v>
      </c>
      <c r="E113" s="9">
        <f>IF(Table26[winner]=Table26[[#Headers],[KKR]],1,0)</f>
        <v>0</v>
      </c>
      <c r="F113" s="9">
        <f>IF(Table26[winner]=Table26[[#Headers],[RCB]],1,0)</f>
        <v>0</v>
      </c>
      <c r="G113" s="9">
        <f>IF(Table26[winner]=Table26[[#Headers],[SRH]],1,0)</f>
        <v>0</v>
      </c>
      <c r="H113" s="9">
        <f>IF(Table26[winner]=Table26[[#Headers],[DC]],1,0)</f>
        <v>0</v>
      </c>
      <c r="I113" s="9">
        <f>IF(Table26[winner]=Table26[[#Headers],[RR]],1,0)</f>
        <v>0</v>
      </c>
      <c r="J113" s="9">
        <f>IF(Table26[winner]=Table26[[#Headers],[CSK]],1,0)</f>
        <v>0</v>
      </c>
      <c r="K113" s="9">
        <f>IF(Table26[winner]=Table26[[#Headers],[MI]],1,0)</f>
        <v>1</v>
      </c>
      <c r="L113" s="9">
        <f>IF(Table26[winner]=Table26[[#Headers],[KXIP]],1,0)</f>
        <v>0</v>
      </c>
    </row>
    <row r="114" spans="1:12" x14ac:dyDescent="0.3">
      <c r="A114">
        <v>2016</v>
      </c>
      <c r="B114" t="s">
        <v>372</v>
      </c>
      <c r="C114" t="s">
        <v>377</v>
      </c>
      <c r="D114" t="s">
        <v>372</v>
      </c>
      <c r="E114" s="9">
        <f>IF(Table26[winner]=Table26[[#Headers],[KKR]],1,0)</f>
        <v>1</v>
      </c>
      <c r="F114" s="9">
        <f>IF(Table26[winner]=Table26[[#Headers],[RCB]],1,0)</f>
        <v>0</v>
      </c>
      <c r="G114" s="9">
        <f>IF(Table26[winner]=Table26[[#Headers],[SRH]],1,0)</f>
        <v>0</v>
      </c>
      <c r="H114" s="9">
        <f>IF(Table26[winner]=Table26[[#Headers],[DC]],1,0)</f>
        <v>0</v>
      </c>
      <c r="I114" s="9">
        <f>IF(Table26[winner]=Table26[[#Headers],[RR]],1,0)</f>
        <v>0</v>
      </c>
      <c r="J114" s="9">
        <f>IF(Table26[winner]=Table26[[#Headers],[CSK]],1,0)</f>
        <v>0</v>
      </c>
      <c r="K114" s="9">
        <f>IF(Table26[winner]=Table26[[#Headers],[MI]],1,0)</f>
        <v>0</v>
      </c>
      <c r="L114" s="9">
        <f>IF(Table26[winner]=Table26[[#Headers],[KXIP]],1,0)</f>
        <v>0</v>
      </c>
    </row>
    <row r="115" spans="1:12" x14ac:dyDescent="0.3">
      <c r="A115">
        <v>2016</v>
      </c>
      <c r="B115" t="s">
        <v>372</v>
      </c>
      <c r="C115" t="s">
        <v>376</v>
      </c>
      <c r="D115" t="s">
        <v>376</v>
      </c>
      <c r="E115" s="9">
        <f>IF(Table26[winner]=Table26[[#Headers],[KKR]],1,0)</f>
        <v>0</v>
      </c>
      <c r="F115" s="9">
        <f>IF(Table26[winner]=Table26[[#Headers],[RCB]],1,0)</f>
        <v>1</v>
      </c>
      <c r="G115" s="9">
        <f>IF(Table26[winner]=Table26[[#Headers],[SRH]],1,0)</f>
        <v>0</v>
      </c>
      <c r="H115" s="9">
        <f>IF(Table26[winner]=Table26[[#Headers],[DC]],1,0)</f>
        <v>0</v>
      </c>
      <c r="I115" s="9">
        <f>IF(Table26[winner]=Table26[[#Headers],[RR]],1,0)</f>
        <v>0</v>
      </c>
      <c r="J115" s="9">
        <f>IF(Table26[winner]=Table26[[#Headers],[CSK]],1,0)</f>
        <v>0</v>
      </c>
      <c r="K115" s="9">
        <f>IF(Table26[winner]=Table26[[#Headers],[MI]],1,0)</f>
        <v>0</v>
      </c>
      <c r="L115" s="9">
        <f>IF(Table26[winner]=Table26[[#Headers],[KXIP]],1,0)</f>
        <v>0</v>
      </c>
    </row>
    <row r="116" spans="1:12" x14ac:dyDescent="0.3">
      <c r="A116">
        <v>2016</v>
      </c>
      <c r="B116" t="s">
        <v>372</v>
      </c>
      <c r="C116" t="s">
        <v>378</v>
      </c>
      <c r="D116" t="s">
        <v>372</v>
      </c>
      <c r="E116" s="9">
        <f>IF(Table26[winner]=Table26[[#Headers],[KKR]],1,0)</f>
        <v>1</v>
      </c>
      <c r="F116" s="9">
        <f>IF(Table26[winner]=Table26[[#Headers],[RCB]],1,0)</f>
        <v>0</v>
      </c>
      <c r="G116" s="9">
        <f>IF(Table26[winner]=Table26[[#Headers],[SRH]],1,0)</f>
        <v>0</v>
      </c>
      <c r="H116" s="9">
        <f>IF(Table26[winner]=Table26[[#Headers],[DC]],1,0)</f>
        <v>0</v>
      </c>
      <c r="I116" s="9">
        <f>IF(Table26[winner]=Table26[[#Headers],[RR]],1,0)</f>
        <v>0</v>
      </c>
      <c r="J116" s="9">
        <f>IF(Table26[winner]=Table26[[#Headers],[CSK]],1,0)</f>
        <v>0</v>
      </c>
      <c r="K116" s="9">
        <f>IF(Table26[winner]=Table26[[#Headers],[MI]],1,0)</f>
        <v>0</v>
      </c>
      <c r="L116" s="9">
        <f>IF(Table26[winner]=Table26[[#Headers],[KXIP]],1,0)</f>
        <v>0</v>
      </c>
    </row>
    <row r="117" spans="1:12" x14ac:dyDescent="0.3">
      <c r="A117">
        <v>2016</v>
      </c>
      <c r="B117" t="s">
        <v>378</v>
      </c>
      <c r="C117" t="s">
        <v>372</v>
      </c>
      <c r="D117" t="s">
        <v>372</v>
      </c>
      <c r="E117" s="9">
        <f>IF(Table26[winner]=Table26[[#Headers],[KKR]],1,0)</f>
        <v>1</v>
      </c>
      <c r="F117" s="9">
        <f>IF(Table26[winner]=Table26[[#Headers],[RCB]],1,0)</f>
        <v>0</v>
      </c>
      <c r="G117" s="9">
        <f>IF(Table26[winner]=Table26[[#Headers],[SRH]],1,0)</f>
        <v>0</v>
      </c>
      <c r="H117" s="9">
        <f>IF(Table26[winner]=Table26[[#Headers],[DC]],1,0)</f>
        <v>0</v>
      </c>
      <c r="I117" s="9">
        <f>IF(Table26[winner]=Table26[[#Headers],[RR]],1,0)</f>
        <v>0</v>
      </c>
      <c r="J117" s="9">
        <f>IF(Table26[winner]=Table26[[#Headers],[CSK]],1,0)</f>
        <v>0</v>
      </c>
      <c r="K117" s="9">
        <f>IF(Table26[winner]=Table26[[#Headers],[MI]],1,0)</f>
        <v>0</v>
      </c>
      <c r="L117" s="9">
        <f>IF(Table26[winner]=Table26[[#Headers],[KXIP]],1,0)</f>
        <v>0</v>
      </c>
    </row>
    <row r="118" spans="1:12" x14ac:dyDescent="0.3">
      <c r="A118">
        <v>2016</v>
      </c>
      <c r="B118" t="s">
        <v>377</v>
      </c>
      <c r="C118" t="s">
        <v>372</v>
      </c>
      <c r="D118" t="s">
        <v>372</v>
      </c>
      <c r="E118" s="9">
        <f>IF(Table26[winner]=Table26[[#Headers],[KKR]],1,0)</f>
        <v>1</v>
      </c>
      <c r="F118" s="9">
        <f>IF(Table26[winner]=Table26[[#Headers],[RCB]],1,0)</f>
        <v>0</v>
      </c>
      <c r="G118" s="9">
        <f>IF(Table26[winner]=Table26[[#Headers],[SRH]],1,0)</f>
        <v>0</v>
      </c>
      <c r="H118" s="9">
        <f>IF(Table26[winner]=Table26[[#Headers],[DC]],1,0)</f>
        <v>0</v>
      </c>
      <c r="I118" s="9">
        <f>IF(Table26[winner]=Table26[[#Headers],[RR]],1,0)</f>
        <v>0</v>
      </c>
      <c r="J118" s="9">
        <f>IF(Table26[winner]=Table26[[#Headers],[CSK]],1,0)</f>
        <v>0</v>
      </c>
      <c r="K118" s="9">
        <f>IF(Table26[winner]=Table26[[#Headers],[MI]],1,0)</f>
        <v>0</v>
      </c>
      <c r="L118" s="9">
        <f>IF(Table26[winner]=Table26[[#Headers],[KXIP]],1,0)</f>
        <v>0</v>
      </c>
    </row>
    <row r="119" spans="1:12" x14ac:dyDescent="0.3">
      <c r="A119">
        <v>2016</v>
      </c>
      <c r="B119" t="s">
        <v>371</v>
      </c>
      <c r="C119" t="s">
        <v>372</v>
      </c>
      <c r="D119" t="s">
        <v>371</v>
      </c>
      <c r="E119" s="9">
        <f>IF(Table26[winner]=Table26[[#Headers],[KKR]],1,0)</f>
        <v>0</v>
      </c>
      <c r="F119" s="9">
        <f>IF(Table26[winner]=Table26[[#Headers],[RCB]],1,0)</f>
        <v>0</v>
      </c>
      <c r="G119" s="9">
        <f>IF(Table26[winner]=Table26[[#Headers],[SRH]],1,0)</f>
        <v>0</v>
      </c>
      <c r="H119" s="9">
        <f>IF(Table26[winner]=Table26[[#Headers],[DC]],1,0)</f>
        <v>0</v>
      </c>
      <c r="I119" s="9">
        <f>IF(Table26[winner]=Table26[[#Headers],[RR]],1,0)</f>
        <v>0</v>
      </c>
      <c r="J119" s="9">
        <f>IF(Table26[winner]=Table26[[#Headers],[CSK]],1,0)</f>
        <v>0</v>
      </c>
      <c r="K119" s="9">
        <f>IF(Table26[winner]=Table26[[#Headers],[MI]],1,0)</f>
        <v>1</v>
      </c>
      <c r="L119" s="9">
        <f>IF(Table26[winner]=Table26[[#Headers],[KXIP]],1,0)</f>
        <v>0</v>
      </c>
    </row>
    <row r="120" spans="1:12" x14ac:dyDescent="0.3">
      <c r="A120">
        <v>2016</v>
      </c>
      <c r="B120" t="s">
        <v>374</v>
      </c>
      <c r="C120" t="s">
        <v>372</v>
      </c>
      <c r="D120" t="s">
        <v>374</v>
      </c>
      <c r="E120" s="9">
        <f>IF(Table26[winner]=Table26[[#Headers],[KKR]],1,0)</f>
        <v>0</v>
      </c>
      <c r="F120" s="9">
        <f>IF(Table26[winner]=Table26[[#Headers],[RCB]],1,0)</f>
        <v>0</v>
      </c>
      <c r="G120" s="9">
        <f>IF(Table26[winner]=Table26[[#Headers],[SRH]],1,0)</f>
        <v>0</v>
      </c>
      <c r="H120" s="9">
        <f>IF(Table26[winner]=Table26[[#Headers],[DC]],1,0)</f>
        <v>1</v>
      </c>
      <c r="I120" s="9">
        <f>IF(Table26[winner]=Table26[[#Headers],[RR]],1,0)</f>
        <v>0</v>
      </c>
      <c r="J120" s="9">
        <f>IF(Table26[winner]=Table26[[#Headers],[CSK]],1,0)</f>
        <v>0</v>
      </c>
      <c r="K120" s="9">
        <f>IF(Table26[winner]=Table26[[#Headers],[MI]],1,0)</f>
        <v>0</v>
      </c>
      <c r="L120" s="9">
        <f>IF(Table26[winner]=Table26[[#Headers],[KXIP]],1,0)</f>
        <v>0</v>
      </c>
    </row>
    <row r="121" spans="1:12" x14ac:dyDescent="0.3">
      <c r="A121">
        <v>2016</v>
      </c>
      <c r="B121" t="s">
        <v>376</v>
      </c>
      <c r="C121" t="s">
        <v>372</v>
      </c>
      <c r="D121" t="s">
        <v>372</v>
      </c>
      <c r="E121" s="9">
        <f>IF(Table26[winner]=Table26[[#Headers],[KKR]],1,0)</f>
        <v>1</v>
      </c>
      <c r="F121" s="9">
        <f>IF(Table26[winner]=Table26[[#Headers],[RCB]],1,0)</f>
        <v>0</v>
      </c>
      <c r="G121" s="9">
        <f>IF(Table26[winner]=Table26[[#Headers],[SRH]],1,0)</f>
        <v>0</v>
      </c>
      <c r="H121" s="9">
        <f>IF(Table26[winner]=Table26[[#Headers],[DC]],1,0)</f>
        <v>0</v>
      </c>
      <c r="I121" s="9">
        <f>IF(Table26[winner]=Table26[[#Headers],[RR]],1,0)</f>
        <v>0</v>
      </c>
      <c r="J121" s="9">
        <f>IF(Table26[winner]=Table26[[#Headers],[CSK]],1,0)</f>
        <v>0</v>
      </c>
      <c r="K121" s="9">
        <f>IF(Table26[winner]=Table26[[#Headers],[MI]],1,0)</f>
        <v>0</v>
      </c>
      <c r="L121" s="9">
        <f>IF(Table26[winner]=Table26[[#Headers],[KXIP]],1,0)</f>
        <v>0</v>
      </c>
    </row>
    <row r="122" spans="1:12" x14ac:dyDescent="0.3">
      <c r="A122">
        <v>2016</v>
      </c>
      <c r="B122" t="s">
        <v>378</v>
      </c>
      <c r="C122" t="s">
        <v>372</v>
      </c>
      <c r="D122" t="s">
        <v>378</v>
      </c>
      <c r="E122" s="9">
        <f>IF(Table26[winner]=Table26[[#Headers],[KKR]],1,0)</f>
        <v>0</v>
      </c>
      <c r="F122" s="9">
        <f>IF(Table26[winner]=Table26[[#Headers],[RCB]],1,0)</f>
        <v>0</v>
      </c>
      <c r="G122" s="9">
        <f>IF(Table26[winner]=Table26[[#Headers],[SRH]],1,0)</f>
        <v>1</v>
      </c>
      <c r="H122" s="9">
        <f>IF(Table26[winner]=Table26[[#Headers],[DC]],1,0)</f>
        <v>0</v>
      </c>
      <c r="I122" s="9">
        <f>IF(Table26[winner]=Table26[[#Headers],[RR]],1,0)</f>
        <v>0</v>
      </c>
      <c r="J122" s="9">
        <f>IF(Table26[winner]=Table26[[#Headers],[CSK]],1,0)</f>
        <v>0</v>
      </c>
      <c r="K122" s="9">
        <f>IF(Table26[winner]=Table26[[#Headers],[MI]],1,0)</f>
        <v>0</v>
      </c>
      <c r="L122" s="9">
        <f>IF(Table26[winner]=Table26[[#Headers],[KXIP]],1,0)</f>
        <v>0</v>
      </c>
    </row>
    <row r="123" spans="1:12" x14ac:dyDescent="0.3">
      <c r="A123">
        <v>2017</v>
      </c>
      <c r="B123" t="s">
        <v>372</v>
      </c>
      <c r="C123" t="s">
        <v>377</v>
      </c>
      <c r="D123" t="s">
        <v>372</v>
      </c>
      <c r="E123" s="9">
        <f>IF(Table26[winner]=Table26[[#Headers],[KKR]],1,0)</f>
        <v>1</v>
      </c>
      <c r="F123" s="9">
        <f>IF(Table26[winner]=Table26[[#Headers],[RCB]],1,0)</f>
        <v>0</v>
      </c>
      <c r="G123" s="9">
        <f>IF(Table26[winner]=Table26[[#Headers],[SRH]],1,0)</f>
        <v>0</v>
      </c>
      <c r="H123" s="9">
        <f>IF(Table26[winner]=Table26[[#Headers],[DC]],1,0)</f>
        <v>0</v>
      </c>
      <c r="I123" s="9">
        <f>IF(Table26[winner]=Table26[[#Headers],[RR]],1,0)</f>
        <v>0</v>
      </c>
      <c r="J123" s="9">
        <f>IF(Table26[winner]=Table26[[#Headers],[CSK]],1,0)</f>
        <v>0</v>
      </c>
      <c r="K123" s="9">
        <f>IF(Table26[winner]=Table26[[#Headers],[MI]],1,0)</f>
        <v>0</v>
      </c>
      <c r="L123" s="9">
        <f>IF(Table26[winner]=Table26[[#Headers],[KXIP]],1,0)</f>
        <v>0</v>
      </c>
    </row>
    <row r="124" spans="1:12" x14ac:dyDescent="0.3">
      <c r="A124">
        <v>2017</v>
      </c>
      <c r="B124" t="s">
        <v>372</v>
      </c>
      <c r="C124" t="s">
        <v>378</v>
      </c>
      <c r="D124" t="s">
        <v>372</v>
      </c>
      <c r="E124" s="9">
        <f>IF(Table26[winner]=Table26[[#Headers],[KKR]],1,0)</f>
        <v>1</v>
      </c>
      <c r="F124" s="9">
        <f>IF(Table26[winner]=Table26[[#Headers],[RCB]],1,0)</f>
        <v>0</v>
      </c>
      <c r="G124" s="9">
        <f>IF(Table26[winner]=Table26[[#Headers],[SRH]],1,0)</f>
        <v>0</v>
      </c>
      <c r="H124" s="9">
        <f>IF(Table26[winner]=Table26[[#Headers],[DC]],1,0)</f>
        <v>0</v>
      </c>
      <c r="I124" s="9">
        <f>IF(Table26[winner]=Table26[[#Headers],[RR]],1,0)</f>
        <v>0</v>
      </c>
      <c r="J124" s="9">
        <f>IF(Table26[winner]=Table26[[#Headers],[CSK]],1,0)</f>
        <v>0</v>
      </c>
      <c r="K124" s="9">
        <f>IF(Table26[winner]=Table26[[#Headers],[MI]],1,0)</f>
        <v>0</v>
      </c>
      <c r="L124" s="9">
        <f>IF(Table26[winner]=Table26[[#Headers],[KXIP]],1,0)</f>
        <v>0</v>
      </c>
    </row>
    <row r="125" spans="1:12" x14ac:dyDescent="0.3">
      <c r="A125">
        <v>2017</v>
      </c>
      <c r="B125" t="s">
        <v>372</v>
      </c>
      <c r="C125" t="s">
        <v>376</v>
      </c>
      <c r="D125" t="s">
        <v>372</v>
      </c>
      <c r="E125" s="9">
        <f>IF(Table26[winner]=Table26[[#Headers],[KKR]],1,0)</f>
        <v>1</v>
      </c>
      <c r="F125" s="9">
        <f>IF(Table26[winner]=Table26[[#Headers],[RCB]],1,0)</f>
        <v>0</v>
      </c>
      <c r="G125" s="9">
        <f>IF(Table26[winner]=Table26[[#Headers],[SRH]],1,0)</f>
        <v>0</v>
      </c>
      <c r="H125" s="9">
        <f>IF(Table26[winner]=Table26[[#Headers],[DC]],1,0)</f>
        <v>0</v>
      </c>
      <c r="I125" s="9">
        <f>IF(Table26[winner]=Table26[[#Headers],[RR]],1,0)</f>
        <v>0</v>
      </c>
      <c r="J125" s="9">
        <f>IF(Table26[winner]=Table26[[#Headers],[CSK]],1,0)</f>
        <v>0</v>
      </c>
      <c r="K125" s="9">
        <f>IF(Table26[winner]=Table26[[#Headers],[MI]],1,0)</f>
        <v>0</v>
      </c>
      <c r="L125" s="9">
        <f>IF(Table26[winner]=Table26[[#Headers],[KXIP]],1,0)</f>
        <v>0</v>
      </c>
    </row>
    <row r="126" spans="1:12" x14ac:dyDescent="0.3">
      <c r="A126">
        <v>2017</v>
      </c>
      <c r="B126" t="s">
        <v>372</v>
      </c>
      <c r="C126" t="s">
        <v>374</v>
      </c>
      <c r="D126" t="s">
        <v>372</v>
      </c>
      <c r="E126" s="9">
        <f>IF(Table26[winner]=Table26[[#Headers],[KKR]],1,0)</f>
        <v>1</v>
      </c>
      <c r="F126" s="9">
        <f>IF(Table26[winner]=Table26[[#Headers],[RCB]],1,0)</f>
        <v>0</v>
      </c>
      <c r="G126" s="9">
        <f>IF(Table26[winner]=Table26[[#Headers],[SRH]],1,0)</f>
        <v>0</v>
      </c>
      <c r="H126" s="9">
        <f>IF(Table26[winner]=Table26[[#Headers],[DC]],1,0)</f>
        <v>0</v>
      </c>
      <c r="I126" s="9">
        <f>IF(Table26[winner]=Table26[[#Headers],[RR]],1,0)</f>
        <v>0</v>
      </c>
      <c r="J126" s="9">
        <f>IF(Table26[winner]=Table26[[#Headers],[CSK]],1,0)</f>
        <v>0</v>
      </c>
      <c r="K126" s="9">
        <f>IF(Table26[winner]=Table26[[#Headers],[MI]],1,0)</f>
        <v>0</v>
      </c>
      <c r="L126" s="9">
        <f>IF(Table26[winner]=Table26[[#Headers],[KXIP]],1,0)</f>
        <v>0</v>
      </c>
    </row>
    <row r="127" spans="1:12" x14ac:dyDescent="0.3">
      <c r="A127">
        <v>2017</v>
      </c>
      <c r="B127" t="s">
        <v>372</v>
      </c>
      <c r="C127" t="s">
        <v>371</v>
      </c>
      <c r="D127" t="s">
        <v>371</v>
      </c>
      <c r="E127" s="9">
        <f>IF(Table26[winner]=Table26[[#Headers],[KKR]],1,0)</f>
        <v>0</v>
      </c>
      <c r="F127" s="9">
        <f>IF(Table26[winner]=Table26[[#Headers],[RCB]],1,0)</f>
        <v>0</v>
      </c>
      <c r="G127" s="9">
        <f>IF(Table26[winner]=Table26[[#Headers],[SRH]],1,0)</f>
        <v>0</v>
      </c>
      <c r="H127" s="9">
        <f>IF(Table26[winner]=Table26[[#Headers],[DC]],1,0)</f>
        <v>0</v>
      </c>
      <c r="I127" s="9">
        <f>IF(Table26[winner]=Table26[[#Headers],[RR]],1,0)</f>
        <v>0</v>
      </c>
      <c r="J127" s="9">
        <f>IF(Table26[winner]=Table26[[#Headers],[CSK]],1,0)</f>
        <v>0</v>
      </c>
      <c r="K127" s="9">
        <f>IF(Table26[winner]=Table26[[#Headers],[MI]],1,0)</f>
        <v>1</v>
      </c>
      <c r="L127" s="9">
        <f>IF(Table26[winner]=Table26[[#Headers],[KXIP]],1,0)</f>
        <v>0</v>
      </c>
    </row>
    <row r="128" spans="1:12" x14ac:dyDescent="0.3">
      <c r="A128">
        <v>2017</v>
      </c>
      <c r="B128" t="s">
        <v>371</v>
      </c>
      <c r="C128" t="s">
        <v>372</v>
      </c>
      <c r="D128" t="s">
        <v>371</v>
      </c>
      <c r="E128" s="9">
        <f>IF(Table26[winner]=Table26[[#Headers],[KKR]],1,0)</f>
        <v>0</v>
      </c>
      <c r="F128" s="9">
        <f>IF(Table26[winner]=Table26[[#Headers],[RCB]],1,0)</f>
        <v>0</v>
      </c>
      <c r="G128" s="9">
        <f>IF(Table26[winner]=Table26[[#Headers],[SRH]],1,0)</f>
        <v>0</v>
      </c>
      <c r="H128" s="9">
        <f>IF(Table26[winner]=Table26[[#Headers],[DC]],1,0)</f>
        <v>0</v>
      </c>
      <c r="I128" s="9">
        <f>IF(Table26[winner]=Table26[[#Headers],[RR]],1,0)</f>
        <v>0</v>
      </c>
      <c r="J128" s="9">
        <f>IF(Table26[winner]=Table26[[#Headers],[CSK]],1,0)</f>
        <v>0</v>
      </c>
      <c r="K128" s="9">
        <f>IF(Table26[winner]=Table26[[#Headers],[MI]],1,0)</f>
        <v>1</v>
      </c>
      <c r="L128" s="9">
        <f>IF(Table26[winner]=Table26[[#Headers],[KXIP]],1,0)</f>
        <v>0</v>
      </c>
    </row>
    <row r="129" spans="1:12" x14ac:dyDescent="0.3">
      <c r="A129">
        <v>2017</v>
      </c>
      <c r="B129" t="s">
        <v>374</v>
      </c>
      <c r="C129" t="s">
        <v>372</v>
      </c>
      <c r="D129" t="s">
        <v>372</v>
      </c>
      <c r="E129" s="9">
        <f>IF(Table26[winner]=Table26[[#Headers],[KKR]],1,0)</f>
        <v>1</v>
      </c>
      <c r="F129" s="9">
        <f>IF(Table26[winner]=Table26[[#Headers],[RCB]],1,0)</f>
        <v>0</v>
      </c>
      <c r="G129" s="9">
        <f>IF(Table26[winner]=Table26[[#Headers],[SRH]],1,0)</f>
        <v>0</v>
      </c>
      <c r="H129" s="9">
        <f>IF(Table26[winner]=Table26[[#Headers],[DC]],1,0)</f>
        <v>0</v>
      </c>
      <c r="I129" s="9">
        <f>IF(Table26[winner]=Table26[[#Headers],[RR]],1,0)</f>
        <v>0</v>
      </c>
      <c r="J129" s="9">
        <f>IF(Table26[winner]=Table26[[#Headers],[CSK]],1,0)</f>
        <v>0</v>
      </c>
      <c r="K129" s="9">
        <f>IF(Table26[winner]=Table26[[#Headers],[MI]],1,0)</f>
        <v>0</v>
      </c>
      <c r="L129" s="9">
        <f>IF(Table26[winner]=Table26[[#Headers],[KXIP]],1,0)</f>
        <v>0</v>
      </c>
    </row>
    <row r="130" spans="1:12" x14ac:dyDescent="0.3">
      <c r="A130">
        <v>2017</v>
      </c>
      <c r="B130" t="s">
        <v>378</v>
      </c>
      <c r="C130" t="s">
        <v>372</v>
      </c>
      <c r="D130" t="s">
        <v>378</v>
      </c>
      <c r="E130" s="9">
        <f>IF(Table26[winner]=Table26[[#Headers],[KKR]],1,0)</f>
        <v>0</v>
      </c>
      <c r="F130" s="9">
        <f>IF(Table26[winner]=Table26[[#Headers],[RCB]],1,0)</f>
        <v>0</v>
      </c>
      <c r="G130" s="9">
        <f>IF(Table26[winner]=Table26[[#Headers],[SRH]],1,0)</f>
        <v>1</v>
      </c>
      <c r="H130" s="9">
        <f>IF(Table26[winner]=Table26[[#Headers],[DC]],1,0)</f>
        <v>0</v>
      </c>
      <c r="I130" s="9">
        <f>IF(Table26[winner]=Table26[[#Headers],[RR]],1,0)</f>
        <v>0</v>
      </c>
      <c r="J130" s="9">
        <f>IF(Table26[winner]=Table26[[#Headers],[CSK]],1,0)</f>
        <v>0</v>
      </c>
      <c r="K130" s="9">
        <f>IF(Table26[winner]=Table26[[#Headers],[MI]],1,0)</f>
        <v>0</v>
      </c>
      <c r="L130" s="9">
        <f>IF(Table26[winner]=Table26[[#Headers],[KXIP]],1,0)</f>
        <v>0</v>
      </c>
    </row>
    <row r="131" spans="1:12" x14ac:dyDescent="0.3">
      <c r="A131">
        <v>2017</v>
      </c>
      <c r="B131" t="s">
        <v>376</v>
      </c>
      <c r="C131" t="s">
        <v>372</v>
      </c>
      <c r="D131" t="s">
        <v>372</v>
      </c>
      <c r="E131" s="9">
        <f>IF(Table26[winner]=Table26[[#Headers],[KKR]],1,0)</f>
        <v>1</v>
      </c>
      <c r="F131" s="9">
        <f>IF(Table26[winner]=Table26[[#Headers],[RCB]],1,0)</f>
        <v>0</v>
      </c>
      <c r="G131" s="9">
        <f>IF(Table26[winner]=Table26[[#Headers],[SRH]],1,0)</f>
        <v>0</v>
      </c>
      <c r="H131" s="9">
        <f>IF(Table26[winner]=Table26[[#Headers],[DC]],1,0)</f>
        <v>0</v>
      </c>
      <c r="I131" s="9">
        <f>IF(Table26[winner]=Table26[[#Headers],[RR]],1,0)</f>
        <v>0</v>
      </c>
      <c r="J131" s="9">
        <f>IF(Table26[winner]=Table26[[#Headers],[CSK]],1,0)</f>
        <v>0</v>
      </c>
      <c r="K131" s="9">
        <f>IF(Table26[winner]=Table26[[#Headers],[MI]],1,0)</f>
        <v>0</v>
      </c>
      <c r="L131" s="9">
        <f>IF(Table26[winner]=Table26[[#Headers],[KXIP]],1,0)</f>
        <v>0</v>
      </c>
    </row>
    <row r="132" spans="1:12" x14ac:dyDescent="0.3">
      <c r="A132">
        <v>2017</v>
      </c>
      <c r="B132" t="s">
        <v>377</v>
      </c>
      <c r="C132" t="s">
        <v>372</v>
      </c>
      <c r="D132" t="s">
        <v>377</v>
      </c>
      <c r="E132" s="9">
        <f>IF(Table26[winner]=Table26[[#Headers],[KKR]],1,0)</f>
        <v>0</v>
      </c>
      <c r="F132" s="9">
        <f>IF(Table26[winner]=Table26[[#Headers],[RCB]],1,0)</f>
        <v>0</v>
      </c>
      <c r="G132" s="9">
        <f>IF(Table26[winner]=Table26[[#Headers],[SRH]],1,0)</f>
        <v>0</v>
      </c>
      <c r="H132" s="9">
        <f>IF(Table26[winner]=Table26[[#Headers],[DC]],1,0)</f>
        <v>0</v>
      </c>
      <c r="I132" s="9">
        <f>IF(Table26[winner]=Table26[[#Headers],[RR]],1,0)</f>
        <v>0</v>
      </c>
      <c r="J132" s="9">
        <f>IF(Table26[winner]=Table26[[#Headers],[CSK]],1,0)</f>
        <v>0</v>
      </c>
      <c r="K132" s="9">
        <f>IF(Table26[winner]=Table26[[#Headers],[MI]],1,0)</f>
        <v>0</v>
      </c>
      <c r="L132" s="9">
        <f>IF(Table26[winner]=Table26[[#Headers],[KXIP]],1,0)</f>
        <v>1</v>
      </c>
    </row>
    <row r="133" spans="1:12" x14ac:dyDescent="0.3">
      <c r="A133">
        <v>2017</v>
      </c>
      <c r="B133" t="s">
        <v>378</v>
      </c>
      <c r="C133" t="s">
        <v>372</v>
      </c>
      <c r="D133" t="s">
        <v>372</v>
      </c>
      <c r="E133" s="9">
        <f>IF(Table26[winner]=Table26[[#Headers],[KKR]],1,0)</f>
        <v>1</v>
      </c>
      <c r="F133" s="9">
        <f>IF(Table26[winner]=Table26[[#Headers],[RCB]],1,0)</f>
        <v>0</v>
      </c>
      <c r="G133" s="9">
        <f>IF(Table26[winner]=Table26[[#Headers],[SRH]],1,0)</f>
        <v>0</v>
      </c>
      <c r="H133" s="9">
        <f>IF(Table26[winner]=Table26[[#Headers],[DC]],1,0)</f>
        <v>0</v>
      </c>
      <c r="I133" s="9">
        <f>IF(Table26[winner]=Table26[[#Headers],[RR]],1,0)</f>
        <v>0</v>
      </c>
      <c r="J133" s="9">
        <f>IF(Table26[winner]=Table26[[#Headers],[CSK]],1,0)</f>
        <v>0</v>
      </c>
      <c r="K133" s="9">
        <f>IF(Table26[winner]=Table26[[#Headers],[MI]],1,0)</f>
        <v>0</v>
      </c>
      <c r="L133" s="9">
        <f>IF(Table26[winner]=Table26[[#Headers],[KXIP]],1,0)</f>
        <v>0</v>
      </c>
    </row>
    <row r="134" spans="1:12" x14ac:dyDescent="0.3">
      <c r="A134">
        <v>2017</v>
      </c>
      <c r="B134" t="s">
        <v>371</v>
      </c>
      <c r="C134" t="s">
        <v>372</v>
      </c>
      <c r="D134" t="s">
        <v>371</v>
      </c>
      <c r="E134" s="9">
        <f>IF(Table26[winner]=Table26[[#Headers],[KKR]],1,0)</f>
        <v>0</v>
      </c>
      <c r="F134" s="9">
        <f>IF(Table26[winner]=Table26[[#Headers],[RCB]],1,0)</f>
        <v>0</v>
      </c>
      <c r="G134" s="9">
        <f>IF(Table26[winner]=Table26[[#Headers],[SRH]],1,0)</f>
        <v>0</v>
      </c>
      <c r="H134" s="9">
        <f>IF(Table26[winner]=Table26[[#Headers],[DC]],1,0)</f>
        <v>0</v>
      </c>
      <c r="I134" s="9">
        <f>IF(Table26[winner]=Table26[[#Headers],[RR]],1,0)</f>
        <v>0</v>
      </c>
      <c r="J134" s="9">
        <f>IF(Table26[winner]=Table26[[#Headers],[CSK]],1,0)</f>
        <v>0</v>
      </c>
      <c r="K134" s="9">
        <f>IF(Table26[winner]=Table26[[#Headers],[MI]],1,0)</f>
        <v>1</v>
      </c>
      <c r="L134" s="9">
        <f>IF(Table26[winner]=Table26[[#Headers],[KXIP]],1,0)</f>
        <v>0</v>
      </c>
    </row>
    <row r="135" spans="1:12" x14ac:dyDescent="0.3">
      <c r="A135">
        <v>2018</v>
      </c>
      <c r="B135" t="s">
        <v>372</v>
      </c>
      <c r="C135" t="s">
        <v>376</v>
      </c>
      <c r="D135" t="s">
        <v>372</v>
      </c>
      <c r="E135" s="9">
        <f>IF(Table26[winner]=Table26[[#Headers],[KKR]],1,0)</f>
        <v>1</v>
      </c>
      <c r="F135" s="9">
        <f>IF(Table26[winner]=Table26[[#Headers],[RCB]],1,0)</f>
        <v>0</v>
      </c>
      <c r="G135" s="9">
        <f>IF(Table26[winner]=Table26[[#Headers],[SRH]],1,0)</f>
        <v>0</v>
      </c>
      <c r="H135" s="9">
        <f>IF(Table26[winner]=Table26[[#Headers],[DC]],1,0)</f>
        <v>0</v>
      </c>
      <c r="I135" s="9">
        <f>IF(Table26[winner]=Table26[[#Headers],[RR]],1,0)</f>
        <v>0</v>
      </c>
      <c r="J135" s="9">
        <f>IF(Table26[winner]=Table26[[#Headers],[CSK]],1,0)</f>
        <v>0</v>
      </c>
      <c r="K135" s="9">
        <f>IF(Table26[winner]=Table26[[#Headers],[MI]],1,0)</f>
        <v>0</v>
      </c>
      <c r="L135" s="9">
        <f>IF(Table26[winner]=Table26[[#Headers],[KXIP]],1,0)</f>
        <v>0</v>
      </c>
    </row>
    <row r="136" spans="1:12" x14ac:dyDescent="0.3">
      <c r="A136">
        <v>2018</v>
      </c>
      <c r="B136" t="s">
        <v>372</v>
      </c>
      <c r="C136" t="s">
        <v>378</v>
      </c>
      <c r="D136" t="s">
        <v>378</v>
      </c>
      <c r="E136" s="9">
        <f>IF(Table26[winner]=Table26[[#Headers],[KKR]],1,0)</f>
        <v>0</v>
      </c>
      <c r="F136" s="9">
        <f>IF(Table26[winner]=Table26[[#Headers],[RCB]],1,0)</f>
        <v>0</v>
      </c>
      <c r="G136" s="9">
        <f>IF(Table26[winner]=Table26[[#Headers],[SRH]],1,0)</f>
        <v>1</v>
      </c>
      <c r="H136" s="9">
        <f>IF(Table26[winner]=Table26[[#Headers],[DC]],1,0)</f>
        <v>0</v>
      </c>
      <c r="I136" s="9">
        <f>IF(Table26[winner]=Table26[[#Headers],[RR]],1,0)</f>
        <v>0</v>
      </c>
      <c r="J136" s="9">
        <f>IF(Table26[winner]=Table26[[#Headers],[CSK]],1,0)</f>
        <v>0</v>
      </c>
      <c r="K136" s="9">
        <f>IF(Table26[winner]=Table26[[#Headers],[MI]],1,0)</f>
        <v>0</v>
      </c>
      <c r="L136" s="9">
        <f>IF(Table26[winner]=Table26[[#Headers],[KXIP]],1,0)</f>
        <v>0</v>
      </c>
    </row>
    <row r="137" spans="1:12" x14ac:dyDescent="0.3">
      <c r="A137">
        <v>2018</v>
      </c>
      <c r="B137" t="s">
        <v>372</v>
      </c>
      <c r="C137" t="s">
        <v>374</v>
      </c>
      <c r="D137" t="s">
        <v>372</v>
      </c>
      <c r="E137" s="9">
        <f>IF(Table26[winner]=Table26[[#Headers],[KKR]],1,0)</f>
        <v>1</v>
      </c>
      <c r="F137" s="9">
        <f>IF(Table26[winner]=Table26[[#Headers],[RCB]],1,0)</f>
        <v>0</v>
      </c>
      <c r="G137" s="9">
        <f>IF(Table26[winner]=Table26[[#Headers],[SRH]],1,0)</f>
        <v>0</v>
      </c>
      <c r="H137" s="9">
        <f>IF(Table26[winner]=Table26[[#Headers],[DC]],1,0)</f>
        <v>0</v>
      </c>
      <c r="I137" s="9">
        <f>IF(Table26[winner]=Table26[[#Headers],[RR]],1,0)</f>
        <v>0</v>
      </c>
      <c r="J137" s="9">
        <f>IF(Table26[winner]=Table26[[#Headers],[CSK]],1,0)</f>
        <v>0</v>
      </c>
      <c r="K137" s="9">
        <f>IF(Table26[winner]=Table26[[#Headers],[MI]],1,0)</f>
        <v>0</v>
      </c>
      <c r="L137" s="9">
        <f>IF(Table26[winner]=Table26[[#Headers],[KXIP]],1,0)</f>
        <v>0</v>
      </c>
    </row>
    <row r="138" spans="1:12" x14ac:dyDescent="0.3">
      <c r="A138">
        <v>2018</v>
      </c>
      <c r="B138" t="s">
        <v>372</v>
      </c>
      <c r="C138" t="s">
        <v>377</v>
      </c>
      <c r="D138" t="s">
        <v>377</v>
      </c>
      <c r="E138" s="9">
        <f>IF(Table26[winner]=Table26[[#Headers],[KKR]],1,0)</f>
        <v>0</v>
      </c>
      <c r="F138" s="9">
        <f>IF(Table26[winner]=Table26[[#Headers],[RCB]],1,0)</f>
        <v>0</v>
      </c>
      <c r="G138" s="9">
        <f>IF(Table26[winner]=Table26[[#Headers],[SRH]],1,0)</f>
        <v>0</v>
      </c>
      <c r="H138" s="9">
        <f>IF(Table26[winner]=Table26[[#Headers],[DC]],1,0)</f>
        <v>0</v>
      </c>
      <c r="I138" s="9">
        <f>IF(Table26[winner]=Table26[[#Headers],[RR]],1,0)</f>
        <v>0</v>
      </c>
      <c r="J138" s="9">
        <f>IF(Table26[winner]=Table26[[#Headers],[CSK]],1,0)</f>
        <v>0</v>
      </c>
      <c r="K138" s="9">
        <f>IF(Table26[winner]=Table26[[#Headers],[MI]],1,0)</f>
        <v>0</v>
      </c>
      <c r="L138" s="9">
        <f>IF(Table26[winner]=Table26[[#Headers],[KXIP]],1,0)</f>
        <v>1</v>
      </c>
    </row>
    <row r="139" spans="1:12" x14ac:dyDescent="0.3">
      <c r="A139">
        <v>2018</v>
      </c>
      <c r="B139" t="s">
        <v>372</v>
      </c>
      <c r="C139" t="s">
        <v>373</v>
      </c>
      <c r="D139" t="s">
        <v>372</v>
      </c>
      <c r="E139" s="9">
        <f>IF(Table26[winner]=Table26[[#Headers],[KKR]],1,0)</f>
        <v>1</v>
      </c>
      <c r="F139" s="9">
        <f>IF(Table26[winner]=Table26[[#Headers],[RCB]],1,0)</f>
        <v>0</v>
      </c>
      <c r="G139" s="9">
        <f>IF(Table26[winner]=Table26[[#Headers],[SRH]],1,0)</f>
        <v>0</v>
      </c>
      <c r="H139" s="9">
        <f>IF(Table26[winner]=Table26[[#Headers],[DC]],1,0)</f>
        <v>0</v>
      </c>
      <c r="I139" s="9">
        <f>IF(Table26[winner]=Table26[[#Headers],[RR]],1,0)</f>
        <v>0</v>
      </c>
      <c r="J139" s="9">
        <f>IF(Table26[winner]=Table26[[#Headers],[CSK]],1,0)</f>
        <v>0</v>
      </c>
      <c r="K139" s="9">
        <f>IF(Table26[winner]=Table26[[#Headers],[MI]],1,0)</f>
        <v>0</v>
      </c>
      <c r="L139" s="9">
        <f>IF(Table26[winner]=Table26[[#Headers],[KXIP]],1,0)</f>
        <v>0</v>
      </c>
    </row>
    <row r="140" spans="1:12" x14ac:dyDescent="0.3">
      <c r="A140">
        <v>2018</v>
      </c>
      <c r="B140" t="s">
        <v>372</v>
      </c>
      <c r="C140" t="s">
        <v>371</v>
      </c>
      <c r="D140" t="s">
        <v>371</v>
      </c>
      <c r="E140" s="9">
        <f>IF(Table26[winner]=Table26[[#Headers],[KKR]],1,0)</f>
        <v>0</v>
      </c>
      <c r="F140" s="9">
        <f>IF(Table26[winner]=Table26[[#Headers],[RCB]],1,0)</f>
        <v>0</v>
      </c>
      <c r="G140" s="9">
        <f>IF(Table26[winner]=Table26[[#Headers],[SRH]],1,0)</f>
        <v>0</v>
      </c>
      <c r="H140" s="9">
        <f>IF(Table26[winner]=Table26[[#Headers],[DC]],1,0)</f>
        <v>0</v>
      </c>
      <c r="I140" s="9">
        <f>IF(Table26[winner]=Table26[[#Headers],[RR]],1,0)</f>
        <v>0</v>
      </c>
      <c r="J140" s="9">
        <f>IF(Table26[winner]=Table26[[#Headers],[CSK]],1,0)</f>
        <v>0</v>
      </c>
      <c r="K140" s="9">
        <f>IF(Table26[winner]=Table26[[#Headers],[MI]],1,0)</f>
        <v>1</v>
      </c>
      <c r="L140" s="9">
        <f>IF(Table26[winner]=Table26[[#Headers],[KXIP]],1,0)</f>
        <v>0</v>
      </c>
    </row>
    <row r="141" spans="1:12" x14ac:dyDescent="0.3">
      <c r="A141">
        <v>2018</v>
      </c>
      <c r="B141" t="s">
        <v>372</v>
      </c>
      <c r="C141" t="s">
        <v>375</v>
      </c>
      <c r="D141" t="s">
        <v>372</v>
      </c>
      <c r="E141" s="9">
        <f>IF(Table26[winner]=Table26[[#Headers],[KKR]],1,0)</f>
        <v>1</v>
      </c>
      <c r="F141" s="9">
        <f>IF(Table26[winner]=Table26[[#Headers],[RCB]],1,0)</f>
        <v>0</v>
      </c>
      <c r="G141" s="9">
        <f>IF(Table26[winner]=Table26[[#Headers],[SRH]],1,0)</f>
        <v>0</v>
      </c>
      <c r="H141" s="9">
        <f>IF(Table26[winner]=Table26[[#Headers],[DC]],1,0)</f>
        <v>0</v>
      </c>
      <c r="I141" s="9">
        <f>IF(Table26[winner]=Table26[[#Headers],[RR]],1,0)</f>
        <v>0</v>
      </c>
      <c r="J141" s="9">
        <f>IF(Table26[winner]=Table26[[#Headers],[CSK]],1,0)</f>
        <v>0</v>
      </c>
      <c r="K141" s="9">
        <f>IF(Table26[winner]=Table26[[#Headers],[MI]],1,0)</f>
        <v>0</v>
      </c>
      <c r="L141" s="9">
        <f>IF(Table26[winner]=Table26[[#Headers],[KXIP]],1,0)</f>
        <v>0</v>
      </c>
    </row>
    <row r="142" spans="1:12" x14ac:dyDescent="0.3">
      <c r="A142">
        <v>2018</v>
      </c>
      <c r="B142" t="s">
        <v>372</v>
      </c>
      <c r="C142" t="s">
        <v>375</v>
      </c>
      <c r="D142" t="s">
        <v>372</v>
      </c>
      <c r="E142" s="9">
        <f>IF(Table26[winner]=Table26[[#Headers],[KKR]],1,0)</f>
        <v>1</v>
      </c>
      <c r="F142" s="9">
        <f>IF(Table26[winner]=Table26[[#Headers],[RCB]],1,0)</f>
        <v>0</v>
      </c>
      <c r="G142" s="9">
        <f>IF(Table26[winner]=Table26[[#Headers],[SRH]],1,0)</f>
        <v>0</v>
      </c>
      <c r="H142" s="9">
        <f>IF(Table26[winner]=Table26[[#Headers],[DC]],1,0)</f>
        <v>0</v>
      </c>
      <c r="I142" s="9">
        <f>IF(Table26[winner]=Table26[[#Headers],[RR]],1,0)</f>
        <v>0</v>
      </c>
      <c r="J142" s="9">
        <f>IF(Table26[winner]=Table26[[#Headers],[CSK]],1,0)</f>
        <v>0</v>
      </c>
      <c r="K142" s="9">
        <f>IF(Table26[winner]=Table26[[#Headers],[MI]],1,0)</f>
        <v>0</v>
      </c>
      <c r="L142" s="9">
        <f>IF(Table26[winner]=Table26[[#Headers],[KXIP]],1,0)</f>
        <v>0</v>
      </c>
    </row>
    <row r="143" spans="1:12" x14ac:dyDescent="0.3">
      <c r="A143">
        <v>2018</v>
      </c>
      <c r="B143" t="s">
        <v>372</v>
      </c>
      <c r="C143" t="s">
        <v>378</v>
      </c>
      <c r="D143" t="s">
        <v>378</v>
      </c>
      <c r="E143" s="9">
        <f>IF(Table26[winner]=Table26[[#Headers],[KKR]],1,0)</f>
        <v>0</v>
      </c>
      <c r="F143" s="9">
        <f>IF(Table26[winner]=Table26[[#Headers],[RCB]],1,0)</f>
        <v>0</v>
      </c>
      <c r="G143" s="9">
        <f>IF(Table26[winner]=Table26[[#Headers],[SRH]],1,0)</f>
        <v>1</v>
      </c>
      <c r="H143" s="9">
        <f>IF(Table26[winner]=Table26[[#Headers],[DC]],1,0)</f>
        <v>0</v>
      </c>
      <c r="I143" s="9">
        <f>IF(Table26[winner]=Table26[[#Headers],[RR]],1,0)</f>
        <v>0</v>
      </c>
      <c r="J143" s="9">
        <f>IF(Table26[winner]=Table26[[#Headers],[CSK]],1,0)</f>
        <v>0</v>
      </c>
      <c r="K143" s="9">
        <f>IF(Table26[winner]=Table26[[#Headers],[MI]],1,0)</f>
        <v>0</v>
      </c>
      <c r="L143" s="9">
        <f>IF(Table26[winner]=Table26[[#Headers],[KXIP]],1,0)</f>
        <v>0</v>
      </c>
    </row>
    <row r="144" spans="1:12" x14ac:dyDescent="0.3">
      <c r="A144">
        <v>2018</v>
      </c>
      <c r="B144" t="s">
        <v>373</v>
      </c>
      <c r="C144" t="s">
        <v>372</v>
      </c>
      <c r="D144" t="s">
        <v>373</v>
      </c>
      <c r="E144" s="9">
        <f>IF(Table26[winner]=Table26[[#Headers],[KKR]],1,0)</f>
        <v>0</v>
      </c>
      <c r="F144" s="9">
        <f>IF(Table26[winner]=Table26[[#Headers],[RCB]],1,0)</f>
        <v>0</v>
      </c>
      <c r="G144" s="9">
        <f>IF(Table26[winner]=Table26[[#Headers],[SRH]],1,0)</f>
        <v>0</v>
      </c>
      <c r="H144" s="9">
        <f>IF(Table26[winner]=Table26[[#Headers],[DC]],1,0)</f>
        <v>0</v>
      </c>
      <c r="I144" s="9">
        <f>IF(Table26[winner]=Table26[[#Headers],[RR]],1,0)</f>
        <v>0</v>
      </c>
      <c r="J144" s="9">
        <f>IF(Table26[winner]=Table26[[#Headers],[CSK]],1,0)</f>
        <v>1</v>
      </c>
      <c r="K144" s="9">
        <f>IF(Table26[winner]=Table26[[#Headers],[MI]],1,0)</f>
        <v>0</v>
      </c>
      <c r="L144" s="9">
        <f>IF(Table26[winner]=Table26[[#Headers],[KXIP]],1,0)</f>
        <v>0</v>
      </c>
    </row>
    <row r="145" spans="1:12" x14ac:dyDescent="0.3">
      <c r="A145">
        <v>2018</v>
      </c>
      <c r="B145" t="s">
        <v>375</v>
      </c>
      <c r="C145" t="s">
        <v>372</v>
      </c>
      <c r="D145" t="s">
        <v>372</v>
      </c>
      <c r="E145" s="9">
        <f>IF(Table26[winner]=Table26[[#Headers],[KKR]],1,0)</f>
        <v>1</v>
      </c>
      <c r="F145" s="9">
        <f>IF(Table26[winner]=Table26[[#Headers],[RCB]],1,0)</f>
        <v>0</v>
      </c>
      <c r="G145" s="9">
        <f>IF(Table26[winner]=Table26[[#Headers],[SRH]],1,0)</f>
        <v>0</v>
      </c>
      <c r="H145" s="9">
        <f>IF(Table26[winner]=Table26[[#Headers],[DC]],1,0)</f>
        <v>0</v>
      </c>
      <c r="I145" s="9">
        <f>IF(Table26[winner]=Table26[[#Headers],[RR]],1,0)</f>
        <v>0</v>
      </c>
      <c r="J145" s="9">
        <f>IF(Table26[winner]=Table26[[#Headers],[CSK]],1,0)</f>
        <v>0</v>
      </c>
      <c r="K145" s="9">
        <f>IF(Table26[winner]=Table26[[#Headers],[MI]],1,0)</f>
        <v>0</v>
      </c>
      <c r="L145" s="9">
        <f>IF(Table26[winner]=Table26[[#Headers],[KXIP]],1,0)</f>
        <v>0</v>
      </c>
    </row>
    <row r="146" spans="1:12" x14ac:dyDescent="0.3">
      <c r="A146">
        <v>2018</v>
      </c>
      <c r="B146" t="s">
        <v>374</v>
      </c>
      <c r="C146" t="s">
        <v>372</v>
      </c>
      <c r="D146" t="s">
        <v>374</v>
      </c>
      <c r="E146" s="9">
        <f>IF(Table26[winner]=Table26[[#Headers],[KKR]],1,0)</f>
        <v>0</v>
      </c>
      <c r="F146" s="9">
        <f>IF(Table26[winner]=Table26[[#Headers],[RCB]],1,0)</f>
        <v>0</v>
      </c>
      <c r="G146" s="9">
        <f>IF(Table26[winner]=Table26[[#Headers],[SRH]],1,0)</f>
        <v>0</v>
      </c>
      <c r="H146" s="9">
        <f>IF(Table26[winner]=Table26[[#Headers],[DC]],1,0)</f>
        <v>1</v>
      </c>
      <c r="I146" s="9">
        <f>IF(Table26[winner]=Table26[[#Headers],[RR]],1,0)</f>
        <v>0</v>
      </c>
      <c r="J146" s="9">
        <f>IF(Table26[winner]=Table26[[#Headers],[CSK]],1,0)</f>
        <v>0</v>
      </c>
      <c r="K146" s="9">
        <f>IF(Table26[winner]=Table26[[#Headers],[MI]],1,0)</f>
        <v>0</v>
      </c>
      <c r="L146" s="9">
        <f>IF(Table26[winner]=Table26[[#Headers],[KXIP]],1,0)</f>
        <v>0</v>
      </c>
    </row>
    <row r="147" spans="1:12" x14ac:dyDescent="0.3">
      <c r="A147">
        <v>2018</v>
      </c>
      <c r="B147" t="s">
        <v>376</v>
      </c>
      <c r="C147" t="s">
        <v>372</v>
      </c>
      <c r="D147" t="s">
        <v>372</v>
      </c>
      <c r="E147" s="9">
        <f>IF(Table26[winner]=Table26[[#Headers],[KKR]],1,0)</f>
        <v>1</v>
      </c>
      <c r="F147" s="9">
        <f>IF(Table26[winner]=Table26[[#Headers],[RCB]],1,0)</f>
        <v>0</v>
      </c>
      <c r="G147" s="9">
        <f>IF(Table26[winner]=Table26[[#Headers],[SRH]],1,0)</f>
        <v>0</v>
      </c>
      <c r="H147" s="9">
        <f>IF(Table26[winner]=Table26[[#Headers],[DC]],1,0)</f>
        <v>0</v>
      </c>
      <c r="I147" s="9">
        <f>IF(Table26[winner]=Table26[[#Headers],[RR]],1,0)</f>
        <v>0</v>
      </c>
      <c r="J147" s="9">
        <f>IF(Table26[winner]=Table26[[#Headers],[CSK]],1,0)</f>
        <v>0</v>
      </c>
      <c r="K147" s="9">
        <f>IF(Table26[winner]=Table26[[#Headers],[MI]],1,0)</f>
        <v>0</v>
      </c>
      <c r="L147" s="9">
        <f>IF(Table26[winner]=Table26[[#Headers],[KXIP]],1,0)</f>
        <v>0</v>
      </c>
    </row>
    <row r="148" spans="1:12" x14ac:dyDescent="0.3">
      <c r="A148">
        <v>2018</v>
      </c>
      <c r="B148" t="s">
        <v>371</v>
      </c>
      <c r="C148" t="s">
        <v>372</v>
      </c>
      <c r="D148" t="s">
        <v>371</v>
      </c>
      <c r="E148" s="9">
        <f>IF(Table26[winner]=Table26[[#Headers],[KKR]],1,0)</f>
        <v>0</v>
      </c>
      <c r="F148" s="9">
        <f>IF(Table26[winner]=Table26[[#Headers],[RCB]],1,0)</f>
        <v>0</v>
      </c>
      <c r="G148" s="9">
        <f>IF(Table26[winner]=Table26[[#Headers],[SRH]],1,0)</f>
        <v>0</v>
      </c>
      <c r="H148" s="9">
        <f>IF(Table26[winner]=Table26[[#Headers],[DC]],1,0)</f>
        <v>0</v>
      </c>
      <c r="I148" s="9">
        <f>IF(Table26[winner]=Table26[[#Headers],[RR]],1,0)</f>
        <v>0</v>
      </c>
      <c r="J148" s="9">
        <f>IF(Table26[winner]=Table26[[#Headers],[CSK]],1,0)</f>
        <v>0</v>
      </c>
      <c r="K148" s="9">
        <f>IF(Table26[winner]=Table26[[#Headers],[MI]],1,0)</f>
        <v>1</v>
      </c>
      <c r="L148" s="9">
        <f>IF(Table26[winner]=Table26[[#Headers],[KXIP]],1,0)</f>
        <v>0</v>
      </c>
    </row>
    <row r="149" spans="1:12" x14ac:dyDescent="0.3">
      <c r="A149">
        <v>2018</v>
      </c>
      <c r="B149" t="s">
        <v>377</v>
      </c>
      <c r="C149" t="s">
        <v>372</v>
      </c>
      <c r="D149" t="s">
        <v>372</v>
      </c>
      <c r="E149" s="9">
        <f>IF(Table26[winner]=Table26[[#Headers],[KKR]],1,0)</f>
        <v>1</v>
      </c>
      <c r="F149" s="9">
        <f>IF(Table26[winner]=Table26[[#Headers],[RCB]],1,0)</f>
        <v>0</v>
      </c>
      <c r="G149" s="9">
        <f>IF(Table26[winner]=Table26[[#Headers],[SRH]],1,0)</f>
        <v>0</v>
      </c>
      <c r="H149" s="9">
        <f>IF(Table26[winner]=Table26[[#Headers],[DC]],1,0)</f>
        <v>0</v>
      </c>
      <c r="I149" s="9">
        <f>IF(Table26[winner]=Table26[[#Headers],[RR]],1,0)</f>
        <v>0</v>
      </c>
      <c r="J149" s="9">
        <f>IF(Table26[winner]=Table26[[#Headers],[CSK]],1,0)</f>
        <v>0</v>
      </c>
      <c r="K149" s="9">
        <f>IF(Table26[winner]=Table26[[#Headers],[MI]],1,0)</f>
        <v>0</v>
      </c>
      <c r="L149" s="9">
        <f>IF(Table26[winner]=Table26[[#Headers],[KXIP]],1,0)</f>
        <v>0</v>
      </c>
    </row>
    <row r="150" spans="1:12" x14ac:dyDescent="0.3">
      <c r="A150">
        <v>2018</v>
      </c>
      <c r="B150" t="s">
        <v>378</v>
      </c>
      <c r="C150" t="s">
        <v>372</v>
      </c>
      <c r="D150" t="s">
        <v>372</v>
      </c>
      <c r="E150" s="9">
        <f>IF(Table26[winner]=Table26[[#Headers],[KKR]],1,0)</f>
        <v>1</v>
      </c>
      <c r="F150" s="9">
        <f>IF(Table26[winner]=Table26[[#Headers],[RCB]],1,0)</f>
        <v>0</v>
      </c>
      <c r="G150" s="9">
        <f>IF(Table26[winner]=Table26[[#Headers],[SRH]],1,0)</f>
        <v>0</v>
      </c>
      <c r="H150" s="9">
        <f>IF(Table26[winner]=Table26[[#Headers],[DC]],1,0)</f>
        <v>0</v>
      </c>
      <c r="I150" s="9">
        <f>IF(Table26[winner]=Table26[[#Headers],[RR]],1,0)</f>
        <v>0</v>
      </c>
      <c r="J150" s="9">
        <f>IF(Table26[winner]=Table26[[#Headers],[CSK]],1,0)</f>
        <v>0</v>
      </c>
      <c r="K150" s="9">
        <f>IF(Table26[winner]=Table26[[#Headers],[MI]],1,0)</f>
        <v>0</v>
      </c>
      <c r="L150" s="9">
        <f>IF(Table26[winner]=Table26[[#Headers],[KXIP]],1,0)</f>
        <v>0</v>
      </c>
    </row>
    <row r="151" spans="1:12" x14ac:dyDescent="0.3">
      <c r="A151">
        <v>2019</v>
      </c>
      <c r="B151" t="s">
        <v>372</v>
      </c>
      <c r="C151" t="s">
        <v>378</v>
      </c>
      <c r="D151" t="s">
        <v>372</v>
      </c>
      <c r="E151" s="9">
        <f>IF(Table26[winner]=Table26[[#Headers],[KKR]],1,0)</f>
        <v>1</v>
      </c>
      <c r="F151" s="9">
        <f>IF(Table26[winner]=Table26[[#Headers],[RCB]],1,0)</f>
        <v>0</v>
      </c>
      <c r="G151" s="9">
        <f>IF(Table26[winner]=Table26[[#Headers],[SRH]],1,0)</f>
        <v>0</v>
      </c>
      <c r="H151" s="9">
        <f>IF(Table26[winner]=Table26[[#Headers],[DC]],1,0)</f>
        <v>0</v>
      </c>
      <c r="I151" s="9">
        <f>IF(Table26[winner]=Table26[[#Headers],[RR]],1,0)</f>
        <v>0</v>
      </c>
      <c r="J151" s="9">
        <f>IF(Table26[winner]=Table26[[#Headers],[CSK]],1,0)</f>
        <v>0</v>
      </c>
      <c r="K151" s="9">
        <f>IF(Table26[winner]=Table26[[#Headers],[MI]],1,0)</f>
        <v>0</v>
      </c>
      <c r="L151" s="9">
        <f>IF(Table26[winner]=Table26[[#Headers],[KXIP]],1,0)</f>
        <v>0</v>
      </c>
    </row>
    <row r="152" spans="1:12" x14ac:dyDescent="0.3">
      <c r="A152">
        <v>2019</v>
      </c>
      <c r="B152" t="s">
        <v>372</v>
      </c>
      <c r="C152" t="s">
        <v>377</v>
      </c>
      <c r="D152" t="s">
        <v>372</v>
      </c>
      <c r="E152" s="9">
        <f>IF(Table26[winner]=Table26[[#Headers],[KKR]],1,0)</f>
        <v>1</v>
      </c>
      <c r="F152" s="9">
        <f>IF(Table26[winner]=Table26[[#Headers],[RCB]],1,0)</f>
        <v>0</v>
      </c>
      <c r="G152" s="9">
        <f>IF(Table26[winner]=Table26[[#Headers],[SRH]],1,0)</f>
        <v>0</v>
      </c>
      <c r="H152" s="9">
        <f>IF(Table26[winner]=Table26[[#Headers],[DC]],1,0)</f>
        <v>0</v>
      </c>
      <c r="I152" s="9">
        <f>IF(Table26[winner]=Table26[[#Headers],[RR]],1,0)</f>
        <v>0</v>
      </c>
      <c r="J152" s="9">
        <f>IF(Table26[winner]=Table26[[#Headers],[CSK]],1,0)</f>
        <v>0</v>
      </c>
      <c r="K152" s="9">
        <f>IF(Table26[winner]=Table26[[#Headers],[MI]],1,0)</f>
        <v>0</v>
      </c>
      <c r="L152" s="9">
        <f>IF(Table26[winner]=Table26[[#Headers],[KXIP]],1,0)</f>
        <v>0</v>
      </c>
    </row>
    <row r="153" spans="1:12" x14ac:dyDescent="0.3">
      <c r="A153">
        <v>2019</v>
      </c>
      <c r="B153" t="s">
        <v>372</v>
      </c>
      <c r="C153" t="s">
        <v>374</v>
      </c>
      <c r="D153" t="s">
        <v>374</v>
      </c>
      <c r="E153" s="9">
        <f>IF(Table26[winner]=Table26[[#Headers],[KKR]],1,0)</f>
        <v>0</v>
      </c>
      <c r="F153" s="9">
        <f>IF(Table26[winner]=Table26[[#Headers],[RCB]],1,0)</f>
        <v>0</v>
      </c>
      <c r="G153" s="9">
        <f>IF(Table26[winner]=Table26[[#Headers],[SRH]],1,0)</f>
        <v>0</v>
      </c>
      <c r="H153" s="9">
        <f>IF(Table26[winner]=Table26[[#Headers],[DC]],1,0)</f>
        <v>1</v>
      </c>
      <c r="I153" s="9">
        <f>IF(Table26[winner]=Table26[[#Headers],[RR]],1,0)</f>
        <v>0</v>
      </c>
      <c r="J153" s="9">
        <f>IF(Table26[winner]=Table26[[#Headers],[CSK]],1,0)</f>
        <v>0</v>
      </c>
      <c r="K153" s="9">
        <f>IF(Table26[winner]=Table26[[#Headers],[MI]],1,0)</f>
        <v>0</v>
      </c>
      <c r="L153" s="9">
        <f>IF(Table26[winner]=Table26[[#Headers],[KXIP]],1,0)</f>
        <v>0</v>
      </c>
    </row>
    <row r="154" spans="1:12" x14ac:dyDescent="0.3">
      <c r="A154">
        <v>2019</v>
      </c>
      <c r="B154" t="s">
        <v>372</v>
      </c>
      <c r="C154" t="s">
        <v>373</v>
      </c>
      <c r="D154" t="s">
        <v>373</v>
      </c>
      <c r="E154" s="9">
        <f>IF(Table26[winner]=Table26[[#Headers],[KKR]],1,0)</f>
        <v>0</v>
      </c>
      <c r="F154" s="9">
        <f>IF(Table26[winner]=Table26[[#Headers],[RCB]],1,0)</f>
        <v>0</v>
      </c>
      <c r="G154" s="9">
        <f>IF(Table26[winner]=Table26[[#Headers],[SRH]],1,0)</f>
        <v>0</v>
      </c>
      <c r="H154" s="9">
        <f>IF(Table26[winner]=Table26[[#Headers],[DC]],1,0)</f>
        <v>0</v>
      </c>
      <c r="I154" s="9">
        <f>IF(Table26[winner]=Table26[[#Headers],[RR]],1,0)</f>
        <v>0</v>
      </c>
      <c r="J154" s="9">
        <f>IF(Table26[winner]=Table26[[#Headers],[CSK]],1,0)</f>
        <v>1</v>
      </c>
      <c r="K154" s="9">
        <f>IF(Table26[winner]=Table26[[#Headers],[MI]],1,0)</f>
        <v>0</v>
      </c>
      <c r="L154" s="9">
        <f>IF(Table26[winner]=Table26[[#Headers],[KXIP]],1,0)</f>
        <v>0</v>
      </c>
    </row>
    <row r="155" spans="1:12" x14ac:dyDescent="0.3">
      <c r="A155">
        <v>2019</v>
      </c>
      <c r="B155" t="s">
        <v>372</v>
      </c>
      <c r="C155" t="s">
        <v>376</v>
      </c>
      <c r="D155" t="s">
        <v>376</v>
      </c>
      <c r="E155" s="9">
        <f>IF(Table26[winner]=Table26[[#Headers],[KKR]],1,0)</f>
        <v>0</v>
      </c>
      <c r="F155" s="9">
        <f>IF(Table26[winner]=Table26[[#Headers],[RCB]],1,0)</f>
        <v>1</v>
      </c>
      <c r="G155" s="9">
        <f>IF(Table26[winner]=Table26[[#Headers],[SRH]],1,0)</f>
        <v>0</v>
      </c>
      <c r="H155" s="9">
        <f>IF(Table26[winner]=Table26[[#Headers],[DC]],1,0)</f>
        <v>0</v>
      </c>
      <c r="I155" s="9">
        <f>IF(Table26[winner]=Table26[[#Headers],[RR]],1,0)</f>
        <v>0</v>
      </c>
      <c r="J155" s="9">
        <f>IF(Table26[winner]=Table26[[#Headers],[CSK]],1,0)</f>
        <v>0</v>
      </c>
      <c r="K155" s="9">
        <f>IF(Table26[winner]=Table26[[#Headers],[MI]],1,0)</f>
        <v>0</v>
      </c>
      <c r="L155" s="9">
        <f>IF(Table26[winner]=Table26[[#Headers],[KXIP]],1,0)</f>
        <v>0</v>
      </c>
    </row>
    <row r="156" spans="1:12" x14ac:dyDescent="0.3">
      <c r="A156">
        <v>2019</v>
      </c>
      <c r="B156" t="s">
        <v>372</v>
      </c>
      <c r="C156" t="s">
        <v>375</v>
      </c>
      <c r="D156" t="s">
        <v>375</v>
      </c>
      <c r="E156" s="9">
        <f>IF(Table26[winner]=Table26[[#Headers],[KKR]],1,0)</f>
        <v>0</v>
      </c>
      <c r="F156" s="9">
        <f>IF(Table26[winner]=Table26[[#Headers],[RCB]],1,0)</f>
        <v>0</v>
      </c>
      <c r="G156" s="9">
        <f>IF(Table26[winner]=Table26[[#Headers],[SRH]],1,0)</f>
        <v>0</v>
      </c>
      <c r="H156" s="9">
        <f>IF(Table26[winner]=Table26[[#Headers],[DC]],1,0)</f>
        <v>0</v>
      </c>
      <c r="I156" s="9">
        <f>IF(Table26[winner]=Table26[[#Headers],[RR]],1,0)</f>
        <v>1</v>
      </c>
      <c r="J156" s="9">
        <f>IF(Table26[winner]=Table26[[#Headers],[CSK]],1,0)</f>
        <v>0</v>
      </c>
      <c r="K156" s="9">
        <f>IF(Table26[winner]=Table26[[#Headers],[MI]],1,0)</f>
        <v>0</v>
      </c>
      <c r="L156" s="9">
        <f>IF(Table26[winner]=Table26[[#Headers],[KXIP]],1,0)</f>
        <v>0</v>
      </c>
    </row>
    <row r="157" spans="1:12" x14ac:dyDescent="0.3">
      <c r="A157">
        <v>2019</v>
      </c>
      <c r="B157" t="s">
        <v>372</v>
      </c>
      <c r="C157" t="s">
        <v>371</v>
      </c>
      <c r="D157" t="s">
        <v>372</v>
      </c>
      <c r="E157" s="9">
        <f>IF(Table26[winner]=Table26[[#Headers],[KKR]],1,0)</f>
        <v>1</v>
      </c>
      <c r="F157" s="9">
        <f>IF(Table26[winner]=Table26[[#Headers],[RCB]],1,0)</f>
        <v>0</v>
      </c>
      <c r="G157" s="9">
        <f>IF(Table26[winner]=Table26[[#Headers],[SRH]],1,0)</f>
        <v>0</v>
      </c>
      <c r="H157" s="9">
        <f>IF(Table26[winner]=Table26[[#Headers],[DC]],1,0)</f>
        <v>0</v>
      </c>
      <c r="I157" s="9">
        <f>IF(Table26[winner]=Table26[[#Headers],[RR]],1,0)</f>
        <v>0</v>
      </c>
      <c r="J157" s="9">
        <f>IF(Table26[winner]=Table26[[#Headers],[CSK]],1,0)</f>
        <v>0</v>
      </c>
      <c r="K157" s="9">
        <f>IF(Table26[winner]=Table26[[#Headers],[MI]],1,0)</f>
        <v>0</v>
      </c>
      <c r="L157" s="9">
        <f>IF(Table26[winner]=Table26[[#Headers],[KXIP]],1,0)</f>
        <v>0</v>
      </c>
    </row>
    <row r="158" spans="1:12" x14ac:dyDescent="0.3">
      <c r="A158">
        <v>2019</v>
      </c>
      <c r="B158" t="s">
        <v>374</v>
      </c>
      <c r="C158" t="s">
        <v>372</v>
      </c>
      <c r="D158" t="s">
        <v>374</v>
      </c>
      <c r="E158" s="9">
        <f>IF(Table26[winner]=Table26[[#Headers],[KKR]],1,0)</f>
        <v>0</v>
      </c>
      <c r="F158" s="9">
        <f>IF(Table26[winner]=Table26[[#Headers],[RCB]],1,0)</f>
        <v>0</v>
      </c>
      <c r="G158" s="9">
        <f>IF(Table26[winner]=Table26[[#Headers],[SRH]],1,0)</f>
        <v>0</v>
      </c>
      <c r="H158" s="9">
        <f>IF(Table26[winner]=Table26[[#Headers],[DC]],1,0)</f>
        <v>1</v>
      </c>
      <c r="I158" s="9">
        <f>IF(Table26[winner]=Table26[[#Headers],[RR]],1,0)</f>
        <v>0</v>
      </c>
      <c r="J158" s="9">
        <f>IF(Table26[winner]=Table26[[#Headers],[CSK]],1,0)</f>
        <v>0</v>
      </c>
      <c r="K158" s="9">
        <f>IF(Table26[winner]=Table26[[#Headers],[MI]],1,0)</f>
        <v>0</v>
      </c>
      <c r="L158" s="9">
        <f>IF(Table26[winner]=Table26[[#Headers],[KXIP]],1,0)</f>
        <v>0</v>
      </c>
    </row>
    <row r="159" spans="1:12" x14ac:dyDescent="0.3">
      <c r="A159">
        <v>2019</v>
      </c>
      <c r="B159" t="s">
        <v>376</v>
      </c>
      <c r="C159" t="s">
        <v>372</v>
      </c>
      <c r="D159" t="s">
        <v>372</v>
      </c>
      <c r="E159" s="9">
        <f>IF(Table26[winner]=Table26[[#Headers],[KKR]],1,0)</f>
        <v>1</v>
      </c>
      <c r="F159" s="9">
        <f>IF(Table26[winner]=Table26[[#Headers],[RCB]],1,0)</f>
        <v>0</v>
      </c>
      <c r="G159" s="9">
        <f>IF(Table26[winner]=Table26[[#Headers],[SRH]],1,0)</f>
        <v>0</v>
      </c>
      <c r="H159" s="9">
        <f>IF(Table26[winner]=Table26[[#Headers],[DC]],1,0)</f>
        <v>0</v>
      </c>
      <c r="I159" s="9">
        <f>IF(Table26[winner]=Table26[[#Headers],[RR]],1,0)</f>
        <v>0</v>
      </c>
      <c r="J159" s="9">
        <f>IF(Table26[winner]=Table26[[#Headers],[CSK]],1,0)</f>
        <v>0</v>
      </c>
      <c r="K159" s="9">
        <f>IF(Table26[winner]=Table26[[#Headers],[MI]],1,0)</f>
        <v>0</v>
      </c>
      <c r="L159" s="9">
        <f>IF(Table26[winner]=Table26[[#Headers],[KXIP]],1,0)</f>
        <v>0</v>
      </c>
    </row>
    <row r="160" spans="1:12" x14ac:dyDescent="0.3">
      <c r="A160">
        <v>2019</v>
      </c>
      <c r="B160" t="s">
        <v>375</v>
      </c>
      <c r="C160" t="s">
        <v>372</v>
      </c>
      <c r="D160" t="s">
        <v>372</v>
      </c>
      <c r="E160" s="9">
        <f>IF(Table26[winner]=Table26[[#Headers],[KKR]],1,0)</f>
        <v>1</v>
      </c>
      <c r="F160" s="9">
        <f>IF(Table26[winner]=Table26[[#Headers],[RCB]],1,0)</f>
        <v>0</v>
      </c>
      <c r="G160" s="9">
        <f>IF(Table26[winner]=Table26[[#Headers],[SRH]],1,0)</f>
        <v>0</v>
      </c>
      <c r="H160" s="9">
        <f>IF(Table26[winner]=Table26[[#Headers],[DC]],1,0)</f>
        <v>0</v>
      </c>
      <c r="I160" s="9">
        <f>IF(Table26[winner]=Table26[[#Headers],[RR]],1,0)</f>
        <v>0</v>
      </c>
      <c r="J160" s="9">
        <f>IF(Table26[winner]=Table26[[#Headers],[CSK]],1,0)</f>
        <v>0</v>
      </c>
      <c r="K160" s="9">
        <f>IF(Table26[winner]=Table26[[#Headers],[MI]],1,0)</f>
        <v>0</v>
      </c>
      <c r="L160" s="9">
        <f>IF(Table26[winner]=Table26[[#Headers],[KXIP]],1,0)</f>
        <v>0</v>
      </c>
    </row>
    <row r="161" spans="1:12" x14ac:dyDescent="0.3">
      <c r="A161">
        <v>2019</v>
      </c>
      <c r="B161" t="s">
        <v>373</v>
      </c>
      <c r="C161" t="s">
        <v>372</v>
      </c>
      <c r="D161" t="s">
        <v>373</v>
      </c>
      <c r="E161" s="9">
        <f>IF(Table26[winner]=Table26[[#Headers],[KKR]],1,0)</f>
        <v>0</v>
      </c>
      <c r="F161" s="9">
        <f>IF(Table26[winner]=Table26[[#Headers],[RCB]],1,0)</f>
        <v>0</v>
      </c>
      <c r="G161" s="9">
        <f>IF(Table26[winner]=Table26[[#Headers],[SRH]],1,0)</f>
        <v>0</v>
      </c>
      <c r="H161" s="9">
        <f>IF(Table26[winner]=Table26[[#Headers],[DC]],1,0)</f>
        <v>0</v>
      </c>
      <c r="I161" s="9">
        <f>IF(Table26[winner]=Table26[[#Headers],[RR]],1,0)</f>
        <v>0</v>
      </c>
      <c r="J161" s="9">
        <f>IF(Table26[winner]=Table26[[#Headers],[CSK]],1,0)</f>
        <v>1</v>
      </c>
      <c r="K161" s="9">
        <f>IF(Table26[winner]=Table26[[#Headers],[MI]],1,0)</f>
        <v>0</v>
      </c>
      <c r="L161" s="9">
        <f>IF(Table26[winner]=Table26[[#Headers],[KXIP]],1,0)</f>
        <v>0</v>
      </c>
    </row>
    <row r="162" spans="1:12" x14ac:dyDescent="0.3">
      <c r="A162">
        <v>2019</v>
      </c>
      <c r="B162" t="s">
        <v>378</v>
      </c>
      <c r="C162" t="s">
        <v>372</v>
      </c>
      <c r="D162" t="s">
        <v>378</v>
      </c>
      <c r="E162" s="9">
        <f>IF(Table26[winner]=Table26[[#Headers],[KKR]],1,0)</f>
        <v>0</v>
      </c>
      <c r="F162" s="9">
        <f>IF(Table26[winner]=Table26[[#Headers],[RCB]],1,0)</f>
        <v>0</v>
      </c>
      <c r="G162" s="9">
        <f>IF(Table26[winner]=Table26[[#Headers],[SRH]],1,0)</f>
        <v>1</v>
      </c>
      <c r="H162" s="9">
        <f>IF(Table26[winner]=Table26[[#Headers],[DC]],1,0)</f>
        <v>0</v>
      </c>
      <c r="I162" s="9">
        <f>IF(Table26[winner]=Table26[[#Headers],[RR]],1,0)</f>
        <v>0</v>
      </c>
      <c r="J162" s="9">
        <f>IF(Table26[winner]=Table26[[#Headers],[CSK]],1,0)</f>
        <v>0</v>
      </c>
      <c r="K162" s="9">
        <f>IF(Table26[winner]=Table26[[#Headers],[MI]],1,0)</f>
        <v>0</v>
      </c>
      <c r="L162" s="9">
        <f>IF(Table26[winner]=Table26[[#Headers],[KXIP]],1,0)</f>
        <v>0</v>
      </c>
    </row>
    <row r="163" spans="1:12" x14ac:dyDescent="0.3">
      <c r="A163">
        <v>2019</v>
      </c>
      <c r="B163" t="s">
        <v>377</v>
      </c>
      <c r="C163" t="s">
        <v>372</v>
      </c>
      <c r="D163" t="s">
        <v>372</v>
      </c>
      <c r="E163" s="9">
        <f>IF(Table26[winner]=Table26[[#Headers],[KKR]],1,0)</f>
        <v>1</v>
      </c>
      <c r="F163" s="9">
        <f>IF(Table26[winner]=Table26[[#Headers],[RCB]],1,0)</f>
        <v>0</v>
      </c>
      <c r="G163" s="9">
        <f>IF(Table26[winner]=Table26[[#Headers],[SRH]],1,0)</f>
        <v>0</v>
      </c>
      <c r="H163" s="9">
        <f>IF(Table26[winner]=Table26[[#Headers],[DC]],1,0)</f>
        <v>0</v>
      </c>
      <c r="I163" s="9">
        <f>IF(Table26[winner]=Table26[[#Headers],[RR]],1,0)</f>
        <v>0</v>
      </c>
      <c r="J163" s="9">
        <f>IF(Table26[winner]=Table26[[#Headers],[CSK]],1,0)</f>
        <v>0</v>
      </c>
      <c r="K163" s="9">
        <f>IF(Table26[winner]=Table26[[#Headers],[MI]],1,0)</f>
        <v>0</v>
      </c>
      <c r="L163" s="9">
        <f>IF(Table26[winner]=Table26[[#Headers],[KXIP]],1,0)</f>
        <v>0</v>
      </c>
    </row>
    <row r="164" spans="1:12" x14ac:dyDescent="0.3">
      <c r="A164">
        <v>2019</v>
      </c>
      <c r="B164" t="s">
        <v>371</v>
      </c>
      <c r="C164" t="s">
        <v>372</v>
      </c>
      <c r="D164" t="s">
        <v>371</v>
      </c>
      <c r="E164" s="9">
        <f>IF(Table26[winner]=Table26[[#Headers],[KKR]],1,0)</f>
        <v>0</v>
      </c>
      <c r="F164" s="9">
        <f>IF(Table26[winner]=Table26[[#Headers],[RCB]],1,0)</f>
        <v>0</v>
      </c>
      <c r="G164" s="9">
        <f>IF(Table26[winner]=Table26[[#Headers],[SRH]],1,0)</f>
        <v>0</v>
      </c>
      <c r="H164" s="9">
        <f>IF(Table26[winner]=Table26[[#Headers],[DC]],1,0)</f>
        <v>0</v>
      </c>
      <c r="I164" s="9">
        <f>IF(Table26[winner]=Table26[[#Headers],[RR]],1,0)</f>
        <v>0</v>
      </c>
      <c r="J164" s="9">
        <f>IF(Table26[winner]=Table26[[#Headers],[CSK]],1,0)</f>
        <v>0</v>
      </c>
      <c r="K164" s="9">
        <f>IF(Table26[winner]=Table26[[#Headers],[MI]],1,0)</f>
        <v>1</v>
      </c>
      <c r="L164" s="9">
        <f>IF(Table26[winner]=Table26[[#Headers],[KXIP]],1,0)</f>
        <v>0</v>
      </c>
    </row>
    <row r="165" spans="1:12" x14ac:dyDescent="0.3">
      <c r="A165">
        <v>2020</v>
      </c>
      <c r="B165" t="s">
        <v>372</v>
      </c>
      <c r="C165" t="s">
        <v>376</v>
      </c>
      <c r="D165" t="s">
        <v>376</v>
      </c>
      <c r="E165" s="9">
        <f>IF(Table26[winner]=Table26[[#Headers],[KKR]],1,0)</f>
        <v>0</v>
      </c>
      <c r="F165" s="9">
        <f>IF(Table26[winner]=Table26[[#Headers],[RCB]],1,0)</f>
        <v>1</v>
      </c>
      <c r="G165" s="9">
        <f>IF(Table26[winner]=Table26[[#Headers],[SRH]],1,0)</f>
        <v>0</v>
      </c>
      <c r="H165" s="9">
        <f>IF(Table26[winner]=Table26[[#Headers],[DC]],1,0)</f>
        <v>0</v>
      </c>
      <c r="I165" s="9">
        <f>IF(Table26[winner]=Table26[[#Headers],[RR]],1,0)</f>
        <v>0</v>
      </c>
      <c r="J165" s="9">
        <f>IF(Table26[winner]=Table26[[#Headers],[CSK]],1,0)</f>
        <v>0</v>
      </c>
      <c r="K165" s="9">
        <f>IF(Table26[winner]=Table26[[#Headers],[MI]],1,0)</f>
        <v>0</v>
      </c>
      <c r="L165" s="9">
        <f>IF(Table26[winner]=Table26[[#Headers],[KXIP]],1,0)</f>
        <v>0</v>
      </c>
    </row>
    <row r="166" spans="1:12" x14ac:dyDescent="0.3">
      <c r="A166">
        <v>2020</v>
      </c>
      <c r="B166" t="s">
        <v>372</v>
      </c>
      <c r="C166" t="s">
        <v>374</v>
      </c>
      <c r="D166" t="s">
        <v>372</v>
      </c>
      <c r="E166" s="9">
        <f>IF(Table26[winner]=Table26[[#Headers],[KKR]],1,0)</f>
        <v>1</v>
      </c>
      <c r="F166" s="9">
        <f>IF(Table26[winner]=Table26[[#Headers],[RCB]],1,0)</f>
        <v>0</v>
      </c>
      <c r="G166" s="9">
        <f>IF(Table26[winner]=Table26[[#Headers],[SRH]],1,0)</f>
        <v>0</v>
      </c>
      <c r="H166" s="9">
        <f>IF(Table26[winner]=Table26[[#Headers],[DC]],1,0)</f>
        <v>0</v>
      </c>
      <c r="I166" s="9">
        <f>IF(Table26[winner]=Table26[[#Headers],[RR]],1,0)</f>
        <v>0</v>
      </c>
      <c r="J166" s="9">
        <f>IF(Table26[winner]=Table26[[#Headers],[CSK]],1,0)</f>
        <v>0</v>
      </c>
      <c r="K166" s="9">
        <f>IF(Table26[winner]=Table26[[#Headers],[MI]],1,0)</f>
        <v>0</v>
      </c>
      <c r="L166" s="9">
        <f>IF(Table26[winner]=Table26[[#Headers],[KXIP]],1,0)</f>
        <v>0</v>
      </c>
    </row>
    <row r="167" spans="1:12" x14ac:dyDescent="0.3">
      <c r="A167">
        <v>2020</v>
      </c>
      <c r="B167" t="s">
        <v>372</v>
      </c>
      <c r="C167" t="s">
        <v>373</v>
      </c>
      <c r="D167" t="s">
        <v>372</v>
      </c>
      <c r="E167" s="9">
        <f>IF(Table26[winner]=Table26[[#Headers],[KKR]],1,0)</f>
        <v>1</v>
      </c>
      <c r="F167" s="9">
        <f>IF(Table26[winner]=Table26[[#Headers],[RCB]],1,0)</f>
        <v>0</v>
      </c>
      <c r="G167" s="9">
        <f>IF(Table26[winner]=Table26[[#Headers],[SRH]],1,0)</f>
        <v>0</v>
      </c>
      <c r="H167" s="9">
        <f>IF(Table26[winner]=Table26[[#Headers],[DC]],1,0)</f>
        <v>0</v>
      </c>
      <c r="I167" s="9">
        <f>IF(Table26[winner]=Table26[[#Headers],[RR]],1,0)</f>
        <v>0</v>
      </c>
      <c r="J167" s="9">
        <f>IF(Table26[winner]=Table26[[#Headers],[CSK]],1,0)</f>
        <v>0</v>
      </c>
      <c r="K167" s="9">
        <f>IF(Table26[winner]=Table26[[#Headers],[MI]],1,0)</f>
        <v>0</v>
      </c>
      <c r="L167" s="9">
        <f>IF(Table26[winner]=Table26[[#Headers],[KXIP]],1,0)</f>
        <v>0</v>
      </c>
    </row>
    <row r="168" spans="1:12" x14ac:dyDescent="0.3">
      <c r="A168">
        <v>2020</v>
      </c>
      <c r="B168" t="s">
        <v>372</v>
      </c>
      <c r="C168" t="s">
        <v>375</v>
      </c>
      <c r="D168" t="s">
        <v>372</v>
      </c>
      <c r="E168" s="9">
        <f>IF(Table26[winner]=Table26[[#Headers],[KKR]],1,0)</f>
        <v>1</v>
      </c>
      <c r="F168" s="9">
        <f>IF(Table26[winner]=Table26[[#Headers],[RCB]],1,0)</f>
        <v>0</v>
      </c>
      <c r="G168" s="9">
        <f>IF(Table26[winner]=Table26[[#Headers],[SRH]],1,0)</f>
        <v>0</v>
      </c>
      <c r="H168" s="9">
        <f>IF(Table26[winner]=Table26[[#Headers],[DC]],1,0)</f>
        <v>0</v>
      </c>
      <c r="I168" s="9">
        <f>IF(Table26[winner]=Table26[[#Headers],[RR]],1,0)</f>
        <v>0</v>
      </c>
      <c r="J168" s="9">
        <f>IF(Table26[winner]=Table26[[#Headers],[CSK]],1,0)</f>
        <v>0</v>
      </c>
      <c r="K168" s="9">
        <f>IF(Table26[winner]=Table26[[#Headers],[MI]],1,0)</f>
        <v>0</v>
      </c>
      <c r="L168" s="9">
        <f>IF(Table26[winner]=Table26[[#Headers],[KXIP]],1,0)</f>
        <v>0</v>
      </c>
    </row>
    <row r="169" spans="1:12" x14ac:dyDescent="0.3">
      <c r="A169">
        <v>2020</v>
      </c>
      <c r="B169" t="s">
        <v>372</v>
      </c>
      <c r="C169" t="s">
        <v>378</v>
      </c>
      <c r="D169" t="s">
        <v>372</v>
      </c>
      <c r="E169" s="9">
        <f>IF(Table26[winner]=Table26[[#Headers],[KKR]],1,0)</f>
        <v>1</v>
      </c>
      <c r="F169" s="9">
        <f>IF(Table26[winner]=Table26[[#Headers],[RCB]],1,0)</f>
        <v>0</v>
      </c>
      <c r="G169" s="9">
        <f>IF(Table26[winner]=Table26[[#Headers],[SRH]],1,0)</f>
        <v>0</v>
      </c>
      <c r="H169" s="9">
        <f>IF(Table26[winner]=Table26[[#Headers],[DC]],1,0)</f>
        <v>0</v>
      </c>
      <c r="I169" s="9">
        <f>IF(Table26[winner]=Table26[[#Headers],[RR]],1,0)</f>
        <v>0</v>
      </c>
      <c r="J169" s="9">
        <f>IF(Table26[winner]=Table26[[#Headers],[CSK]],1,0)</f>
        <v>0</v>
      </c>
      <c r="K169" s="9">
        <f>IF(Table26[winner]=Table26[[#Headers],[MI]],1,0)</f>
        <v>0</v>
      </c>
      <c r="L169" s="9">
        <f>IF(Table26[winner]=Table26[[#Headers],[KXIP]],1,0)</f>
        <v>0</v>
      </c>
    </row>
    <row r="170" spans="1:12" x14ac:dyDescent="0.3">
      <c r="A170">
        <v>2020</v>
      </c>
      <c r="B170" t="s">
        <v>372</v>
      </c>
      <c r="C170" t="s">
        <v>377</v>
      </c>
      <c r="D170" t="s">
        <v>377</v>
      </c>
      <c r="E170" s="9">
        <f>IF(Table26[winner]=Table26[[#Headers],[KKR]],1,0)</f>
        <v>0</v>
      </c>
      <c r="F170" s="9">
        <f>IF(Table26[winner]=Table26[[#Headers],[RCB]],1,0)</f>
        <v>0</v>
      </c>
      <c r="G170" s="9">
        <f>IF(Table26[winner]=Table26[[#Headers],[SRH]],1,0)</f>
        <v>0</v>
      </c>
      <c r="H170" s="9">
        <f>IF(Table26[winner]=Table26[[#Headers],[DC]],1,0)</f>
        <v>0</v>
      </c>
      <c r="I170" s="9">
        <f>IF(Table26[winner]=Table26[[#Headers],[RR]],1,0)</f>
        <v>0</v>
      </c>
      <c r="J170" s="9">
        <f>IF(Table26[winner]=Table26[[#Headers],[CSK]],1,0)</f>
        <v>0</v>
      </c>
      <c r="K170" s="9">
        <f>IF(Table26[winner]=Table26[[#Headers],[MI]],1,0)</f>
        <v>0</v>
      </c>
      <c r="L170" s="9">
        <f>IF(Table26[winner]=Table26[[#Headers],[KXIP]],1,0)</f>
        <v>1</v>
      </c>
    </row>
    <row r="171" spans="1:12" x14ac:dyDescent="0.3">
      <c r="A171">
        <v>2020</v>
      </c>
      <c r="B171" t="s">
        <v>372</v>
      </c>
      <c r="C171" t="s">
        <v>377</v>
      </c>
      <c r="D171" t="s">
        <v>372</v>
      </c>
      <c r="E171" s="9">
        <f>IF(Table26[winner]=Table26[[#Headers],[KKR]],1,0)</f>
        <v>1</v>
      </c>
      <c r="F171" s="9">
        <f>IF(Table26[winner]=Table26[[#Headers],[RCB]],1,0)</f>
        <v>0</v>
      </c>
      <c r="G171" s="9">
        <f>IF(Table26[winner]=Table26[[#Headers],[SRH]],1,0)</f>
        <v>0</v>
      </c>
      <c r="H171" s="9">
        <f>IF(Table26[winner]=Table26[[#Headers],[DC]],1,0)</f>
        <v>0</v>
      </c>
      <c r="I171" s="9">
        <f>IF(Table26[winner]=Table26[[#Headers],[RR]],1,0)</f>
        <v>0</v>
      </c>
      <c r="J171" s="9">
        <f>IF(Table26[winner]=Table26[[#Headers],[CSK]],1,0)</f>
        <v>0</v>
      </c>
      <c r="K171" s="9">
        <f>IF(Table26[winner]=Table26[[#Headers],[MI]],1,0)</f>
        <v>0</v>
      </c>
      <c r="L171" s="9">
        <f>IF(Table26[winner]=Table26[[#Headers],[KXIP]],1,0)</f>
        <v>0</v>
      </c>
    </row>
    <row r="172" spans="1:12" x14ac:dyDescent="0.3">
      <c r="A172">
        <v>2020</v>
      </c>
      <c r="B172" t="s">
        <v>372</v>
      </c>
      <c r="C172" t="s">
        <v>371</v>
      </c>
      <c r="D172" t="s">
        <v>371</v>
      </c>
      <c r="E172" s="9">
        <f>IF(Table26[winner]=Table26[[#Headers],[KKR]],1,0)</f>
        <v>0</v>
      </c>
      <c r="F172" s="9">
        <f>IF(Table26[winner]=Table26[[#Headers],[RCB]],1,0)</f>
        <v>0</v>
      </c>
      <c r="G172" s="9">
        <f>IF(Table26[winner]=Table26[[#Headers],[SRH]],1,0)</f>
        <v>0</v>
      </c>
      <c r="H172" s="9">
        <f>IF(Table26[winner]=Table26[[#Headers],[DC]],1,0)</f>
        <v>0</v>
      </c>
      <c r="I172" s="9">
        <f>IF(Table26[winner]=Table26[[#Headers],[RR]],1,0)</f>
        <v>0</v>
      </c>
      <c r="J172" s="9">
        <f>IF(Table26[winner]=Table26[[#Headers],[CSK]],1,0)</f>
        <v>0</v>
      </c>
      <c r="K172" s="9">
        <f>IF(Table26[winner]=Table26[[#Headers],[MI]],1,0)</f>
        <v>1</v>
      </c>
      <c r="L172" s="9">
        <f>IF(Table26[winner]=Table26[[#Headers],[KXIP]],1,0)</f>
        <v>0</v>
      </c>
    </row>
    <row r="173" spans="1:12" x14ac:dyDescent="0.3">
      <c r="A173">
        <v>2020</v>
      </c>
      <c r="B173" t="s">
        <v>372</v>
      </c>
      <c r="C173" t="s">
        <v>375</v>
      </c>
      <c r="D173" t="s">
        <v>372</v>
      </c>
      <c r="E173" s="9">
        <f>IF(Table26[winner]=Table26[[#Headers],[KKR]],1,0)</f>
        <v>1</v>
      </c>
      <c r="F173" s="9">
        <f>IF(Table26[winner]=Table26[[#Headers],[RCB]],1,0)</f>
        <v>0</v>
      </c>
      <c r="G173" s="9">
        <f>IF(Table26[winner]=Table26[[#Headers],[SRH]],1,0)</f>
        <v>0</v>
      </c>
      <c r="H173" s="9">
        <f>IF(Table26[winner]=Table26[[#Headers],[DC]],1,0)</f>
        <v>0</v>
      </c>
      <c r="I173" s="9">
        <f>IF(Table26[winner]=Table26[[#Headers],[RR]],1,0)</f>
        <v>0</v>
      </c>
      <c r="J173" s="9">
        <f>IF(Table26[winner]=Table26[[#Headers],[CSK]],1,0)</f>
        <v>0</v>
      </c>
      <c r="K173" s="9">
        <f>IF(Table26[winner]=Table26[[#Headers],[MI]],1,0)</f>
        <v>0</v>
      </c>
      <c r="L173" s="9">
        <f>IF(Table26[winner]=Table26[[#Headers],[KXIP]],1,0)</f>
        <v>0</v>
      </c>
    </row>
    <row r="174" spans="1:12" x14ac:dyDescent="0.3">
      <c r="A174">
        <v>2020</v>
      </c>
      <c r="B174" t="s">
        <v>372</v>
      </c>
      <c r="C174" t="s">
        <v>373</v>
      </c>
      <c r="D174" t="s">
        <v>373</v>
      </c>
      <c r="E174" s="9">
        <f>IF(Table26[winner]=Table26[[#Headers],[KKR]],1,0)</f>
        <v>0</v>
      </c>
      <c r="F174" s="9">
        <f>IF(Table26[winner]=Table26[[#Headers],[RCB]],1,0)</f>
        <v>0</v>
      </c>
      <c r="G174" s="9">
        <f>IF(Table26[winner]=Table26[[#Headers],[SRH]],1,0)</f>
        <v>0</v>
      </c>
      <c r="H174" s="9">
        <f>IF(Table26[winner]=Table26[[#Headers],[DC]],1,0)</f>
        <v>0</v>
      </c>
      <c r="I174" s="9">
        <f>IF(Table26[winner]=Table26[[#Headers],[RR]],1,0)</f>
        <v>0</v>
      </c>
      <c r="J174" s="9">
        <f>IF(Table26[winner]=Table26[[#Headers],[CSK]],1,0)</f>
        <v>1</v>
      </c>
      <c r="K174" s="9">
        <f>IF(Table26[winner]=Table26[[#Headers],[MI]],1,0)</f>
        <v>0</v>
      </c>
      <c r="L174" s="9">
        <f>IF(Table26[winner]=Table26[[#Headers],[KXIP]],1,0)</f>
        <v>0</v>
      </c>
    </row>
    <row r="175" spans="1:12" x14ac:dyDescent="0.3">
      <c r="A175">
        <v>2020</v>
      </c>
      <c r="B175" t="s">
        <v>371</v>
      </c>
      <c r="C175" t="s">
        <v>372</v>
      </c>
      <c r="D175" t="s">
        <v>371</v>
      </c>
      <c r="E175" s="9">
        <f>IF(Table26[winner]=Table26[[#Headers],[KKR]],1,0)</f>
        <v>0</v>
      </c>
      <c r="F175" s="9">
        <f>IF(Table26[winner]=Table26[[#Headers],[RCB]],1,0)</f>
        <v>0</v>
      </c>
      <c r="G175" s="9">
        <f>IF(Table26[winner]=Table26[[#Headers],[SRH]],1,0)</f>
        <v>0</v>
      </c>
      <c r="H175" s="9">
        <f>IF(Table26[winner]=Table26[[#Headers],[DC]],1,0)</f>
        <v>0</v>
      </c>
      <c r="I175" s="9">
        <f>IF(Table26[winner]=Table26[[#Headers],[RR]],1,0)</f>
        <v>0</v>
      </c>
      <c r="J175" s="9">
        <f>IF(Table26[winner]=Table26[[#Headers],[CSK]],1,0)</f>
        <v>0</v>
      </c>
      <c r="K175" s="9">
        <f>IF(Table26[winner]=Table26[[#Headers],[MI]],1,0)</f>
        <v>1</v>
      </c>
      <c r="L175" s="9">
        <f>IF(Table26[winner]=Table26[[#Headers],[KXIP]],1,0)</f>
        <v>0</v>
      </c>
    </row>
    <row r="176" spans="1:12" x14ac:dyDescent="0.3">
      <c r="A176">
        <v>2020</v>
      </c>
      <c r="B176" t="s">
        <v>374</v>
      </c>
      <c r="C176" t="s">
        <v>372</v>
      </c>
      <c r="D176" t="s">
        <v>374</v>
      </c>
      <c r="E176" s="9">
        <f>IF(Table26[winner]=Table26[[#Headers],[KKR]],1,0)</f>
        <v>0</v>
      </c>
      <c r="F176" s="9">
        <f>IF(Table26[winner]=Table26[[#Headers],[RCB]],1,0)</f>
        <v>0</v>
      </c>
      <c r="G176" s="9">
        <f>IF(Table26[winner]=Table26[[#Headers],[SRH]],1,0)</f>
        <v>0</v>
      </c>
      <c r="H176" s="9">
        <f>IF(Table26[winner]=Table26[[#Headers],[DC]],1,0)</f>
        <v>1</v>
      </c>
      <c r="I176" s="9">
        <f>IF(Table26[winner]=Table26[[#Headers],[RR]],1,0)</f>
        <v>0</v>
      </c>
      <c r="J176" s="9">
        <f>IF(Table26[winner]=Table26[[#Headers],[CSK]],1,0)</f>
        <v>0</v>
      </c>
      <c r="K176" s="9">
        <f>IF(Table26[winner]=Table26[[#Headers],[MI]],1,0)</f>
        <v>0</v>
      </c>
      <c r="L176" s="9">
        <f>IF(Table26[winner]=Table26[[#Headers],[KXIP]],1,0)</f>
        <v>0</v>
      </c>
    </row>
    <row r="177" spans="1:12" x14ac:dyDescent="0.3">
      <c r="A177">
        <v>2020</v>
      </c>
      <c r="B177" t="s">
        <v>376</v>
      </c>
      <c r="C177" t="s">
        <v>372</v>
      </c>
      <c r="D177" t="s">
        <v>376</v>
      </c>
      <c r="E177" s="9">
        <f>IF(Table26[winner]=Table26[[#Headers],[KKR]],1,0)</f>
        <v>0</v>
      </c>
      <c r="F177" s="9">
        <f>IF(Table26[winner]=Table26[[#Headers],[RCB]],1,0)</f>
        <v>1</v>
      </c>
      <c r="G177" s="9">
        <f>IF(Table26[winner]=Table26[[#Headers],[SRH]],1,0)</f>
        <v>0</v>
      </c>
      <c r="H177" s="9">
        <f>IF(Table26[winner]=Table26[[#Headers],[DC]],1,0)</f>
        <v>0</v>
      </c>
      <c r="I177" s="9">
        <f>IF(Table26[winner]=Table26[[#Headers],[RR]],1,0)</f>
        <v>0</v>
      </c>
      <c r="J177" s="9">
        <f>IF(Table26[winner]=Table26[[#Headers],[CSK]],1,0)</f>
        <v>0</v>
      </c>
      <c r="K177" s="9">
        <f>IF(Table26[winner]=Table26[[#Headers],[MI]],1,0)</f>
        <v>0</v>
      </c>
      <c r="L177" s="9">
        <f>IF(Table26[winner]=Table26[[#Headers],[KXIP]],1,0)</f>
        <v>0</v>
      </c>
    </row>
    <row r="178" spans="1:12" x14ac:dyDescent="0.3">
      <c r="A178">
        <v>2020</v>
      </c>
      <c r="B178" t="s">
        <v>378</v>
      </c>
      <c r="C178" t="s">
        <v>372</v>
      </c>
      <c r="D178" t="s">
        <v>372</v>
      </c>
      <c r="E178" s="9">
        <f>IF(Table26[winner]=Table26[[#Headers],[KKR]],1,0)</f>
        <v>1</v>
      </c>
      <c r="F178" s="9">
        <f>IF(Table26[winner]=Table26[[#Headers],[RCB]],1,0)</f>
        <v>0</v>
      </c>
      <c r="G178" s="9">
        <f>IF(Table26[winner]=Table26[[#Headers],[SRH]],1,0)</f>
        <v>0</v>
      </c>
      <c r="H178" s="9">
        <f>IF(Table26[winner]=Table26[[#Headers],[DC]],1,0)</f>
        <v>0</v>
      </c>
      <c r="I178" s="9">
        <f>IF(Table26[winner]=Table26[[#Headers],[RR]],1,0)</f>
        <v>0</v>
      </c>
      <c r="J178" s="9">
        <f>IF(Table26[winner]=Table26[[#Headers],[CSK]],1,0)</f>
        <v>0</v>
      </c>
      <c r="K178" s="9">
        <f>IF(Table26[winner]=Table26[[#Headers],[MI]],1,0)</f>
        <v>0</v>
      </c>
      <c r="L178" s="9">
        <f>IF(Table26[winner]=Table26[[#Headers],[KXIP]],1,0)</f>
        <v>0</v>
      </c>
    </row>
    <row r="179" spans="1:12" x14ac:dyDescent="0.3">
      <c r="A179">
        <v>2021</v>
      </c>
      <c r="B179" t="s">
        <v>372</v>
      </c>
      <c r="C179" t="s">
        <v>378</v>
      </c>
      <c r="D179" t="s">
        <v>372</v>
      </c>
      <c r="E179" s="9">
        <f>IF(Table26[winner]=Table26[[#Headers],[KKR]],1,0)</f>
        <v>1</v>
      </c>
      <c r="F179" s="9">
        <f>IF(Table26[winner]=Table26[[#Headers],[RCB]],1,0)</f>
        <v>0</v>
      </c>
      <c r="G179" s="9">
        <f>IF(Table26[winner]=Table26[[#Headers],[SRH]],1,0)</f>
        <v>0</v>
      </c>
      <c r="H179" s="9">
        <f>IF(Table26[winner]=Table26[[#Headers],[DC]],1,0)</f>
        <v>0</v>
      </c>
      <c r="I179" s="9">
        <f>IF(Table26[winner]=Table26[[#Headers],[RR]],1,0)</f>
        <v>0</v>
      </c>
      <c r="J179" s="9">
        <f>IF(Table26[winner]=Table26[[#Headers],[CSK]],1,0)</f>
        <v>0</v>
      </c>
      <c r="K179" s="9">
        <f>IF(Table26[winner]=Table26[[#Headers],[MI]],1,0)</f>
        <v>0</v>
      </c>
      <c r="L179" s="9">
        <f>IF(Table26[winner]=Table26[[#Headers],[KXIP]],1,0)</f>
        <v>0</v>
      </c>
    </row>
    <row r="180" spans="1:12" x14ac:dyDescent="0.3">
      <c r="A180">
        <v>2021</v>
      </c>
      <c r="B180" t="s">
        <v>372</v>
      </c>
      <c r="C180" t="s">
        <v>375</v>
      </c>
      <c r="D180" t="s">
        <v>375</v>
      </c>
      <c r="E180" s="9">
        <f>IF(Table26[winner]=Table26[[#Headers],[KKR]],1,0)</f>
        <v>0</v>
      </c>
      <c r="F180" s="9">
        <f>IF(Table26[winner]=Table26[[#Headers],[RCB]],1,0)</f>
        <v>0</v>
      </c>
      <c r="G180" s="9">
        <f>IF(Table26[winner]=Table26[[#Headers],[SRH]],1,0)</f>
        <v>0</v>
      </c>
      <c r="H180" s="9">
        <f>IF(Table26[winner]=Table26[[#Headers],[DC]],1,0)</f>
        <v>0</v>
      </c>
      <c r="I180" s="9">
        <f>IF(Table26[winner]=Table26[[#Headers],[RR]],1,0)</f>
        <v>1</v>
      </c>
      <c r="J180" s="9">
        <f>IF(Table26[winner]=Table26[[#Headers],[CSK]],1,0)</f>
        <v>0</v>
      </c>
      <c r="K180" s="9">
        <f>IF(Table26[winner]=Table26[[#Headers],[MI]],1,0)</f>
        <v>0</v>
      </c>
      <c r="L180" s="9">
        <f>IF(Table26[winner]=Table26[[#Headers],[KXIP]],1,0)</f>
        <v>0</v>
      </c>
    </row>
    <row r="181" spans="1:12" x14ac:dyDescent="0.3">
      <c r="A181">
        <v>2021</v>
      </c>
      <c r="B181" t="s">
        <v>371</v>
      </c>
      <c r="C181" t="s">
        <v>372</v>
      </c>
      <c r="D181" t="s">
        <v>371</v>
      </c>
      <c r="E181" s="9">
        <f>IF(Table26[winner]=Table26[[#Headers],[KKR]],1,0)</f>
        <v>0</v>
      </c>
      <c r="F181" s="9">
        <f>IF(Table26[winner]=Table26[[#Headers],[RCB]],1,0)</f>
        <v>0</v>
      </c>
      <c r="G181" s="9">
        <f>IF(Table26[winner]=Table26[[#Headers],[SRH]],1,0)</f>
        <v>0</v>
      </c>
      <c r="H181" s="9">
        <f>IF(Table26[winner]=Table26[[#Headers],[DC]],1,0)</f>
        <v>0</v>
      </c>
      <c r="I181" s="9">
        <f>IF(Table26[winner]=Table26[[#Headers],[RR]],1,0)</f>
        <v>0</v>
      </c>
      <c r="J181" s="9">
        <f>IF(Table26[winner]=Table26[[#Headers],[CSK]],1,0)</f>
        <v>0</v>
      </c>
      <c r="K181" s="9">
        <f>IF(Table26[winner]=Table26[[#Headers],[MI]],1,0)</f>
        <v>1</v>
      </c>
      <c r="L181" s="9">
        <f>IF(Table26[winner]=Table26[[#Headers],[KXIP]],1,0)</f>
        <v>0</v>
      </c>
    </row>
    <row r="182" spans="1:12" x14ac:dyDescent="0.3">
      <c r="A182">
        <v>2021</v>
      </c>
      <c r="B182" t="s">
        <v>376</v>
      </c>
      <c r="C182" t="s">
        <v>372</v>
      </c>
      <c r="D182" t="s">
        <v>376</v>
      </c>
      <c r="E182" s="9">
        <f>IF(Table26[winner]=Table26[[#Headers],[KKR]],1,0)</f>
        <v>0</v>
      </c>
      <c r="F182" s="9">
        <f>IF(Table26[winner]=Table26[[#Headers],[RCB]],1,0)</f>
        <v>1</v>
      </c>
      <c r="G182" s="9">
        <f>IF(Table26[winner]=Table26[[#Headers],[SRH]],1,0)</f>
        <v>0</v>
      </c>
      <c r="H182" s="9">
        <f>IF(Table26[winner]=Table26[[#Headers],[DC]],1,0)</f>
        <v>0</v>
      </c>
      <c r="I182" s="9">
        <f>IF(Table26[winner]=Table26[[#Headers],[RR]],1,0)</f>
        <v>0</v>
      </c>
      <c r="J182" s="9">
        <f>IF(Table26[winner]=Table26[[#Headers],[CSK]],1,0)</f>
        <v>0</v>
      </c>
      <c r="K182" s="9">
        <f>IF(Table26[winner]=Table26[[#Headers],[MI]],1,0)</f>
        <v>0</v>
      </c>
      <c r="L182" s="9">
        <f>IF(Table26[winner]=Table26[[#Headers],[KXIP]],1,0)</f>
        <v>0</v>
      </c>
    </row>
    <row r="183" spans="1:12" x14ac:dyDescent="0.3">
      <c r="A183">
        <v>2021</v>
      </c>
      <c r="B183" t="s">
        <v>373</v>
      </c>
      <c r="C183" t="s">
        <v>372</v>
      </c>
      <c r="D183" t="s">
        <v>373</v>
      </c>
      <c r="E183" s="9">
        <f>IF(Table26[winner]=Table26[[#Headers],[KKR]],1,0)</f>
        <v>0</v>
      </c>
      <c r="F183" s="9">
        <f>IF(Table26[winner]=Table26[[#Headers],[RCB]],1,0)</f>
        <v>0</v>
      </c>
      <c r="G183" s="9">
        <f>IF(Table26[winner]=Table26[[#Headers],[SRH]],1,0)</f>
        <v>0</v>
      </c>
      <c r="H183" s="9">
        <f>IF(Table26[winner]=Table26[[#Headers],[DC]],1,0)</f>
        <v>0</v>
      </c>
      <c r="I183" s="9">
        <f>IF(Table26[winner]=Table26[[#Headers],[RR]],1,0)</f>
        <v>0</v>
      </c>
      <c r="J183" s="9">
        <f>IF(Table26[winner]=Table26[[#Headers],[CSK]],1,0)</f>
        <v>1</v>
      </c>
      <c r="K183" s="9">
        <f>IF(Table26[winner]=Table26[[#Headers],[MI]],1,0)</f>
        <v>0</v>
      </c>
      <c r="L183" s="9">
        <f>IF(Table26[winner]=Table26[[#Headers],[KXIP]],1,0)</f>
        <v>0</v>
      </c>
    </row>
    <row r="184" spans="1:12" x14ac:dyDescent="0.3">
      <c r="A184">
        <v>2021</v>
      </c>
      <c r="B184" t="s">
        <v>377</v>
      </c>
      <c r="C184" t="s">
        <v>372</v>
      </c>
      <c r="D184" t="s">
        <v>372</v>
      </c>
      <c r="E184" s="9">
        <f>IF(Table26[winner]=Table26[[#Headers],[KKR]],1,0)</f>
        <v>1</v>
      </c>
      <c r="F184" s="9">
        <f>IF(Table26[winner]=Table26[[#Headers],[RCB]],1,0)</f>
        <v>0</v>
      </c>
      <c r="G184" s="9">
        <f>IF(Table26[winner]=Table26[[#Headers],[SRH]],1,0)</f>
        <v>0</v>
      </c>
      <c r="H184" s="9">
        <f>IF(Table26[winner]=Table26[[#Headers],[DC]],1,0)</f>
        <v>0</v>
      </c>
      <c r="I184" s="9">
        <f>IF(Table26[winner]=Table26[[#Headers],[RR]],1,0)</f>
        <v>0</v>
      </c>
      <c r="J184" s="9">
        <f>IF(Table26[winner]=Table26[[#Headers],[CSK]],1,0)</f>
        <v>0</v>
      </c>
      <c r="K184" s="9">
        <f>IF(Table26[winner]=Table26[[#Headers],[MI]],1,0)</f>
        <v>0</v>
      </c>
      <c r="L184" s="9">
        <f>IF(Table26[winner]=Table26[[#Headers],[KXIP]],1,0)</f>
        <v>0</v>
      </c>
    </row>
    <row r="185" spans="1:12" x14ac:dyDescent="0.3">
      <c r="A185" s="8"/>
      <c r="B185" s="8"/>
      <c r="C185" s="8"/>
      <c r="D185" s="8"/>
      <c r="E185" s="12">
        <f>SUM(Table26[KKR])</f>
        <v>93</v>
      </c>
      <c r="F185" s="12">
        <f>SUM(Table26[RCB])</f>
        <v>13</v>
      </c>
      <c r="G185" s="12">
        <f>SUM(Table26[SRH])</f>
        <v>9</v>
      </c>
      <c r="H185" s="12">
        <f>SUM(Table26[DC])</f>
        <v>11</v>
      </c>
      <c r="I185" s="12">
        <f>SUM(Table26[RR])</f>
        <v>11</v>
      </c>
      <c r="J185" s="12">
        <f>SUM(Table26[CSK])</f>
        <v>15</v>
      </c>
      <c r="K185" s="12">
        <f>SUM(Table26[MI])</f>
        <v>22</v>
      </c>
      <c r="L185" s="12">
        <f>SUM(Table26[KXIP])</f>
        <v>9</v>
      </c>
    </row>
    <row r="186" spans="1:12" x14ac:dyDescent="0.3">
      <c r="A186" s="9"/>
      <c r="B186" s="9"/>
      <c r="C186" s="9"/>
      <c r="D186" s="9"/>
      <c r="E186" s="23"/>
      <c r="F186" s="23"/>
      <c r="G186" s="23"/>
      <c r="H186" s="23"/>
      <c r="I186" s="23"/>
      <c r="J186" s="23"/>
      <c r="K186" s="23"/>
      <c r="L186" s="23"/>
    </row>
    <row r="187" spans="1:12" x14ac:dyDescent="0.3">
      <c r="B187" s="27" t="s">
        <v>395</v>
      </c>
      <c r="C187" s="27"/>
      <c r="E187">
        <f>Table26[[#Totals],[KKR]]/COUNT(Table26[KKR])</f>
        <v>0.50819672131147542</v>
      </c>
      <c r="F187">
        <f>Table26[[#Totals],[RCB]]/(COUNTIF(Table26[team1],"RCB")+COUNTIF(Table26[team2], "RCB"))</f>
        <v>0.48148148148148145</v>
      </c>
      <c r="G187">
        <f>Table26[[#Totals],[SRH]]/(COUNTIF(Table26[team1],"SRH")+COUNTIF(Table26[team2], "SRH"))</f>
        <v>0.31034482758620691</v>
      </c>
      <c r="H187">
        <f>Table26[[#Totals],[DC]]/(COUNTIF(Table26[team1],"DC")+COUNTIF(Table26[team2], "DC"))</f>
        <v>0.44</v>
      </c>
      <c r="I187">
        <f>Table26[[#Totals],[RR]]/(COUNTIF(Table26[team1],"RR")+COUNTIF(Table26[team2], "RR"))</f>
        <v>0.47826086956521741</v>
      </c>
      <c r="J187">
        <f>Table26[[#Totals],[CSK]]/(COUNTIF(Table26[team1],"CSK")+COUNTIF(Table26[team2], "CSK"))</f>
        <v>0.65217391304347827</v>
      </c>
      <c r="K187">
        <f>Table26[[#Totals],[MI]]/(COUNTIF(Table26[team1],"MI")+COUNTIF(Table26[team2], "MI"))</f>
        <v>0.7857142857142857</v>
      </c>
      <c r="L187">
        <f>Table26[[#Totals],[KXIP]]/(COUNTIF(Table26[team1],"KXIP")+COUNTIF(Table26[team2], "KXIP"))</f>
        <v>0.32142857142857145</v>
      </c>
    </row>
  </sheetData>
  <mergeCells count="1">
    <mergeCell ref="B187:C187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195"/>
  <sheetViews>
    <sheetView workbookViewId="0">
      <selection activeCell="A2" sqref="A2"/>
    </sheetView>
  </sheetViews>
  <sheetFormatPr defaultRowHeight="14.4" x14ac:dyDescent="0.3"/>
  <cols>
    <col min="3" max="3" width="10.5546875" customWidth="1"/>
    <col min="14" max="14" width="42.5546875" bestFit="1" customWidth="1"/>
    <col min="15" max="16" width="12.33203125" bestFit="1" customWidth="1"/>
    <col min="17" max="17" width="12.44140625" bestFit="1" customWidth="1"/>
    <col min="18" max="18" width="14.44140625" customWidth="1"/>
    <col min="19" max="22" width="12" bestFit="1" customWidth="1"/>
    <col min="23" max="23" width="14.109375" customWidth="1"/>
  </cols>
  <sheetData>
    <row r="1" spans="1:22" x14ac:dyDescent="0.3">
      <c r="A1" s="7" t="s">
        <v>379</v>
      </c>
      <c r="B1" s="7" t="s">
        <v>6</v>
      </c>
      <c r="C1" s="7" t="s">
        <v>7</v>
      </c>
      <c r="D1" s="7" t="s">
        <v>10</v>
      </c>
      <c r="E1" s="11" t="s">
        <v>371</v>
      </c>
      <c r="F1" s="11" t="s">
        <v>376</v>
      </c>
      <c r="G1" s="11" t="s">
        <v>378</v>
      </c>
      <c r="H1" s="11" t="s">
        <v>374</v>
      </c>
      <c r="I1" s="11" t="s">
        <v>375</v>
      </c>
      <c r="J1" s="11" t="s">
        <v>373</v>
      </c>
      <c r="K1" s="11" t="s">
        <v>372</v>
      </c>
      <c r="L1" s="11" t="s">
        <v>377</v>
      </c>
    </row>
    <row r="2" spans="1:22" x14ac:dyDescent="0.3">
      <c r="A2" s="8">
        <v>2008</v>
      </c>
      <c r="B2" s="8" t="s">
        <v>371</v>
      </c>
      <c r="C2" s="8" t="s">
        <v>376</v>
      </c>
      <c r="D2" s="8" t="s">
        <v>376</v>
      </c>
      <c r="E2" s="9">
        <f>IF(Table211[winner]=Table211[[#Headers],[MI]],1,0)</f>
        <v>0</v>
      </c>
      <c r="F2" s="9">
        <f>IF(Table211[winner]=Table211[[#Headers],[RCB]],1,0)</f>
        <v>1</v>
      </c>
      <c r="G2" s="9">
        <f>IF(Table211[winner]=Table211[[#Headers],[SRH]],1,0)</f>
        <v>0</v>
      </c>
      <c r="H2" s="9">
        <f>IF(Table211[winner]=Table211[[#Headers],[DC]],1,0)</f>
        <v>0</v>
      </c>
      <c r="I2" s="9">
        <f>IF(Table211[winner]=Table211[[#Headers],[RR]],1,0)</f>
        <v>0</v>
      </c>
      <c r="J2" s="9">
        <f>IF(Table211[winner]=Table211[[#Headers],[CSK]],1,0)</f>
        <v>0</v>
      </c>
      <c r="K2" s="9">
        <f>IF(Table211[winner]=Table211[[#Headers],[KKR]],1,0)</f>
        <v>0</v>
      </c>
      <c r="L2" s="9">
        <f>IF(Table211[winner]=Table211[[#Headers],[KXIP]],1,0)</f>
        <v>0</v>
      </c>
      <c r="N2" s="19" t="s">
        <v>371</v>
      </c>
      <c r="O2" t="s">
        <v>398</v>
      </c>
      <c r="Q2" t="s">
        <v>404</v>
      </c>
      <c r="R2" t="s">
        <v>403</v>
      </c>
      <c r="S2" t="s">
        <v>402</v>
      </c>
      <c r="T2" t="s">
        <v>401</v>
      </c>
      <c r="U2" t="s">
        <v>400</v>
      </c>
      <c r="V2" t="s">
        <v>399</v>
      </c>
    </row>
    <row r="3" spans="1:22" x14ac:dyDescent="0.3">
      <c r="A3" s="8">
        <v>2008</v>
      </c>
      <c r="B3" s="8" t="s">
        <v>371</v>
      </c>
      <c r="C3" s="8" t="s">
        <v>378</v>
      </c>
      <c r="D3" s="8" t="s">
        <v>378</v>
      </c>
      <c r="E3" s="9">
        <f>IF(Table211[winner]=Table211[[#Headers],[MI]],1,0)</f>
        <v>0</v>
      </c>
      <c r="F3" s="9">
        <f>IF(Table211[winner]=Table211[[#Headers],[RCB]],1,0)</f>
        <v>0</v>
      </c>
      <c r="G3" s="9">
        <f>IF(Table211[winner]=Table211[[#Headers],[SRH]],1,0)</f>
        <v>1</v>
      </c>
      <c r="H3" s="9">
        <f>IF(Table211[winner]=Table211[[#Headers],[DC]],1,0)</f>
        <v>0</v>
      </c>
      <c r="I3" s="9">
        <f>IF(Table211[winner]=Table211[[#Headers],[RR]],1,0)</f>
        <v>0</v>
      </c>
      <c r="J3" s="9">
        <f>IF(Table211[winner]=Table211[[#Headers],[CSK]],1,0)</f>
        <v>0</v>
      </c>
      <c r="K3" s="9">
        <f>IF(Table211[winner]=Table211[[#Headers],[KKR]],1,0)</f>
        <v>0</v>
      </c>
      <c r="L3" s="9">
        <f>IF(Table211[winner]=Table211[[#Headers],[KXIP]],1,0)</f>
        <v>0</v>
      </c>
      <c r="N3" s="24" t="s">
        <v>397</v>
      </c>
      <c r="O3">
        <f>E195</f>
        <v>0.59162303664921467</v>
      </c>
      <c r="Q3" s="24" t="s">
        <v>376</v>
      </c>
      <c r="R3">
        <f>1-O9</f>
        <v>0.60714285714285721</v>
      </c>
      <c r="S3">
        <f>1-R3</f>
        <v>0.39285714285714279</v>
      </c>
      <c r="T3">
        <f t="shared" ref="T3:U9" si="0">R3^2</f>
        <v>0.3686224489795919</v>
      </c>
      <c r="U3">
        <f t="shared" si="0"/>
        <v>0.15433673469387751</v>
      </c>
      <c r="V3">
        <f t="shared" ref="V3:V9" si="1">R3*S3*2</f>
        <v>0.47704081632653056</v>
      </c>
    </row>
    <row r="4" spans="1:22" x14ac:dyDescent="0.3">
      <c r="A4" s="8">
        <v>2008</v>
      </c>
      <c r="B4" s="8" t="s">
        <v>371</v>
      </c>
      <c r="C4" s="8" t="s">
        <v>374</v>
      </c>
      <c r="D4" s="8" t="s">
        <v>371</v>
      </c>
      <c r="E4" s="9">
        <f>IF(Table211[winner]=Table211[[#Headers],[MI]],1,0)</f>
        <v>1</v>
      </c>
      <c r="F4" s="9">
        <f>IF(Table211[winner]=Table211[[#Headers],[RCB]],1,0)</f>
        <v>0</v>
      </c>
      <c r="G4" s="9">
        <f>IF(Table211[winner]=Table211[[#Headers],[SRH]],1,0)</f>
        <v>0</v>
      </c>
      <c r="H4" s="9">
        <f>IF(Table211[winner]=Table211[[#Headers],[DC]],1,0)</f>
        <v>0</v>
      </c>
      <c r="I4" s="9">
        <f>IF(Table211[winner]=Table211[[#Headers],[RR]],1,0)</f>
        <v>0</v>
      </c>
      <c r="J4" s="9">
        <f>IF(Table211[winner]=Table211[[#Headers],[CSK]],1,0)</f>
        <v>0</v>
      </c>
      <c r="K4" s="9">
        <f>IF(Table211[winner]=Table211[[#Headers],[KKR]],1,0)</f>
        <v>0</v>
      </c>
      <c r="L4" s="9">
        <f>IF(Table211[winner]=Table211[[#Headers],[KXIP]],1,0)</f>
        <v>0</v>
      </c>
      <c r="N4" s="28" t="s">
        <v>414</v>
      </c>
      <c r="O4">
        <f>K195</f>
        <v>0.21428571428571427</v>
      </c>
      <c r="Q4" s="24" t="s">
        <v>378</v>
      </c>
      <c r="R4">
        <f>1-O6</f>
        <v>0.55555555555555558</v>
      </c>
      <c r="S4">
        <f t="shared" ref="S4:S9" si="2">1-R4</f>
        <v>0.44444444444444442</v>
      </c>
      <c r="T4">
        <f t="shared" si="0"/>
        <v>0.30864197530864201</v>
      </c>
      <c r="U4">
        <f t="shared" si="0"/>
        <v>0.19753086419753085</v>
      </c>
      <c r="V4">
        <f t="shared" si="1"/>
        <v>0.49382716049382713</v>
      </c>
    </row>
    <row r="5" spans="1:22" x14ac:dyDescent="0.3">
      <c r="A5" s="8">
        <v>2008</v>
      </c>
      <c r="B5" s="8" t="s">
        <v>371</v>
      </c>
      <c r="C5" s="8" t="s">
        <v>375</v>
      </c>
      <c r="D5" s="8" t="s">
        <v>371</v>
      </c>
      <c r="E5" s="9">
        <f>IF(Table211[winner]=Table211[[#Headers],[MI]],1,0)</f>
        <v>1</v>
      </c>
      <c r="F5" s="9">
        <f>IF(Table211[winner]=Table211[[#Headers],[RCB]],1,0)</f>
        <v>0</v>
      </c>
      <c r="G5" s="9">
        <f>IF(Table211[winner]=Table211[[#Headers],[SRH]],1,0)</f>
        <v>0</v>
      </c>
      <c r="H5" s="9">
        <f>IF(Table211[winner]=Table211[[#Headers],[DC]],1,0)</f>
        <v>0</v>
      </c>
      <c r="I5" s="9">
        <f>IF(Table211[winner]=Table211[[#Headers],[RR]],1,0)</f>
        <v>0</v>
      </c>
      <c r="J5" s="9">
        <f>IF(Table211[winner]=Table211[[#Headers],[CSK]],1,0)</f>
        <v>0</v>
      </c>
      <c r="K5" s="9">
        <f>IF(Table211[winner]=Table211[[#Headers],[KKR]],1,0)</f>
        <v>0</v>
      </c>
      <c r="L5" s="9">
        <f>IF(Table211[winner]=Table211[[#Headers],[KXIP]],1,0)</f>
        <v>0</v>
      </c>
      <c r="N5" s="28" t="s">
        <v>412</v>
      </c>
      <c r="O5">
        <f>H195</f>
        <v>0.44827586206896552</v>
      </c>
      <c r="Q5" s="24" t="s">
        <v>374</v>
      </c>
      <c r="R5">
        <f>1-Table15[[#This Row],[Probability]]</f>
        <v>0.55172413793103448</v>
      </c>
      <c r="S5">
        <f t="shared" si="2"/>
        <v>0.44827586206896552</v>
      </c>
      <c r="T5">
        <f t="shared" si="0"/>
        <v>0.30439952437574314</v>
      </c>
      <c r="U5">
        <f t="shared" si="0"/>
        <v>0.20095124851367421</v>
      </c>
      <c r="V5">
        <f t="shared" si="1"/>
        <v>0.49464922711058262</v>
      </c>
    </row>
    <row r="6" spans="1:22" x14ac:dyDescent="0.3">
      <c r="A6" s="8">
        <v>2008</v>
      </c>
      <c r="B6" s="8" t="s">
        <v>371</v>
      </c>
      <c r="C6" s="8" t="s">
        <v>373</v>
      </c>
      <c r="D6" s="8" t="s">
        <v>371</v>
      </c>
      <c r="E6" s="9">
        <f>IF(Table211[winner]=Table211[[#Headers],[MI]],1,0)</f>
        <v>1</v>
      </c>
      <c r="F6" s="9">
        <f>IF(Table211[winner]=Table211[[#Headers],[RCB]],1,0)</f>
        <v>0</v>
      </c>
      <c r="G6" s="9">
        <f>IF(Table211[winner]=Table211[[#Headers],[SRH]],1,0)</f>
        <v>0</v>
      </c>
      <c r="H6" s="9">
        <f>IF(Table211[winner]=Table211[[#Headers],[DC]],1,0)</f>
        <v>0</v>
      </c>
      <c r="I6" s="9">
        <f>IF(Table211[winner]=Table211[[#Headers],[RR]],1,0)</f>
        <v>0</v>
      </c>
      <c r="J6" s="9">
        <f>IF(Table211[winner]=Table211[[#Headers],[CSK]],1,0)</f>
        <v>0</v>
      </c>
      <c r="K6" s="9">
        <f>IF(Table211[winner]=Table211[[#Headers],[KKR]],1,0)</f>
        <v>0</v>
      </c>
      <c r="L6" s="9">
        <f>IF(Table211[winner]=Table211[[#Headers],[KXIP]],1,0)</f>
        <v>0</v>
      </c>
      <c r="N6" s="28" t="s">
        <v>411</v>
      </c>
      <c r="O6">
        <f>G195</f>
        <v>0.44444444444444442</v>
      </c>
      <c r="Q6" s="24" t="s">
        <v>375</v>
      </c>
      <c r="R6" s="21">
        <f>1-O8</f>
        <v>0.5</v>
      </c>
      <c r="S6">
        <f t="shared" si="2"/>
        <v>0.5</v>
      </c>
      <c r="T6">
        <f t="shared" si="0"/>
        <v>0.25</v>
      </c>
      <c r="U6">
        <f t="shared" si="0"/>
        <v>0.25</v>
      </c>
      <c r="V6">
        <f t="shared" si="1"/>
        <v>0.5</v>
      </c>
    </row>
    <row r="7" spans="1:22" x14ac:dyDescent="0.3">
      <c r="A7" s="8">
        <v>2008</v>
      </c>
      <c r="B7" s="8" t="s">
        <v>371</v>
      </c>
      <c r="C7" s="8" t="s">
        <v>372</v>
      </c>
      <c r="D7" s="8" t="s">
        <v>371</v>
      </c>
      <c r="E7" s="9">
        <f>IF(Table211[winner]=Table211[[#Headers],[MI]],1,0)</f>
        <v>1</v>
      </c>
      <c r="F7" s="9">
        <f>IF(Table211[winner]=Table211[[#Headers],[RCB]],1,0)</f>
        <v>0</v>
      </c>
      <c r="G7" s="9">
        <f>IF(Table211[winner]=Table211[[#Headers],[SRH]],1,0)</f>
        <v>0</v>
      </c>
      <c r="H7" s="9">
        <f>IF(Table211[winner]=Table211[[#Headers],[DC]],1,0)</f>
        <v>0</v>
      </c>
      <c r="I7" s="9">
        <f>IF(Table211[winner]=Table211[[#Headers],[RR]],1,0)</f>
        <v>0</v>
      </c>
      <c r="J7" s="9">
        <f>IF(Table211[winner]=Table211[[#Headers],[CSK]],1,0)</f>
        <v>0</v>
      </c>
      <c r="K7" s="9">
        <f>IF(Table211[winner]=Table211[[#Headers],[KKR]],1,0)</f>
        <v>0</v>
      </c>
      <c r="L7" s="9">
        <f>IF(Table211[winner]=Table211[[#Headers],[KXIP]],1,0)</f>
        <v>0</v>
      </c>
      <c r="N7" s="28" t="s">
        <v>416</v>
      </c>
      <c r="O7" s="21">
        <f>J195</f>
        <v>0.4</v>
      </c>
      <c r="Q7" s="24" t="s">
        <v>373</v>
      </c>
      <c r="R7" s="21">
        <f>1-Table15[[#This Row],[Probability]]</f>
        <v>0.6</v>
      </c>
      <c r="S7">
        <f t="shared" si="2"/>
        <v>0.4</v>
      </c>
      <c r="T7">
        <f t="shared" si="0"/>
        <v>0.36</v>
      </c>
      <c r="U7">
        <f t="shared" si="0"/>
        <v>0.16000000000000003</v>
      </c>
      <c r="V7">
        <f t="shared" si="1"/>
        <v>0.48</v>
      </c>
    </row>
    <row r="8" spans="1:22" x14ac:dyDescent="0.3">
      <c r="A8" s="8">
        <v>2008</v>
      </c>
      <c r="B8" s="8" t="s">
        <v>371</v>
      </c>
      <c r="C8" s="8" t="s">
        <v>377</v>
      </c>
      <c r="D8" s="8" t="s">
        <v>377</v>
      </c>
      <c r="E8" s="9">
        <f>IF(Table211[winner]=Table211[[#Headers],[MI]],1,0)</f>
        <v>0</v>
      </c>
      <c r="F8" s="9">
        <f>IF(Table211[winner]=Table211[[#Headers],[RCB]],1,0)</f>
        <v>0</v>
      </c>
      <c r="G8" s="9">
        <f>IF(Table211[winner]=Table211[[#Headers],[SRH]],1,0)</f>
        <v>0</v>
      </c>
      <c r="H8" s="9">
        <f>IF(Table211[winner]=Table211[[#Headers],[DC]],1,0)</f>
        <v>0</v>
      </c>
      <c r="I8" s="9">
        <f>IF(Table211[winner]=Table211[[#Headers],[RR]],1,0)</f>
        <v>0</v>
      </c>
      <c r="J8" s="9">
        <f>IF(Table211[winner]=Table211[[#Headers],[CSK]],1,0)</f>
        <v>0</v>
      </c>
      <c r="K8" s="9">
        <f>IF(Table211[winner]=Table211[[#Headers],[KKR]],1,0)</f>
        <v>0</v>
      </c>
      <c r="L8" s="9">
        <f>IF(Table211[winner]=Table211[[#Headers],[KXIP]],1,0)</f>
        <v>1</v>
      </c>
      <c r="N8" s="28" t="s">
        <v>413</v>
      </c>
      <c r="O8" s="21">
        <f>I195</f>
        <v>0.5</v>
      </c>
      <c r="Q8" s="24" t="s">
        <v>372</v>
      </c>
      <c r="R8">
        <f>1-O4</f>
        <v>0.7857142857142857</v>
      </c>
      <c r="S8">
        <f t="shared" si="2"/>
        <v>0.2142857142857143</v>
      </c>
      <c r="T8">
        <f t="shared" si="0"/>
        <v>0.61734693877551017</v>
      </c>
      <c r="U8">
        <f t="shared" si="0"/>
        <v>4.5918367346938785E-2</v>
      </c>
      <c r="V8">
        <f t="shared" si="1"/>
        <v>0.33673469387755106</v>
      </c>
    </row>
    <row r="9" spans="1:22" x14ac:dyDescent="0.3">
      <c r="A9" s="8">
        <v>2008</v>
      </c>
      <c r="B9" s="8" t="s">
        <v>373</v>
      </c>
      <c r="C9" s="8" t="s">
        <v>371</v>
      </c>
      <c r="D9" s="8" t="s">
        <v>373</v>
      </c>
      <c r="E9" s="9">
        <f>IF(Table211[winner]=Table211[[#Headers],[MI]],1,0)</f>
        <v>0</v>
      </c>
      <c r="F9" s="9">
        <f>IF(Table211[winner]=Table211[[#Headers],[RCB]],1,0)</f>
        <v>0</v>
      </c>
      <c r="G9" s="9">
        <f>IF(Table211[winner]=Table211[[#Headers],[SRH]],1,0)</f>
        <v>0</v>
      </c>
      <c r="H9" s="9">
        <f>IF(Table211[winner]=Table211[[#Headers],[DC]],1,0)</f>
        <v>0</v>
      </c>
      <c r="I9" s="9">
        <f>IF(Table211[winner]=Table211[[#Headers],[RR]],1,0)</f>
        <v>0</v>
      </c>
      <c r="J9" s="9">
        <f>IF(Table211[winner]=Table211[[#Headers],[CSK]],1,0)</f>
        <v>1</v>
      </c>
      <c r="K9" s="9">
        <f>IF(Table211[winner]=Table211[[#Headers],[KKR]],1,0)</f>
        <v>0</v>
      </c>
      <c r="L9" s="9">
        <f>IF(Table211[winner]=Table211[[#Headers],[KXIP]],1,0)</f>
        <v>0</v>
      </c>
      <c r="N9" s="28" t="s">
        <v>410</v>
      </c>
      <c r="O9">
        <f>F195</f>
        <v>0.39285714285714285</v>
      </c>
      <c r="Q9" s="24" t="s">
        <v>377</v>
      </c>
      <c r="R9">
        <f>1-O10</f>
        <v>0.5185185185185186</v>
      </c>
      <c r="S9">
        <f t="shared" si="2"/>
        <v>0.4814814814814814</v>
      </c>
      <c r="T9">
        <f t="shared" si="0"/>
        <v>0.2688614540466393</v>
      </c>
      <c r="U9">
        <f t="shared" si="0"/>
        <v>0.2318244170096021</v>
      </c>
      <c r="V9">
        <f t="shared" si="1"/>
        <v>0.4993141289437586</v>
      </c>
    </row>
    <row r="10" spans="1:22" x14ac:dyDescent="0.3">
      <c r="A10" s="8">
        <v>2008</v>
      </c>
      <c r="B10" s="8" t="s">
        <v>377</v>
      </c>
      <c r="C10" s="8" t="s">
        <v>371</v>
      </c>
      <c r="D10" s="8" t="s">
        <v>377</v>
      </c>
      <c r="E10" s="9">
        <f>IF(Table211[winner]=Table211[[#Headers],[MI]],1,0)</f>
        <v>0</v>
      </c>
      <c r="F10" s="9">
        <f>IF(Table211[winner]=Table211[[#Headers],[RCB]],1,0)</f>
        <v>0</v>
      </c>
      <c r="G10" s="9">
        <f>IF(Table211[winner]=Table211[[#Headers],[SRH]],1,0)</f>
        <v>0</v>
      </c>
      <c r="H10" s="9">
        <f>IF(Table211[winner]=Table211[[#Headers],[DC]],1,0)</f>
        <v>0</v>
      </c>
      <c r="I10" s="9">
        <f>IF(Table211[winner]=Table211[[#Headers],[RR]],1,0)</f>
        <v>0</v>
      </c>
      <c r="J10" s="9">
        <f>IF(Table211[winner]=Table211[[#Headers],[CSK]],1,0)</f>
        <v>0</v>
      </c>
      <c r="K10" s="9">
        <f>IF(Table211[winner]=Table211[[#Headers],[KKR]],1,0)</f>
        <v>0</v>
      </c>
      <c r="L10" s="9">
        <f>IF(Table211[winner]=Table211[[#Headers],[KXIP]],1,0)</f>
        <v>1</v>
      </c>
      <c r="N10" s="29" t="s">
        <v>415</v>
      </c>
      <c r="O10">
        <f>L195</f>
        <v>0.48148148148148145</v>
      </c>
    </row>
    <row r="11" spans="1:22" x14ac:dyDescent="0.3">
      <c r="A11" s="8">
        <v>2008</v>
      </c>
      <c r="B11" s="8" t="s">
        <v>372</v>
      </c>
      <c r="C11" s="8" t="s">
        <v>371</v>
      </c>
      <c r="D11" s="8" t="s">
        <v>371</v>
      </c>
      <c r="E11" s="9">
        <f>IF(Table211[winner]=Table211[[#Headers],[MI]],1,0)</f>
        <v>1</v>
      </c>
      <c r="F11" s="9">
        <f>IF(Table211[winner]=Table211[[#Headers],[RCB]],1,0)</f>
        <v>0</v>
      </c>
      <c r="G11" s="9">
        <f>IF(Table211[winner]=Table211[[#Headers],[SRH]],1,0)</f>
        <v>0</v>
      </c>
      <c r="H11" s="9">
        <f>IF(Table211[winner]=Table211[[#Headers],[DC]],1,0)</f>
        <v>0</v>
      </c>
      <c r="I11" s="9">
        <f>IF(Table211[winner]=Table211[[#Headers],[RR]],1,0)</f>
        <v>0</v>
      </c>
      <c r="J11" s="9">
        <f>IF(Table211[winner]=Table211[[#Headers],[CSK]],1,0)</f>
        <v>0</v>
      </c>
      <c r="K11" s="9">
        <f>IF(Table211[winner]=Table211[[#Headers],[KKR]],1,0)</f>
        <v>0</v>
      </c>
      <c r="L11" s="9">
        <f>IF(Table211[winner]=Table211[[#Headers],[KXIP]],1,0)</f>
        <v>0</v>
      </c>
    </row>
    <row r="12" spans="1:22" x14ac:dyDescent="0.3">
      <c r="A12" s="8">
        <v>2008</v>
      </c>
      <c r="B12" s="8" t="s">
        <v>376</v>
      </c>
      <c r="C12" s="8" t="s">
        <v>371</v>
      </c>
      <c r="D12" s="8" t="s">
        <v>371</v>
      </c>
      <c r="E12" s="9">
        <f>IF(Table211[winner]=Table211[[#Headers],[MI]],1,0)</f>
        <v>1</v>
      </c>
      <c r="F12" s="9">
        <f>IF(Table211[winner]=Table211[[#Headers],[RCB]],1,0)</f>
        <v>0</v>
      </c>
      <c r="G12" s="9">
        <f>IF(Table211[winner]=Table211[[#Headers],[SRH]],1,0)</f>
        <v>0</v>
      </c>
      <c r="H12" s="9">
        <f>IF(Table211[winner]=Table211[[#Headers],[DC]],1,0)</f>
        <v>0</v>
      </c>
      <c r="I12" s="9">
        <f>IF(Table211[winner]=Table211[[#Headers],[RR]],1,0)</f>
        <v>0</v>
      </c>
      <c r="J12" s="9">
        <f>IF(Table211[winner]=Table211[[#Headers],[CSK]],1,0)</f>
        <v>0</v>
      </c>
      <c r="K12" s="9">
        <f>IF(Table211[winner]=Table211[[#Headers],[KKR]],1,0)</f>
        <v>0</v>
      </c>
      <c r="L12" s="9">
        <f>IF(Table211[winner]=Table211[[#Headers],[KXIP]],1,0)</f>
        <v>0</v>
      </c>
    </row>
    <row r="13" spans="1:22" x14ac:dyDescent="0.3">
      <c r="A13" s="8">
        <v>2008</v>
      </c>
      <c r="B13" s="8" t="s">
        <v>378</v>
      </c>
      <c r="C13" s="8" t="s">
        <v>371</v>
      </c>
      <c r="D13" s="8" t="s">
        <v>371</v>
      </c>
      <c r="E13" s="9">
        <f>IF(Table211[winner]=Table211[[#Headers],[MI]],1,0)</f>
        <v>1</v>
      </c>
      <c r="F13" s="9">
        <f>IF(Table211[winner]=Table211[[#Headers],[RCB]],1,0)</f>
        <v>0</v>
      </c>
      <c r="G13" s="9">
        <f>IF(Table211[winner]=Table211[[#Headers],[SRH]],1,0)</f>
        <v>0</v>
      </c>
      <c r="H13" s="9">
        <f>IF(Table211[winner]=Table211[[#Headers],[DC]],1,0)</f>
        <v>0</v>
      </c>
      <c r="I13" s="9">
        <f>IF(Table211[winner]=Table211[[#Headers],[RR]],1,0)</f>
        <v>0</v>
      </c>
      <c r="J13" s="9">
        <f>IF(Table211[winner]=Table211[[#Headers],[CSK]],1,0)</f>
        <v>0</v>
      </c>
      <c r="K13" s="9">
        <f>IF(Table211[winner]=Table211[[#Headers],[KKR]],1,0)</f>
        <v>0</v>
      </c>
      <c r="L13" s="9">
        <f>IF(Table211[winner]=Table211[[#Headers],[KXIP]],1,0)</f>
        <v>0</v>
      </c>
    </row>
    <row r="14" spans="1:22" x14ac:dyDescent="0.3">
      <c r="A14" s="8">
        <v>2008</v>
      </c>
      <c r="B14" s="8" t="s">
        <v>374</v>
      </c>
      <c r="C14" s="8" t="s">
        <v>371</v>
      </c>
      <c r="D14" s="8" t="s">
        <v>374</v>
      </c>
      <c r="E14" s="9">
        <f>IF(Table211[winner]=Table211[[#Headers],[MI]],1,0)</f>
        <v>0</v>
      </c>
      <c r="F14" s="9">
        <f>IF(Table211[winner]=Table211[[#Headers],[RCB]],1,0)</f>
        <v>0</v>
      </c>
      <c r="G14" s="9">
        <f>IF(Table211[winner]=Table211[[#Headers],[SRH]],1,0)</f>
        <v>0</v>
      </c>
      <c r="H14" s="9">
        <f>IF(Table211[winner]=Table211[[#Headers],[DC]],1,0)</f>
        <v>1</v>
      </c>
      <c r="I14" s="9">
        <f>IF(Table211[winner]=Table211[[#Headers],[RR]],1,0)</f>
        <v>0</v>
      </c>
      <c r="J14" s="9">
        <f>IF(Table211[winner]=Table211[[#Headers],[CSK]],1,0)</f>
        <v>0</v>
      </c>
      <c r="K14" s="9">
        <f>IF(Table211[winner]=Table211[[#Headers],[KKR]],1,0)</f>
        <v>0</v>
      </c>
      <c r="L14" s="9">
        <f>IF(Table211[winner]=Table211[[#Headers],[KXIP]],1,0)</f>
        <v>0</v>
      </c>
    </row>
    <row r="15" spans="1:22" x14ac:dyDescent="0.3">
      <c r="A15" s="8">
        <v>2008</v>
      </c>
      <c r="B15" s="8" t="s">
        <v>375</v>
      </c>
      <c r="C15" s="8" t="s">
        <v>371</v>
      </c>
      <c r="D15" s="8" t="s">
        <v>375</v>
      </c>
      <c r="E15" s="9">
        <f>IF(Table211[winner]=Table211[[#Headers],[MI]],1,0)</f>
        <v>0</v>
      </c>
      <c r="F15" s="9">
        <f>IF(Table211[winner]=Table211[[#Headers],[RCB]],1,0)</f>
        <v>0</v>
      </c>
      <c r="G15" s="9">
        <f>IF(Table211[winner]=Table211[[#Headers],[SRH]],1,0)</f>
        <v>0</v>
      </c>
      <c r="H15" s="9">
        <f>IF(Table211[winner]=Table211[[#Headers],[DC]],1,0)</f>
        <v>0</v>
      </c>
      <c r="I15" s="9">
        <f>IF(Table211[winner]=Table211[[#Headers],[RR]],1,0)</f>
        <v>1</v>
      </c>
      <c r="J15" s="9">
        <f>IF(Table211[winner]=Table211[[#Headers],[CSK]],1,0)</f>
        <v>0</v>
      </c>
      <c r="K15" s="9">
        <f>IF(Table211[winner]=Table211[[#Headers],[KKR]],1,0)</f>
        <v>0</v>
      </c>
      <c r="L15" s="9">
        <f>IF(Table211[winner]=Table211[[#Headers],[KXIP]],1,0)</f>
        <v>0</v>
      </c>
    </row>
    <row r="16" spans="1:22" x14ac:dyDescent="0.3">
      <c r="A16" s="8">
        <v>2009</v>
      </c>
      <c r="B16" s="8" t="s">
        <v>371</v>
      </c>
      <c r="C16" s="8" t="s">
        <v>375</v>
      </c>
      <c r="D16" s="8" t="s">
        <v>375</v>
      </c>
      <c r="E16" s="9">
        <f>IF(Table211[winner]=Table211[[#Headers],[MI]],1,0)</f>
        <v>0</v>
      </c>
      <c r="F16" s="9">
        <f>IF(Table211[winner]=Table211[[#Headers],[RCB]],1,0)</f>
        <v>0</v>
      </c>
      <c r="G16" s="9">
        <f>IF(Table211[winner]=Table211[[#Headers],[SRH]],1,0)</f>
        <v>0</v>
      </c>
      <c r="H16" s="9">
        <f>IF(Table211[winner]=Table211[[#Headers],[DC]],1,0)</f>
        <v>0</v>
      </c>
      <c r="I16" s="9">
        <f>IF(Table211[winner]=Table211[[#Headers],[RR]],1,0)</f>
        <v>1</v>
      </c>
      <c r="J16" s="9">
        <f>IF(Table211[winner]=Table211[[#Headers],[CSK]],1,0)</f>
        <v>0</v>
      </c>
      <c r="K16" s="9">
        <f>IF(Table211[winner]=Table211[[#Headers],[KKR]],1,0)</f>
        <v>0</v>
      </c>
      <c r="L16" s="9">
        <f>IF(Table211[winner]=Table211[[#Headers],[KXIP]],1,0)</f>
        <v>0</v>
      </c>
    </row>
    <row r="17" spans="1:12" x14ac:dyDescent="0.3">
      <c r="A17" s="8">
        <v>2009</v>
      </c>
      <c r="B17" s="8" t="s">
        <v>373</v>
      </c>
      <c r="C17" s="8" t="s">
        <v>371</v>
      </c>
      <c r="D17" s="8" t="s">
        <v>371</v>
      </c>
      <c r="E17" s="9">
        <f>IF(Table211[winner]=Table211[[#Headers],[MI]],1,0)</f>
        <v>1</v>
      </c>
      <c r="F17" s="9">
        <f>IF(Table211[winner]=Table211[[#Headers],[RCB]],1,0)</f>
        <v>0</v>
      </c>
      <c r="G17" s="9">
        <f>IF(Table211[winner]=Table211[[#Headers],[SRH]],1,0)</f>
        <v>0</v>
      </c>
      <c r="H17" s="9">
        <f>IF(Table211[winner]=Table211[[#Headers],[DC]],1,0)</f>
        <v>0</v>
      </c>
      <c r="I17" s="9">
        <f>IF(Table211[winner]=Table211[[#Headers],[RR]],1,0)</f>
        <v>0</v>
      </c>
      <c r="J17" s="9">
        <f>IF(Table211[winner]=Table211[[#Headers],[CSK]],1,0)</f>
        <v>0</v>
      </c>
      <c r="K17" s="9">
        <f>IF(Table211[winner]=Table211[[#Headers],[KKR]],1,0)</f>
        <v>0</v>
      </c>
      <c r="L17" s="9">
        <f>IF(Table211[winner]=Table211[[#Headers],[KXIP]],1,0)</f>
        <v>0</v>
      </c>
    </row>
    <row r="18" spans="1:12" x14ac:dyDescent="0.3">
      <c r="A18" s="8">
        <v>2009</v>
      </c>
      <c r="B18" s="8" t="s">
        <v>378</v>
      </c>
      <c r="C18" s="8" t="s">
        <v>371</v>
      </c>
      <c r="D18" s="8" t="s">
        <v>378</v>
      </c>
      <c r="E18" s="9">
        <f>IF(Table211[winner]=Table211[[#Headers],[MI]],1,0)</f>
        <v>0</v>
      </c>
      <c r="F18" s="9">
        <f>IF(Table211[winner]=Table211[[#Headers],[RCB]],1,0)</f>
        <v>0</v>
      </c>
      <c r="G18" s="9">
        <f>IF(Table211[winner]=Table211[[#Headers],[SRH]],1,0)</f>
        <v>1</v>
      </c>
      <c r="H18" s="9">
        <f>IF(Table211[winner]=Table211[[#Headers],[DC]],1,0)</f>
        <v>0</v>
      </c>
      <c r="I18" s="9">
        <f>IF(Table211[winner]=Table211[[#Headers],[RR]],1,0)</f>
        <v>0</v>
      </c>
      <c r="J18" s="9">
        <f>IF(Table211[winner]=Table211[[#Headers],[CSK]],1,0)</f>
        <v>0</v>
      </c>
      <c r="K18" s="9">
        <f>IF(Table211[winner]=Table211[[#Headers],[KKR]],1,0)</f>
        <v>0</v>
      </c>
      <c r="L18" s="9">
        <f>IF(Table211[winner]=Table211[[#Headers],[KXIP]],1,0)</f>
        <v>0</v>
      </c>
    </row>
    <row r="19" spans="1:12" x14ac:dyDescent="0.3">
      <c r="A19" s="8">
        <v>2009</v>
      </c>
      <c r="B19" s="8" t="s">
        <v>372</v>
      </c>
      <c r="C19" s="8" t="s">
        <v>371</v>
      </c>
      <c r="D19" s="8" t="s">
        <v>371</v>
      </c>
      <c r="E19" s="9">
        <f>IF(Table211[winner]=Table211[[#Headers],[MI]],1,0)</f>
        <v>1</v>
      </c>
      <c r="F19" s="9">
        <f>IF(Table211[winner]=Table211[[#Headers],[RCB]],1,0)</f>
        <v>0</v>
      </c>
      <c r="G19" s="9">
        <f>IF(Table211[winner]=Table211[[#Headers],[SRH]],1,0)</f>
        <v>0</v>
      </c>
      <c r="H19" s="9">
        <f>IF(Table211[winner]=Table211[[#Headers],[DC]],1,0)</f>
        <v>0</v>
      </c>
      <c r="I19" s="9">
        <f>IF(Table211[winner]=Table211[[#Headers],[RR]],1,0)</f>
        <v>0</v>
      </c>
      <c r="J19" s="9">
        <f>IF(Table211[winner]=Table211[[#Headers],[CSK]],1,0)</f>
        <v>0</v>
      </c>
      <c r="K19" s="9">
        <f>IF(Table211[winner]=Table211[[#Headers],[KKR]],1,0)</f>
        <v>0</v>
      </c>
      <c r="L19" s="9">
        <f>IF(Table211[winner]=Table211[[#Headers],[KXIP]],1,0)</f>
        <v>0</v>
      </c>
    </row>
    <row r="20" spans="1:12" x14ac:dyDescent="0.3">
      <c r="A20" s="8">
        <v>2009</v>
      </c>
      <c r="B20" s="8" t="s">
        <v>377</v>
      </c>
      <c r="C20" s="8" t="s">
        <v>371</v>
      </c>
      <c r="D20" s="8" t="s">
        <v>377</v>
      </c>
      <c r="E20" s="9">
        <f>IF(Table211[winner]=Table211[[#Headers],[MI]],1,0)</f>
        <v>0</v>
      </c>
      <c r="F20" s="9">
        <f>IF(Table211[winner]=Table211[[#Headers],[RCB]],1,0)</f>
        <v>0</v>
      </c>
      <c r="G20" s="9">
        <f>IF(Table211[winner]=Table211[[#Headers],[SRH]],1,0)</f>
        <v>0</v>
      </c>
      <c r="H20" s="9">
        <f>IF(Table211[winner]=Table211[[#Headers],[DC]],1,0)</f>
        <v>0</v>
      </c>
      <c r="I20" s="9">
        <f>IF(Table211[winner]=Table211[[#Headers],[RR]],1,0)</f>
        <v>0</v>
      </c>
      <c r="J20" s="9">
        <f>IF(Table211[winner]=Table211[[#Headers],[CSK]],1,0)</f>
        <v>0</v>
      </c>
      <c r="K20" s="9">
        <f>IF(Table211[winner]=Table211[[#Headers],[KKR]],1,0)</f>
        <v>0</v>
      </c>
      <c r="L20" s="9">
        <f>IF(Table211[winner]=Table211[[#Headers],[KXIP]],1,0)</f>
        <v>1</v>
      </c>
    </row>
    <row r="21" spans="1:12" x14ac:dyDescent="0.3">
      <c r="A21" s="8">
        <v>2009</v>
      </c>
      <c r="B21" s="8" t="s">
        <v>372</v>
      </c>
      <c r="C21" s="8" t="s">
        <v>371</v>
      </c>
      <c r="D21" s="8" t="s">
        <v>371</v>
      </c>
      <c r="E21" s="9">
        <f>IF(Table211[winner]=Table211[[#Headers],[MI]],1,0)</f>
        <v>1</v>
      </c>
      <c r="F21" s="9">
        <f>IF(Table211[winner]=Table211[[#Headers],[RCB]],1,0)</f>
        <v>0</v>
      </c>
      <c r="G21" s="9">
        <f>IF(Table211[winner]=Table211[[#Headers],[SRH]],1,0)</f>
        <v>0</v>
      </c>
      <c r="H21" s="9">
        <f>IF(Table211[winner]=Table211[[#Headers],[DC]],1,0)</f>
        <v>0</v>
      </c>
      <c r="I21" s="9">
        <f>IF(Table211[winner]=Table211[[#Headers],[RR]],1,0)</f>
        <v>0</v>
      </c>
      <c r="J21" s="9">
        <f>IF(Table211[winner]=Table211[[#Headers],[CSK]],1,0)</f>
        <v>0</v>
      </c>
      <c r="K21" s="9">
        <f>IF(Table211[winner]=Table211[[#Headers],[KKR]],1,0)</f>
        <v>0</v>
      </c>
      <c r="L21" s="9">
        <f>IF(Table211[winner]=Table211[[#Headers],[KXIP]],1,0)</f>
        <v>0</v>
      </c>
    </row>
    <row r="22" spans="1:12" x14ac:dyDescent="0.3">
      <c r="A22" s="8">
        <v>2009</v>
      </c>
      <c r="B22" s="8" t="s">
        <v>376</v>
      </c>
      <c r="C22" s="8" t="s">
        <v>371</v>
      </c>
      <c r="D22" s="8" t="s">
        <v>376</v>
      </c>
      <c r="E22" s="9">
        <f>IF(Table211[winner]=Table211[[#Headers],[MI]],1,0)</f>
        <v>0</v>
      </c>
      <c r="F22" s="9">
        <f>IF(Table211[winner]=Table211[[#Headers],[RCB]],1,0)</f>
        <v>1</v>
      </c>
      <c r="G22" s="9">
        <f>IF(Table211[winner]=Table211[[#Headers],[SRH]],1,0)</f>
        <v>0</v>
      </c>
      <c r="H22" s="9">
        <f>IF(Table211[winner]=Table211[[#Headers],[DC]],1,0)</f>
        <v>0</v>
      </c>
      <c r="I22" s="9">
        <f>IF(Table211[winner]=Table211[[#Headers],[RR]],1,0)</f>
        <v>0</v>
      </c>
      <c r="J22" s="9">
        <f>IF(Table211[winner]=Table211[[#Headers],[CSK]],1,0)</f>
        <v>0</v>
      </c>
      <c r="K22" s="9">
        <f>IF(Table211[winner]=Table211[[#Headers],[KKR]],1,0)</f>
        <v>0</v>
      </c>
      <c r="L22" s="9">
        <f>IF(Table211[winner]=Table211[[#Headers],[KXIP]],1,0)</f>
        <v>0</v>
      </c>
    </row>
    <row r="23" spans="1:12" x14ac:dyDescent="0.3">
      <c r="A23" s="8">
        <v>2009</v>
      </c>
      <c r="B23" s="8" t="s">
        <v>378</v>
      </c>
      <c r="C23" s="8" t="s">
        <v>371</v>
      </c>
      <c r="D23" s="8" t="s">
        <v>378</v>
      </c>
      <c r="E23" s="9">
        <f>IF(Table211[winner]=Table211[[#Headers],[MI]],1,0)</f>
        <v>0</v>
      </c>
      <c r="F23" s="9">
        <f>IF(Table211[winner]=Table211[[#Headers],[RCB]],1,0)</f>
        <v>0</v>
      </c>
      <c r="G23" s="9">
        <f>IF(Table211[winner]=Table211[[#Headers],[SRH]],1,0)</f>
        <v>1</v>
      </c>
      <c r="H23" s="9">
        <f>IF(Table211[winner]=Table211[[#Headers],[DC]],1,0)</f>
        <v>0</v>
      </c>
      <c r="I23" s="9">
        <f>IF(Table211[winner]=Table211[[#Headers],[RR]],1,0)</f>
        <v>0</v>
      </c>
      <c r="J23" s="9">
        <f>IF(Table211[winner]=Table211[[#Headers],[CSK]],1,0)</f>
        <v>0</v>
      </c>
      <c r="K23" s="9">
        <f>IF(Table211[winner]=Table211[[#Headers],[KKR]],1,0)</f>
        <v>0</v>
      </c>
      <c r="L23" s="9">
        <f>IF(Table211[winner]=Table211[[#Headers],[KXIP]],1,0)</f>
        <v>0</v>
      </c>
    </row>
    <row r="24" spans="1:12" x14ac:dyDescent="0.3">
      <c r="A24" s="8">
        <v>2009</v>
      </c>
      <c r="B24" s="8" t="s">
        <v>374</v>
      </c>
      <c r="C24" s="8" t="s">
        <v>371</v>
      </c>
      <c r="D24" s="8" t="s">
        <v>374</v>
      </c>
      <c r="E24" s="9">
        <f>IF(Table211[winner]=Table211[[#Headers],[MI]],1,0)</f>
        <v>0</v>
      </c>
      <c r="F24" s="9">
        <f>IF(Table211[winner]=Table211[[#Headers],[RCB]],1,0)</f>
        <v>0</v>
      </c>
      <c r="G24" s="9">
        <f>IF(Table211[winner]=Table211[[#Headers],[SRH]],1,0)</f>
        <v>0</v>
      </c>
      <c r="H24" s="9">
        <f>IF(Table211[winner]=Table211[[#Headers],[DC]],1,0)</f>
        <v>1</v>
      </c>
      <c r="I24" s="9">
        <f>IF(Table211[winner]=Table211[[#Headers],[RR]],1,0)</f>
        <v>0</v>
      </c>
      <c r="J24" s="9">
        <f>IF(Table211[winner]=Table211[[#Headers],[CSK]],1,0)</f>
        <v>0</v>
      </c>
      <c r="K24" s="9">
        <f>IF(Table211[winner]=Table211[[#Headers],[KKR]],1,0)</f>
        <v>0</v>
      </c>
      <c r="L24" s="9">
        <f>IF(Table211[winner]=Table211[[#Headers],[KXIP]],1,0)</f>
        <v>0</v>
      </c>
    </row>
    <row r="25" spans="1:12" x14ac:dyDescent="0.3">
      <c r="A25" s="8">
        <v>2009</v>
      </c>
      <c r="B25" s="8" t="s">
        <v>376</v>
      </c>
      <c r="C25" s="8" t="s">
        <v>371</v>
      </c>
      <c r="D25" s="8" t="s">
        <v>371</v>
      </c>
      <c r="E25" s="9">
        <f>IF(Table211[winner]=Table211[[#Headers],[MI]],1,0)</f>
        <v>1</v>
      </c>
      <c r="F25" s="9">
        <f>IF(Table211[winner]=Table211[[#Headers],[RCB]],1,0)</f>
        <v>0</v>
      </c>
      <c r="G25" s="9">
        <f>IF(Table211[winner]=Table211[[#Headers],[SRH]],1,0)</f>
        <v>0</v>
      </c>
      <c r="H25" s="9">
        <f>IF(Table211[winner]=Table211[[#Headers],[DC]],1,0)</f>
        <v>0</v>
      </c>
      <c r="I25" s="9">
        <f>IF(Table211[winner]=Table211[[#Headers],[RR]],1,0)</f>
        <v>0</v>
      </c>
      <c r="J25" s="9">
        <f>IF(Table211[winner]=Table211[[#Headers],[CSK]],1,0)</f>
        <v>0</v>
      </c>
      <c r="K25" s="9">
        <f>IF(Table211[winner]=Table211[[#Headers],[KKR]],1,0)</f>
        <v>0</v>
      </c>
      <c r="L25" s="9">
        <f>IF(Table211[winner]=Table211[[#Headers],[KXIP]],1,0)</f>
        <v>0</v>
      </c>
    </row>
    <row r="26" spans="1:12" x14ac:dyDescent="0.3">
      <c r="A26" s="8">
        <v>2009</v>
      </c>
      <c r="B26" s="8" t="s">
        <v>377</v>
      </c>
      <c r="C26" s="8" t="s">
        <v>371</v>
      </c>
      <c r="D26" s="8" t="s">
        <v>371</v>
      </c>
      <c r="E26" s="9">
        <f>IF(Table211[winner]=Table211[[#Headers],[MI]],1,0)</f>
        <v>1</v>
      </c>
      <c r="F26" s="9">
        <f>IF(Table211[winner]=Table211[[#Headers],[RCB]],1,0)</f>
        <v>0</v>
      </c>
      <c r="G26" s="9">
        <f>IF(Table211[winner]=Table211[[#Headers],[SRH]],1,0)</f>
        <v>0</v>
      </c>
      <c r="H26" s="9">
        <f>IF(Table211[winner]=Table211[[#Headers],[DC]],1,0)</f>
        <v>0</v>
      </c>
      <c r="I26" s="9">
        <f>IF(Table211[winner]=Table211[[#Headers],[RR]],1,0)</f>
        <v>0</v>
      </c>
      <c r="J26" s="9">
        <f>IF(Table211[winner]=Table211[[#Headers],[CSK]],1,0)</f>
        <v>0</v>
      </c>
      <c r="K26" s="9">
        <f>IF(Table211[winner]=Table211[[#Headers],[KKR]],1,0)</f>
        <v>0</v>
      </c>
      <c r="L26" s="9">
        <f>IF(Table211[winner]=Table211[[#Headers],[KXIP]],1,0)</f>
        <v>0</v>
      </c>
    </row>
    <row r="27" spans="1:12" x14ac:dyDescent="0.3">
      <c r="A27" s="8">
        <v>2009</v>
      </c>
      <c r="B27" s="8" t="s">
        <v>373</v>
      </c>
      <c r="C27" s="8" t="s">
        <v>371</v>
      </c>
      <c r="D27" s="8" t="s">
        <v>373</v>
      </c>
      <c r="E27" s="9">
        <f>IF(Table211[winner]=Table211[[#Headers],[MI]],1,0)</f>
        <v>0</v>
      </c>
      <c r="F27" s="9">
        <f>IF(Table211[winner]=Table211[[#Headers],[RCB]],1,0)</f>
        <v>0</v>
      </c>
      <c r="G27" s="9">
        <f>IF(Table211[winner]=Table211[[#Headers],[SRH]],1,0)</f>
        <v>0</v>
      </c>
      <c r="H27" s="9">
        <f>IF(Table211[winner]=Table211[[#Headers],[DC]],1,0)</f>
        <v>0</v>
      </c>
      <c r="I27" s="9">
        <f>IF(Table211[winner]=Table211[[#Headers],[RR]],1,0)</f>
        <v>0</v>
      </c>
      <c r="J27" s="9">
        <f>IF(Table211[winner]=Table211[[#Headers],[CSK]],1,0)</f>
        <v>1</v>
      </c>
      <c r="K27" s="9">
        <f>IF(Table211[winner]=Table211[[#Headers],[KKR]],1,0)</f>
        <v>0</v>
      </c>
      <c r="L27" s="9">
        <f>IF(Table211[winner]=Table211[[#Headers],[KXIP]],1,0)</f>
        <v>0</v>
      </c>
    </row>
    <row r="28" spans="1:12" x14ac:dyDescent="0.3">
      <c r="A28" s="8">
        <v>2009</v>
      </c>
      <c r="B28" s="8" t="s">
        <v>374</v>
      </c>
      <c r="C28" s="8" t="s">
        <v>371</v>
      </c>
      <c r="D28" s="8" t="s">
        <v>374</v>
      </c>
      <c r="E28" s="9">
        <f>IF(Table211[winner]=Table211[[#Headers],[MI]],1,0)</f>
        <v>0</v>
      </c>
      <c r="F28" s="9">
        <f>IF(Table211[winner]=Table211[[#Headers],[RCB]],1,0)</f>
        <v>0</v>
      </c>
      <c r="G28" s="9">
        <f>IF(Table211[winner]=Table211[[#Headers],[SRH]],1,0)</f>
        <v>0</v>
      </c>
      <c r="H28" s="9">
        <f>IF(Table211[winner]=Table211[[#Headers],[DC]],1,0)</f>
        <v>1</v>
      </c>
      <c r="I28" s="9">
        <f>IF(Table211[winner]=Table211[[#Headers],[RR]],1,0)</f>
        <v>0</v>
      </c>
      <c r="J28" s="9">
        <f>IF(Table211[winner]=Table211[[#Headers],[CSK]],1,0)</f>
        <v>0</v>
      </c>
      <c r="K28" s="9">
        <f>IF(Table211[winner]=Table211[[#Headers],[KKR]],1,0)</f>
        <v>0</v>
      </c>
      <c r="L28" s="9">
        <f>IF(Table211[winner]=Table211[[#Headers],[KXIP]],1,0)</f>
        <v>0</v>
      </c>
    </row>
    <row r="29" spans="1:12" x14ac:dyDescent="0.3">
      <c r="A29" s="8">
        <v>2010</v>
      </c>
      <c r="B29" s="8" t="s">
        <v>371</v>
      </c>
      <c r="C29" s="8" t="s">
        <v>375</v>
      </c>
      <c r="D29" s="8" t="s">
        <v>371</v>
      </c>
      <c r="E29" s="9">
        <f>IF(Table211[winner]=Table211[[#Headers],[MI]],1,0)</f>
        <v>1</v>
      </c>
      <c r="F29" s="9">
        <f>IF(Table211[winner]=Table211[[#Headers],[RCB]],1,0)</f>
        <v>0</v>
      </c>
      <c r="G29" s="9">
        <f>IF(Table211[winner]=Table211[[#Headers],[SRH]],1,0)</f>
        <v>0</v>
      </c>
      <c r="H29" s="9">
        <f>IF(Table211[winner]=Table211[[#Headers],[DC]],1,0)</f>
        <v>0</v>
      </c>
      <c r="I29" s="9">
        <f>IF(Table211[winner]=Table211[[#Headers],[RR]],1,0)</f>
        <v>0</v>
      </c>
      <c r="J29" s="9">
        <f>IF(Table211[winner]=Table211[[#Headers],[CSK]],1,0)</f>
        <v>0</v>
      </c>
      <c r="K29" s="9">
        <f>IF(Table211[winner]=Table211[[#Headers],[KKR]],1,0)</f>
        <v>0</v>
      </c>
      <c r="L29" s="9">
        <f>IF(Table211[winner]=Table211[[#Headers],[KXIP]],1,0)</f>
        <v>0</v>
      </c>
    </row>
    <row r="30" spans="1:12" x14ac:dyDescent="0.3">
      <c r="A30" s="8">
        <v>2010</v>
      </c>
      <c r="B30" s="8" t="s">
        <v>371</v>
      </c>
      <c r="C30" s="8" t="s">
        <v>376</v>
      </c>
      <c r="D30" s="8" t="s">
        <v>376</v>
      </c>
      <c r="E30" s="9">
        <f>IF(Table211[winner]=Table211[[#Headers],[MI]],1,0)</f>
        <v>0</v>
      </c>
      <c r="F30" s="9">
        <f>IF(Table211[winner]=Table211[[#Headers],[RCB]],1,0)</f>
        <v>1</v>
      </c>
      <c r="G30" s="9">
        <f>IF(Table211[winner]=Table211[[#Headers],[SRH]],1,0)</f>
        <v>0</v>
      </c>
      <c r="H30" s="9">
        <f>IF(Table211[winner]=Table211[[#Headers],[DC]],1,0)</f>
        <v>0</v>
      </c>
      <c r="I30" s="9">
        <f>IF(Table211[winner]=Table211[[#Headers],[RR]],1,0)</f>
        <v>0</v>
      </c>
      <c r="J30" s="9">
        <f>IF(Table211[winner]=Table211[[#Headers],[CSK]],1,0)</f>
        <v>0</v>
      </c>
      <c r="K30" s="9">
        <f>IF(Table211[winner]=Table211[[#Headers],[KKR]],1,0)</f>
        <v>0</v>
      </c>
      <c r="L30" s="9">
        <f>IF(Table211[winner]=Table211[[#Headers],[KXIP]],1,0)</f>
        <v>0</v>
      </c>
    </row>
    <row r="31" spans="1:12" x14ac:dyDescent="0.3">
      <c r="A31" s="8">
        <v>2010</v>
      </c>
      <c r="B31" s="8" t="s">
        <v>371</v>
      </c>
      <c r="C31" s="8" t="s">
        <v>372</v>
      </c>
      <c r="D31" s="8" t="s">
        <v>371</v>
      </c>
      <c r="E31" s="9">
        <f>IF(Table211[winner]=Table211[[#Headers],[MI]],1,0)</f>
        <v>1</v>
      </c>
      <c r="F31" s="9">
        <f>IF(Table211[winner]=Table211[[#Headers],[RCB]],1,0)</f>
        <v>0</v>
      </c>
      <c r="G31" s="9">
        <f>IF(Table211[winner]=Table211[[#Headers],[SRH]],1,0)</f>
        <v>0</v>
      </c>
      <c r="H31" s="9">
        <f>IF(Table211[winner]=Table211[[#Headers],[DC]],1,0)</f>
        <v>0</v>
      </c>
      <c r="I31" s="9">
        <f>IF(Table211[winner]=Table211[[#Headers],[RR]],1,0)</f>
        <v>0</v>
      </c>
      <c r="J31" s="9">
        <f>IF(Table211[winner]=Table211[[#Headers],[CSK]],1,0)</f>
        <v>0</v>
      </c>
      <c r="K31" s="9">
        <f>IF(Table211[winner]=Table211[[#Headers],[KKR]],1,0)</f>
        <v>0</v>
      </c>
      <c r="L31" s="9">
        <f>IF(Table211[winner]=Table211[[#Headers],[KXIP]],1,0)</f>
        <v>0</v>
      </c>
    </row>
    <row r="32" spans="1:12" x14ac:dyDescent="0.3">
      <c r="A32" s="8">
        <v>2010</v>
      </c>
      <c r="B32" s="8" t="s">
        <v>371</v>
      </c>
      <c r="C32" s="8" t="s">
        <v>373</v>
      </c>
      <c r="D32" s="8" t="s">
        <v>371</v>
      </c>
      <c r="E32" s="9">
        <f>IF(Table211[winner]=Table211[[#Headers],[MI]],1,0)</f>
        <v>1</v>
      </c>
      <c r="F32" s="9">
        <f>IF(Table211[winner]=Table211[[#Headers],[RCB]],1,0)</f>
        <v>0</v>
      </c>
      <c r="G32" s="9">
        <f>IF(Table211[winner]=Table211[[#Headers],[SRH]],1,0)</f>
        <v>0</v>
      </c>
      <c r="H32" s="9">
        <f>IF(Table211[winner]=Table211[[#Headers],[DC]],1,0)</f>
        <v>0</v>
      </c>
      <c r="I32" s="9">
        <f>IF(Table211[winner]=Table211[[#Headers],[RR]],1,0)</f>
        <v>0</v>
      </c>
      <c r="J32" s="9">
        <f>IF(Table211[winner]=Table211[[#Headers],[CSK]],1,0)</f>
        <v>0</v>
      </c>
      <c r="K32" s="9">
        <f>IF(Table211[winner]=Table211[[#Headers],[KKR]],1,0)</f>
        <v>0</v>
      </c>
      <c r="L32" s="9">
        <f>IF(Table211[winner]=Table211[[#Headers],[KXIP]],1,0)</f>
        <v>0</v>
      </c>
    </row>
    <row r="33" spans="1:12" x14ac:dyDescent="0.3">
      <c r="A33" s="8">
        <v>2010</v>
      </c>
      <c r="B33" s="8" t="s">
        <v>371</v>
      </c>
      <c r="C33" s="8" t="s">
        <v>377</v>
      </c>
      <c r="D33" s="8" t="s">
        <v>371</v>
      </c>
      <c r="E33" s="9">
        <f>IF(Table211[winner]=Table211[[#Headers],[MI]],1,0)</f>
        <v>1</v>
      </c>
      <c r="F33" s="9">
        <f>IF(Table211[winner]=Table211[[#Headers],[RCB]],1,0)</f>
        <v>0</v>
      </c>
      <c r="G33" s="9">
        <f>IF(Table211[winner]=Table211[[#Headers],[SRH]],1,0)</f>
        <v>0</v>
      </c>
      <c r="H33" s="9">
        <f>IF(Table211[winner]=Table211[[#Headers],[DC]],1,0)</f>
        <v>0</v>
      </c>
      <c r="I33" s="9">
        <f>IF(Table211[winner]=Table211[[#Headers],[RR]],1,0)</f>
        <v>0</v>
      </c>
      <c r="J33" s="9">
        <f>IF(Table211[winner]=Table211[[#Headers],[CSK]],1,0)</f>
        <v>0</v>
      </c>
      <c r="K33" s="9">
        <f>IF(Table211[winner]=Table211[[#Headers],[KKR]],1,0)</f>
        <v>0</v>
      </c>
      <c r="L33" s="9">
        <f>IF(Table211[winner]=Table211[[#Headers],[KXIP]],1,0)</f>
        <v>0</v>
      </c>
    </row>
    <row r="34" spans="1:12" x14ac:dyDescent="0.3">
      <c r="A34" s="8">
        <v>2010</v>
      </c>
      <c r="B34" s="8" t="s">
        <v>371</v>
      </c>
      <c r="C34" s="8" t="s">
        <v>378</v>
      </c>
      <c r="D34" s="8" t="s">
        <v>371</v>
      </c>
      <c r="E34" s="9">
        <f>IF(Table211[winner]=Table211[[#Headers],[MI]],1,0)</f>
        <v>1</v>
      </c>
      <c r="F34" s="9">
        <f>IF(Table211[winner]=Table211[[#Headers],[RCB]],1,0)</f>
        <v>0</v>
      </c>
      <c r="G34" s="9">
        <f>IF(Table211[winner]=Table211[[#Headers],[SRH]],1,0)</f>
        <v>0</v>
      </c>
      <c r="H34" s="9">
        <f>IF(Table211[winner]=Table211[[#Headers],[DC]],1,0)</f>
        <v>0</v>
      </c>
      <c r="I34" s="9">
        <f>IF(Table211[winner]=Table211[[#Headers],[RR]],1,0)</f>
        <v>0</v>
      </c>
      <c r="J34" s="9">
        <f>IF(Table211[winner]=Table211[[#Headers],[CSK]],1,0)</f>
        <v>0</v>
      </c>
      <c r="K34" s="9">
        <f>IF(Table211[winner]=Table211[[#Headers],[KKR]],1,0)</f>
        <v>0</v>
      </c>
      <c r="L34" s="9">
        <f>IF(Table211[winner]=Table211[[#Headers],[KXIP]],1,0)</f>
        <v>0</v>
      </c>
    </row>
    <row r="35" spans="1:12" x14ac:dyDescent="0.3">
      <c r="A35" s="8">
        <v>2010</v>
      </c>
      <c r="B35" s="8" t="s">
        <v>371</v>
      </c>
      <c r="C35" s="8" t="s">
        <v>374</v>
      </c>
      <c r="D35" s="8" t="s">
        <v>371</v>
      </c>
      <c r="E35" s="9">
        <f>IF(Table211[winner]=Table211[[#Headers],[MI]],1,0)</f>
        <v>1</v>
      </c>
      <c r="F35" s="9">
        <f>IF(Table211[winner]=Table211[[#Headers],[RCB]],1,0)</f>
        <v>0</v>
      </c>
      <c r="G35" s="9">
        <f>IF(Table211[winner]=Table211[[#Headers],[SRH]],1,0)</f>
        <v>0</v>
      </c>
      <c r="H35" s="9">
        <f>IF(Table211[winner]=Table211[[#Headers],[DC]],1,0)</f>
        <v>0</v>
      </c>
      <c r="I35" s="9">
        <f>IF(Table211[winner]=Table211[[#Headers],[RR]],1,0)</f>
        <v>0</v>
      </c>
      <c r="J35" s="9">
        <f>IF(Table211[winner]=Table211[[#Headers],[CSK]],1,0)</f>
        <v>0</v>
      </c>
      <c r="K35" s="9">
        <f>IF(Table211[winner]=Table211[[#Headers],[KKR]],1,0)</f>
        <v>0</v>
      </c>
      <c r="L35" s="9">
        <f>IF(Table211[winner]=Table211[[#Headers],[KXIP]],1,0)</f>
        <v>0</v>
      </c>
    </row>
    <row r="36" spans="1:12" x14ac:dyDescent="0.3">
      <c r="A36" s="8">
        <v>2010</v>
      </c>
      <c r="B36" s="8" t="s">
        <v>374</v>
      </c>
      <c r="C36" s="8" t="s">
        <v>371</v>
      </c>
      <c r="D36" s="8" t="s">
        <v>371</v>
      </c>
      <c r="E36" s="9">
        <f>IF(Table211[winner]=Table211[[#Headers],[MI]],1,0)</f>
        <v>1</v>
      </c>
      <c r="F36" s="9">
        <f>IF(Table211[winner]=Table211[[#Headers],[RCB]],1,0)</f>
        <v>0</v>
      </c>
      <c r="G36" s="9">
        <f>IF(Table211[winner]=Table211[[#Headers],[SRH]],1,0)</f>
        <v>0</v>
      </c>
      <c r="H36" s="9">
        <f>IF(Table211[winner]=Table211[[#Headers],[DC]],1,0)</f>
        <v>0</v>
      </c>
      <c r="I36" s="9">
        <f>IF(Table211[winner]=Table211[[#Headers],[RR]],1,0)</f>
        <v>0</v>
      </c>
      <c r="J36" s="9">
        <f>IF(Table211[winner]=Table211[[#Headers],[CSK]],1,0)</f>
        <v>0</v>
      </c>
      <c r="K36" s="9">
        <f>IF(Table211[winner]=Table211[[#Headers],[KKR]],1,0)</f>
        <v>0</v>
      </c>
      <c r="L36" s="9">
        <f>IF(Table211[winner]=Table211[[#Headers],[KXIP]],1,0)</f>
        <v>0</v>
      </c>
    </row>
    <row r="37" spans="1:12" x14ac:dyDescent="0.3">
      <c r="A37" s="8">
        <v>2010</v>
      </c>
      <c r="B37" s="8" t="s">
        <v>378</v>
      </c>
      <c r="C37" s="8" t="s">
        <v>371</v>
      </c>
      <c r="D37" s="8" t="s">
        <v>371</v>
      </c>
      <c r="E37" s="9">
        <f>IF(Table211[winner]=Table211[[#Headers],[MI]],1,0)</f>
        <v>1</v>
      </c>
      <c r="F37" s="9">
        <f>IF(Table211[winner]=Table211[[#Headers],[RCB]],1,0)</f>
        <v>0</v>
      </c>
      <c r="G37" s="9">
        <f>IF(Table211[winner]=Table211[[#Headers],[SRH]],1,0)</f>
        <v>0</v>
      </c>
      <c r="H37" s="9">
        <f>IF(Table211[winner]=Table211[[#Headers],[DC]],1,0)</f>
        <v>0</v>
      </c>
      <c r="I37" s="9">
        <f>IF(Table211[winner]=Table211[[#Headers],[RR]],1,0)</f>
        <v>0</v>
      </c>
      <c r="J37" s="9">
        <f>IF(Table211[winner]=Table211[[#Headers],[CSK]],1,0)</f>
        <v>0</v>
      </c>
      <c r="K37" s="9">
        <f>IF(Table211[winner]=Table211[[#Headers],[KKR]],1,0)</f>
        <v>0</v>
      </c>
      <c r="L37" s="9">
        <f>IF(Table211[winner]=Table211[[#Headers],[KXIP]],1,0)</f>
        <v>0</v>
      </c>
    </row>
    <row r="38" spans="1:12" x14ac:dyDescent="0.3">
      <c r="A38" s="8">
        <v>2010</v>
      </c>
      <c r="B38" s="8" t="s">
        <v>373</v>
      </c>
      <c r="C38" s="8" t="s">
        <v>371</v>
      </c>
      <c r="D38" s="8" t="s">
        <v>373</v>
      </c>
      <c r="E38" s="9">
        <f>IF(Table211[winner]=Table211[[#Headers],[MI]],1,0)</f>
        <v>0</v>
      </c>
      <c r="F38" s="9">
        <f>IF(Table211[winner]=Table211[[#Headers],[RCB]],1,0)</f>
        <v>0</v>
      </c>
      <c r="G38" s="9">
        <f>IF(Table211[winner]=Table211[[#Headers],[SRH]],1,0)</f>
        <v>0</v>
      </c>
      <c r="H38" s="9">
        <f>IF(Table211[winner]=Table211[[#Headers],[DC]],1,0)</f>
        <v>0</v>
      </c>
      <c r="I38" s="9">
        <f>IF(Table211[winner]=Table211[[#Headers],[RR]],1,0)</f>
        <v>0</v>
      </c>
      <c r="J38" s="9">
        <f>IF(Table211[winner]=Table211[[#Headers],[CSK]],1,0)</f>
        <v>1</v>
      </c>
      <c r="K38" s="9">
        <f>IF(Table211[winner]=Table211[[#Headers],[KKR]],1,0)</f>
        <v>0</v>
      </c>
      <c r="L38" s="9">
        <f>IF(Table211[winner]=Table211[[#Headers],[KXIP]],1,0)</f>
        <v>0</v>
      </c>
    </row>
    <row r="39" spans="1:12" x14ac:dyDescent="0.3">
      <c r="A39" s="8">
        <v>2010</v>
      </c>
      <c r="B39" s="8" t="s">
        <v>377</v>
      </c>
      <c r="C39" s="8" t="s">
        <v>371</v>
      </c>
      <c r="D39" s="8" t="s">
        <v>377</v>
      </c>
      <c r="E39" s="9">
        <f>IF(Table211[winner]=Table211[[#Headers],[MI]],1,0)</f>
        <v>0</v>
      </c>
      <c r="F39" s="9">
        <f>IF(Table211[winner]=Table211[[#Headers],[RCB]],1,0)</f>
        <v>0</v>
      </c>
      <c r="G39" s="9">
        <f>IF(Table211[winner]=Table211[[#Headers],[SRH]],1,0)</f>
        <v>0</v>
      </c>
      <c r="H39" s="9">
        <f>IF(Table211[winner]=Table211[[#Headers],[DC]],1,0)</f>
        <v>0</v>
      </c>
      <c r="I39" s="9">
        <f>IF(Table211[winner]=Table211[[#Headers],[RR]],1,0)</f>
        <v>0</v>
      </c>
      <c r="J39" s="9">
        <f>IF(Table211[winner]=Table211[[#Headers],[CSK]],1,0)</f>
        <v>0</v>
      </c>
      <c r="K39" s="9">
        <f>IF(Table211[winner]=Table211[[#Headers],[KKR]],1,0)</f>
        <v>0</v>
      </c>
      <c r="L39" s="9">
        <f>IF(Table211[winner]=Table211[[#Headers],[KXIP]],1,0)</f>
        <v>1</v>
      </c>
    </row>
    <row r="40" spans="1:12" x14ac:dyDescent="0.3">
      <c r="A40" s="8">
        <v>2010</v>
      </c>
      <c r="B40" s="8" t="s">
        <v>375</v>
      </c>
      <c r="C40" s="8" t="s">
        <v>371</v>
      </c>
      <c r="D40" s="8" t="s">
        <v>371</v>
      </c>
      <c r="E40" s="9">
        <f>IF(Table211[winner]=Table211[[#Headers],[MI]],1,0)</f>
        <v>1</v>
      </c>
      <c r="F40" s="9">
        <f>IF(Table211[winner]=Table211[[#Headers],[RCB]],1,0)</f>
        <v>0</v>
      </c>
      <c r="G40" s="9">
        <f>IF(Table211[winner]=Table211[[#Headers],[SRH]],1,0)</f>
        <v>0</v>
      </c>
      <c r="H40" s="9">
        <f>IF(Table211[winner]=Table211[[#Headers],[DC]],1,0)</f>
        <v>0</v>
      </c>
      <c r="I40" s="9">
        <f>IF(Table211[winner]=Table211[[#Headers],[RR]],1,0)</f>
        <v>0</v>
      </c>
      <c r="J40" s="9">
        <f>IF(Table211[winner]=Table211[[#Headers],[CSK]],1,0)</f>
        <v>0</v>
      </c>
      <c r="K40" s="9">
        <f>IF(Table211[winner]=Table211[[#Headers],[KKR]],1,0)</f>
        <v>0</v>
      </c>
      <c r="L40" s="9">
        <f>IF(Table211[winner]=Table211[[#Headers],[KXIP]],1,0)</f>
        <v>0</v>
      </c>
    </row>
    <row r="41" spans="1:12" x14ac:dyDescent="0.3">
      <c r="A41" s="8">
        <v>2010</v>
      </c>
      <c r="B41" s="8" t="s">
        <v>376</v>
      </c>
      <c r="C41" s="8" t="s">
        <v>371</v>
      </c>
      <c r="D41" s="8" t="s">
        <v>371</v>
      </c>
      <c r="E41" s="9">
        <f>IF(Table211[winner]=Table211[[#Headers],[MI]],1,0)</f>
        <v>1</v>
      </c>
      <c r="F41" s="9">
        <f>IF(Table211[winner]=Table211[[#Headers],[RCB]],1,0)</f>
        <v>0</v>
      </c>
      <c r="G41" s="9">
        <f>IF(Table211[winner]=Table211[[#Headers],[SRH]],1,0)</f>
        <v>0</v>
      </c>
      <c r="H41" s="9">
        <f>IF(Table211[winner]=Table211[[#Headers],[DC]],1,0)</f>
        <v>0</v>
      </c>
      <c r="I41" s="9">
        <f>IF(Table211[winner]=Table211[[#Headers],[RR]],1,0)</f>
        <v>0</v>
      </c>
      <c r="J41" s="9">
        <f>IF(Table211[winner]=Table211[[#Headers],[CSK]],1,0)</f>
        <v>0</v>
      </c>
      <c r="K41" s="9">
        <f>IF(Table211[winner]=Table211[[#Headers],[KKR]],1,0)</f>
        <v>0</v>
      </c>
      <c r="L41" s="9">
        <f>IF(Table211[winner]=Table211[[#Headers],[KXIP]],1,0)</f>
        <v>0</v>
      </c>
    </row>
    <row r="42" spans="1:12" x14ac:dyDescent="0.3">
      <c r="A42" s="8">
        <v>2010</v>
      </c>
      <c r="B42" s="8" t="s">
        <v>372</v>
      </c>
      <c r="C42" s="8" t="s">
        <v>371</v>
      </c>
      <c r="D42" s="8" t="s">
        <v>372</v>
      </c>
      <c r="E42" s="9">
        <f>IF(Table211[winner]=Table211[[#Headers],[MI]],1,0)</f>
        <v>0</v>
      </c>
      <c r="F42" s="9">
        <f>IF(Table211[winner]=Table211[[#Headers],[RCB]],1,0)</f>
        <v>0</v>
      </c>
      <c r="G42" s="9">
        <f>IF(Table211[winner]=Table211[[#Headers],[SRH]],1,0)</f>
        <v>0</v>
      </c>
      <c r="H42" s="9">
        <f>IF(Table211[winner]=Table211[[#Headers],[DC]],1,0)</f>
        <v>0</v>
      </c>
      <c r="I42" s="9">
        <f>IF(Table211[winner]=Table211[[#Headers],[RR]],1,0)</f>
        <v>0</v>
      </c>
      <c r="J42" s="9">
        <f>IF(Table211[winner]=Table211[[#Headers],[CSK]],1,0)</f>
        <v>0</v>
      </c>
      <c r="K42" s="9">
        <f>IF(Table211[winner]=Table211[[#Headers],[KKR]],1,0)</f>
        <v>1</v>
      </c>
      <c r="L42" s="9">
        <f>IF(Table211[winner]=Table211[[#Headers],[KXIP]],1,0)</f>
        <v>0</v>
      </c>
    </row>
    <row r="43" spans="1:12" x14ac:dyDescent="0.3">
      <c r="A43" s="8">
        <v>2010</v>
      </c>
      <c r="B43" s="8" t="s">
        <v>376</v>
      </c>
      <c r="C43" s="8" t="s">
        <v>371</v>
      </c>
      <c r="D43" s="8" t="s">
        <v>371</v>
      </c>
      <c r="E43" s="9">
        <f>IF(Table211[winner]=Table211[[#Headers],[MI]],1,0)</f>
        <v>1</v>
      </c>
      <c r="F43" s="9">
        <f>IF(Table211[winner]=Table211[[#Headers],[RCB]],1,0)</f>
        <v>0</v>
      </c>
      <c r="G43" s="9">
        <f>IF(Table211[winner]=Table211[[#Headers],[SRH]],1,0)</f>
        <v>0</v>
      </c>
      <c r="H43" s="9">
        <f>IF(Table211[winner]=Table211[[#Headers],[DC]],1,0)</f>
        <v>0</v>
      </c>
      <c r="I43" s="9">
        <f>IF(Table211[winner]=Table211[[#Headers],[RR]],1,0)</f>
        <v>0</v>
      </c>
      <c r="J43" s="9">
        <f>IF(Table211[winner]=Table211[[#Headers],[CSK]],1,0)</f>
        <v>0</v>
      </c>
      <c r="K43" s="9">
        <f>IF(Table211[winner]=Table211[[#Headers],[KKR]],1,0)</f>
        <v>0</v>
      </c>
      <c r="L43" s="9">
        <f>IF(Table211[winner]=Table211[[#Headers],[KXIP]],1,0)</f>
        <v>0</v>
      </c>
    </row>
    <row r="44" spans="1:12" x14ac:dyDescent="0.3">
      <c r="A44" s="8">
        <v>2010</v>
      </c>
      <c r="B44" s="8" t="s">
        <v>373</v>
      </c>
      <c r="C44" s="8" t="s">
        <v>371</v>
      </c>
      <c r="D44" s="8" t="s">
        <v>373</v>
      </c>
      <c r="E44" s="9">
        <f>IF(Table211[winner]=Table211[[#Headers],[MI]],1,0)</f>
        <v>0</v>
      </c>
      <c r="F44" s="9">
        <f>IF(Table211[winner]=Table211[[#Headers],[RCB]],1,0)</f>
        <v>0</v>
      </c>
      <c r="G44" s="9">
        <f>IF(Table211[winner]=Table211[[#Headers],[SRH]],1,0)</f>
        <v>0</v>
      </c>
      <c r="H44" s="9">
        <f>IF(Table211[winner]=Table211[[#Headers],[DC]],1,0)</f>
        <v>0</v>
      </c>
      <c r="I44" s="9">
        <f>IF(Table211[winner]=Table211[[#Headers],[RR]],1,0)</f>
        <v>0</v>
      </c>
      <c r="J44" s="9">
        <f>IF(Table211[winner]=Table211[[#Headers],[CSK]],1,0)</f>
        <v>1</v>
      </c>
      <c r="K44" s="9">
        <f>IF(Table211[winner]=Table211[[#Headers],[KKR]],1,0)</f>
        <v>0</v>
      </c>
      <c r="L44" s="9">
        <f>IF(Table211[winner]=Table211[[#Headers],[KXIP]],1,0)</f>
        <v>0</v>
      </c>
    </row>
    <row r="45" spans="1:12" x14ac:dyDescent="0.3">
      <c r="A45" s="8">
        <v>2011</v>
      </c>
      <c r="B45" s="8" t="s">
        <v>371</v>
      </c>
      <c r="C45" s="8" t="s">
        <v>373</v>
      </c>
      <c r="D45" s="8" t="s">
        <v>371</v>
      </c>
      <c r="E45" s="9">
        <f>IF(Table211[winner]=Table211[[#Headers],[MI]],1,0)</f>
        <v>1</v>
      </c>
      <c r="F45" s="9">
        <f>IF(Table211[winner]=Table211[[#Headers],[RCB]],1,0)</f>
        <v>0</v>
      </c>
      <c r="G45" s="9">
        <f>IF(Table211[winner]=Table211[[#Headers],[SRH]],1,0)</f>
        <v>0</v>
      </c>
      <c r="H45" s="9">
        <f>IF(Table211[winner]=Table211[[#Headers],[DC]],1,0)</f>
        <v>0</v>
      </c>
      <c r="I45" s="9">
        <f>IF(Table211[winner]=Table211[[#Headers],[RR]],1,0)</f>
        <v>0</v>
      </c>
      <c r="J45" s="9">
        <f>IF(Table211[winner]=Table211[[#Headers],[CSK]],1,0)</f>
        <v>0</v>
      </c>
      <c r="K45" s="9">
        <f>IF(Table211[winner]=Table211[[#Headers],[KKR]],1,0)</f>
        <v>0</v>
      </c>
      <c r="L45" s="9">
        <f>IF(Table211[winner]=Table211[[#Headers],[KXIP]],1,0)</f>
        <v>0</v>
      </c>
    </row>
    <row r="46" spans="1:12" x14ac:dyDescent="0.3">
      <c r="A46" s="8">
        <v>2011</v>
      </c>
      <c r="B46" s="8" t="s">
        <v>371</v>
      </c>
      <c r="C46" s="8" t="s">
        <v>377</v>
      </c>
      <c r="D46" s="8" t="s">
        <v>371</v>
      </c>
      <c r="E46" s="9">
        <f>IF(Table211[winner]=Table211[[#Headers],[MI]],1,0)</f>
        <v>1</v>
      </c>
      <c r="F46" s="9">
        <f>IF(Table211[winner]=Table211[[#Headers],[RCB]],1,0)</f>
        <v>0</v>
      </c>
      <c r="G46" s="9">
        <f>IF(Table211[winner]=Table211[[#Headers],[SRH]],1,0)</f>
        <v>0</v>
      </c>
      <c r="H46" s="9">
        <f>IF(Table211[winner]=Table211[[#Headers],[DC]],1,0)</f>
        <v>0</v>
      </c>
      <c r="I46" s="9">
        <f>IF(Table211[winner]=Table211[[#Headers],[RR]],1,0)</f>
        <v>0</v>
      </c>
      <c r="J46" s="9">
        <f>IF(Table211[winner]=Table211[[#Headers],[CSK]],1,0)</f>
        <v>0</v>
      </c>
      <c r="K46" s="9">
        <f>IF(Table211[winner]=Table211[[#Headers],[KKR]],1,0)</f>
        <v>0</v>
      </c>
      <c r="L46" s="9">
        <f>IF(Table211[winner]=Table211[[#Headers],[KXIP]],1,0)</f>
        <v>0</v>
      </c>
    </row>
    <row r="47" spans="1:12" x14ac:dyDescent="0.3">
      <c r="A47" s="8">
        <v>2011</v>
      </c>
      <c r="B47" s="8" t="s">
        <v>371</v>
      </c>
      <c r="C47" s="8" t="s">
        <v>374</v>
      </c>
      <c r="D47" s="8" t="s">
        <v>371</v>
      </c>
      <c r="E47" s="9">
        <f>IF(Table211[winner]=Table211[[#Headers],[MI]],1,0)</f>
        <v>1</v>
      </c>
      <c r="F47" s="9">
        <f>IF(Table211[winner]=Table211[[#Headers],[RCB]],1,0)</f>
        <v>0</v>
      </c>
      <c r="G47" s="9">
        <f>IF(Table211[winner]=Table211[[#Headers],[SRH]],1,0)</f>
        <v>0</v>
      </c>
      <c r="H47" s="9">
        <f>IF(Table211[winner]=Table211[[#Headers],[DC]],1,0)</f>
        <v>0</v>
      </c>
      <c r="I47" s="9">
        <f>IF(Table211[winner]=Table211[[#Headers],[RR]],1,0)</f>
        <v>0</v>
      </c>
      <c r="J47" s="9">
        <f>IF(Table211[winner]=Table211[[#Headers],[CSK]],1,0)</f>
        <v>0</v>
      </c>
      <c r="K47" s="9">
        <f>IF(Table211[winner]=Table211[[#Headers],[KKR]],1,0)</f>
        <v>0</v>
      </c>
      <c r="L47" s="9">
        <f>IF(Table211[winner]=Table211[[#Headers],[KXIP]],1,0)</f>
        <v>0</v>
      </c>
    </row>
    <row r="48" spans="1:12" x14ac:dyDescent="0.3">
      <c r="A48" s="8">
        <v>2011</v>
      </c>
      <c r="B48" s="8" t="s">
        <v>371</v>
      </c>
      <c r="C48" s="8" t="s">
        <v>378</v>
      </c>
      <c r="D48" s="8" t="s">
        <v>378</v>
      </c>
      <c r="E48" s="9">
        <f>IF(Table211[winner]=Table211[[#Headers],[MI]],1,0)</f>
        <v>0</v>
      </c>
      <c r="F48" s="9">
        <f>IF(Table211[winner]=Table211[[#Headers],[RCB]],1,0)</f>
        <v>0</v>
      </c>
      <c r="G48" s="9">
        <f>IF(Table211[winner]=Table211[[#Headers],[SRH]],1,0)</f>
        <v>1</v>
      </c>
      <c r="H48" s="9">
        <f>IF(Table211[winner]=Table211[[#Headers],[DC]],1,0)</f>
        <v>0</v>
      </c>
      <c r="I48" s="9">
        <f>IF(Table211[winner]=Table211[[#Headers],[RR]],1,0)</f>
        <v>0</v>
      </c>
      <c r="J48" s="9">
        <f>IF(Table211[winner]=Table211[[#Headers],[CSK]],1,0)</f>
        <v>0</v>
      </c>
      <c r="K48" s="9">
        <f>IF(Table211[winner]=Table211[[#Headers],[KKR]],1,0)</f>
        <v>0</v>
      </c>
      <c r="L48" s="9">
        <f>IF(Table211[winner]=Table211[[#Headers],[KXIP]],1,0)</f>
        <v>0</v>
      </c>
    </row>
    <row r="49" spans="1:12" x14ac:dyDescent="0.3">
      <c r="A49" s="8">
        <v>2011</v>
      </c>
      <c r="B49" s="8" t="s">
        <v>371</v>
      </c>
      <c r="C49" s="8" t="s">
        <v>375</v>
      </c>
      <c r="D49" s="8" t="s">
        <v>375</v>
      </c>
      <c r="E49" s="9">
        <f>IF(Table211[winner]=Table211[[#Headers],[MI]],1,0)</f>
        <v>0</v>
      </c>
      <c r="F49" s="9">
        <f>IF(Table211[winner]=Table211[[#Headers],[RCB]],1,0)</f>
        <v>0</v>
      </c>
      <c r="G49" s="9">
        <f>IF(Table211[winner]=Table211[[#Headers],[SRH]],1,0)</f>
        <v>0</v>
      </c>
      <c r="H49" s="9">
        <f>IF(Table211[winner]=Table211[[#Headers],[DC]],1,0)</f>
        <v>0</v>
      </c>
      <c r="I49" s="9">
        <f>IF(Table211[winner]=Table211[[#Headers],[RR]],1,0)</f>
        <v>1</v>
      </c>
      <c r="J49" s="9">
        <f>IF(Table211[winner]=Table211[[#Headers],[CSK]],1,0)</f>
        <v>0</v>
      </c>
      <c r="K49" s="9">
        <f>IF(Table211[winner]=Table211[[#Headers],[KKR]],1,0)</f>
        <v>0</v>
      </c>
      <c r="L49" s="9">
        <f>IF(Table211[winner]=Table211[[#Headers],[KXIP]],1,0)</f>
        <v>0</v>
      </c>
    </row>
    <row r="50" spans="1:12" x14ac:dyDescent="0.3">
      <c r="A50" s="8">
        <v>2011</v>
      </c>
      <c r="B50" s="8" t="s">
        <v>371</v>
      </c>
      <c r="C50" s="8" t="s">
        <v>372</v>
      </c>
      <c r="D50" s="8" t="s">
        <v>371</v>
      </c>
      <c r="E50" s="9">
        <f>IF(Table211[winner]=Table211[[#Headers],[MI]],1,0)</f>
        <v>1</v>
      </c>
      <c r="F50" s="9">
        <f>IF(Table211[winner]=Table211[[#Headers],[RCB]],1,0)</f>
        <v>0</v>
      </c>
      <c r="G50" s="9">
        <f>IF(Table211[winner]=Table211[[#Headers],[SRH]],1,0)</f>
        <v>0</v>
      </c>
      <c r="H50" s="9">
        <f>IF(Table211[winner]=Table211[[#Headers],[DC]],1,0)</f>
        <v>0</v>
      </c>
      <c r="I50" s="9">
        <f>IF(Table211[winner]=Table211[[#Headers],[RR]],1,0)</f>
        <v>0</v>
      </c>
      <c r="J50" s="9">
        <f>IF(Table211[winner]=Table211[[#Headers],[CSK]],1,0)</f>
        <v>0</v>
      </c>
      <c r="K50" s="9">
        <f>IF(Table211[winner]=Table211[[#Headers],[KKR]],1,0)</f>
        <v>0</v>
      </c>
      <c r="L50" s="9">
        <f>IF(Table211[winner]=Table211[[#Headers],[KXIP]],1,0)</f>
        <v>0</v>
      </c>
    </row>
    <row r="51" spans="1:12" x14ac:dyDescent="0.3">
      <c r="A51" s="8">
        <v>2011</v>
      </c>
      <c r="B51" s="8" t="s">
        <v>374</v>
      </c>
      <c r="C51" s="8" t="s">
        <v>371</v>
      </c>
      <c r="D51" s="8" t="s">
        <v>371</v>
      </c>
      <c r="E51" s="9">
        <f>IF(Table211[winner]=Table211[[#Headers],[MI]],1,0)</f>
        <v>1</v>
      </c>
      <c r="F51" s="9">
        <f>IF(Table211[winner]=Table211[[#Headers],[RCB]],1,0)</f>
        <v>0</v>
      </c>
      <c r="G51" s="9">
        <f>IF(Table211[winner]=Table211[[#Headers],[SRH]],1,0)</f>
        <v>0</v>
      </c>
      <c r="H51" s="9">
        <f>IF(Table211[winner]=Table211[[#Headers],[DC]],1,0)</f>
        <v>0</v>
      </c>
      <c r="I51" s="9">
        <f>IF(Table211[winner]=Table211[[#Headers],[RR]],1,0)</f>
        <v>0</v>
      </c>
      <c r="J51" s="9">
        <f>IF(Table211[winner]=Table211[[#Headers],[CSK]],1,0)</f>
        <v>0</v>
      </c>
      <c r="K51" s="9">
        <f>IF(Table211[winner]=Table211[[#Headers],[KKR]],1,0)</f>
        <v>0</v>
      </c>
      <c r="L51" s="9">
        <f>IF(Table211[winner]=Table211[[#Headers],[KXIP]],1,0)</f>
        <v>0</v>
      </c>
    </row>
    <row r="52" spans="1:12" x14ac:dyDescent="0.3">
      <c r="A52" s="8">
        <v>2011</v>
      </c>
      <c r="B52" s="8" t="s">
        <v>376</v>
      </c>
      <c r="C52" s="8" t="s">
        <v>371</v>
      </c>
      <c r="D52" s="8" t="s">
        <v>371</v>
      </c>
      <c r="E52" s="9">
        <f>IF(Table211[winner]=Table211[[#Headers],[MI]],1,0)</f>
        <v>1</v>
      </c>
      <c r="F52" s="9">
        <f>IF(Table211[winner]=Table211[[#Headers],[RCB]],1,0)</f>
        <v>0</v>
      </c>
      <c r="G52" s="9">
        <f>IF(Table211[winner]=Table211[[#Headers],[SRH]],1,0)</f>
        <v>0</v>
      </c>
      <c r="H52" s="9">
        <f>IF(Table211[winner]=Table211[[#Headers],[DC]],1,0)</f>
        <v>0</v>
      </c>
      <c r="I52" s="9">
        <f>IF(Table211[winner]=Table211[[#Headers],[RR]],1,0)</f>
        <v>0</v>
      </c>
      <c r="J52" s="9">
        <f>IF(Table211[winner]=Table211[[#Headers],[CSK]],1,0)</f>
        <v>0</v>
      </c>
      <c r="K52" s="9">
        <f>IF(Table211[winner]=Table211[[#Headers],[KKR]],1,0)</f>
        <v>0</v>
      </c>
      <c r="L52" s="9">
        <f>IF(Table211[winner]=Table211[[#Headers],[KXIP]],1,0)</f>
        <v>0</v>
      </c>
    </row>
    <row r="53" spans="1:12" x14ac:dyDescent="0.3">
      <c r="A53" s="8">
        <v>2011</v>
      </c>
      <c r="B53" s="8" t="s">
        <v>378</v>
      </c>
      <c r="C53" s="8" t="s">
        <v>371</v>
      </c>
      <c r="D53" s="8" t="s">
        <v>371</v>
      </c>
      <c r="E53" s="9">
        <f>IF(Table211[winner]=Table211[[#Headers],[MI]],1,0)</f>
        <v>1</v>
      </c>
      <c r="F53" s="9">
        <f>IF(Table211[winner]=Table211[[#Headers],[RCB]],1,0)</f>
        <v>0</v>
      </c>
      <c r="G53" s="9">
        <f>IF(Table211[winner]=Table211[[#Headers],[SRH]],1,0)</f>
        <v>0</v>
      </c>
      <c r="H53" s="9">
        <f>IF(Table211[winner]=Table211[[#Headers],[DC]],1,0)</f>
        <v>0</v>
      </c>
      <c r="I53" s="9">
        <f>IF(Table211[winner]=Table211[[#Headers],[RR]],1,0)</f>
        <v>0</v>
      </c>
      <c r="J53" s="9">
        <f>IF(Table211[winner]=Table211[[#Headers],[CSK]],1,0)</f>
        <v>0</v>
      </c>
      <c r="K53" s="9">
        <f>IF(Table211[winner]=Table211[[#Headers],[KKR]],1,0)</f>
        <v>0</v>
      </c>
      <c r="L53" s="9">
        <f>IF(Table211[winner]=Table211[[#Headers],[KXIP]],1,0)</f>
        <v>0</v>
      </c>
    </row>
    <row r="54" spans="1:12" x14ac:dyDescent="0.3">
      <c r="A54" s="8">
        <v>2011</v>
      </c>
      <c r="B54" s="8" t="s">
        <v>375</v>
      </c>
      <c r="C54" s="8" t="s">
        <v>371</v>
      </c>
      <c r="D54" s="8" t="s">
        <v>375</v>
      </c>
      <c r="E54" s="9">
        <f>IF(Table211[winner]=Table211[[#Headers],[MI]],1,0)</f>
        <v>0</v>
      </c>
      <c r="F54" s="9">
        <f>IF(Table211[winner]=Table211[[#Headers],[RCB]],1,0)</f>
        <v>0</v>
      </c>
      <c r="G54" s="9">
        <f>IF(Table211[winner]=Table211[[#Headers],[SRH]],1,0)</f>
        <v>0</v>
      </c>
      <c r="H54" s="9">
        <f>IF(Table211[winner]=Table211[[#Headers],[DC]],1,0)</f>
        <v>0</v>
      </c>
      <c r="I54" s="9">
        <f>IF(Table211[winner]=Table211[[#Headers],[RR]],1,0)</f>
        <v>1</v>
      </c>
      <c r="J54" s="9">
        <f>IF(Table211[winner]=Table211[[#Headers],[CSK]],1,0)</f>
        <v>0</v>
      </c>
      <c r="K54" s="9">
        <f>IF(Table211[winner]=Table211[[#Headers],[KKR]],1,0)</f>
        <v>0</v>
      </c>
      <c r="L54" s="9">
        <f>IF(Table211[winner]=Table211[[#Headers],[KXIP]],1,0)</f>
        <v>0</v>
      </c>
    </row>
    <row r="55" spans="1:12" x14ac:dyDescent="0.3">
      <c r="A55" s="8">
        <v>2011</v>
      </c>
      <c r="B55" s="8" t="s">
        <v>377</v>
      </c>
      <c r="C55" s="8" t="s">
        <v>371</v>
      </c>
      <c r="D55" s="8" t="s">
        <v>377</v>
      </c>
      <c r="E55" s="9">
        <f>IF(Table211[winner]=Table211[[#Headers],[MI]],1,0)</f>
        <v>0</v>
      </c>
      <c r="F55" s="9">
        <f>IF(Table211[winner]=Table211[[#Headers],[RCB]],1,0)</f>
        <v>0</v>
      </c>
      <c r="G55" s="9">
        <f>IF(Table211[winner]=Table211[[#Headers],[SRH]],1,0)</f>
        <v>0</v>
      </c>
      <c r="H55" s="9">
        <f>IF(Table211[winner]=Table211[[#Headers],[DC]],1,0)</f>
        <v>0</v>
      </c>
      <c r="I55" s="9">
        <f>IF(Table211[winner]=Table211[[#Headers],[RR]],1,0)</f>
        <v>0</v>
      </c>
      <c r="J55" s="9">
        <f>IF(Table211[winner]=Table211[[#Headers],[CSK]],1,0)</f>
        <v>0</v>
      </c>
      <c r="K55" s="9">
        <f>IF(Table211[winner]=Table211[[#Headers],[KKR]],1,0)</f>
        <v>0</v>
      </c>
      <c r="L55" s="9">
        <f>IF(Table211[winner]=Table211[[#Headers],[KXIP]],1,0)</f>
        <v>1</v>
      </c>
    </row>
    <row r="56" spans="1:12" x14ac:dyDescent="0.3">
      <c r="A56" s="8">
        <v>2011</v>
      </c>
      <c r="B56" s="8" t="s">
        <v>372</v>
      </c>
      <c r="C56" s="8" t="s">
        <v>371</v>
      </c>
      <c r="D56" s="8" t="s">
        <v>371</v>
      </c>
      <c r="E56" s="9">
        <f>IF(Table211[winner]=Table211[[#Headers],[MI]],1,0)</f>
        <v>1</v>
      </c>
      <c r="F56" s="9">
        <f>IF(Table211[winner]=Table211[[#Headers],[RCB]],1,0)</f>
        <v>0</v>
      </c>
      <c r="G56" s="9">
        <f>IF(Table211[winner]=Table211[[#Headers],[SRH]],1,0)</f>
        <v>0</v>
      </c>
      <c r="H56" s="9">
        <f>IF(Table211[winner]=Table211[[#Headers],[DC]],1,0)</f>
        <v>0</v>
      </c>
      <c r="I56" s="9">
        <f>IF(Table211[winner]=Table211[[#Headers],[RR]],1,0)</f>
        <v>0</v>
      </c>
      <c r="J56" s="9">
        <f>IF(Table211[winner]=Table211[[#Headers],[CSK]],1,0)</f>
        <v>0</v>
      </c>
      <c r="K56" s="9">
        <f>IF(Table211[winner]=Table211[[#Headers],[KKR]],1,0)</f>
        <v>0</v>
      </c>
      <c r="L56" s="9">
        <f>IF(Table211[winner]=Table211[[#Headers],[KXIP]],1,0)</f>
        <v>0</v>
      </c>
    </row>
    <row r="57" spans="1:12" x14ac:dyDescent="0.3">
      <c r="A57" s="8">
        <v>2011</v>
      </c>
      <c r="B57" s="8" t="s">
        <v>376</v>
      </c>
      <c r="C57" s="8" t="s">
        <v>371</v>
      </c>
      <c r="D57" s="8" t="s">
        <v>376</v>
      </c>
      <c r="E57" s="9">
        <f>IF(Table211[winner]=Table211[[#Headers],[MI]],1,0)</f>
        <v>0</v>
      </c>
      <c r="F57" s="9">
        <f>IF(Table211[winner]=Table211[[#Headers],[RCB]],1,0)</f>
        <v>1</v>
      </c>
      <c r="G57" s="9">
        <f>IF(Table211[winner]=Table211[[#Headers],[SRH]],1,0)</f>
        <v>0</v>
      </c>
      <c r="H57" s="9">
        <f>IF(Table211[winner]=Table211[[#Headers],[DC]],1,0)</f>
        <v>0</v>
      </c>
      <c r="I57" s="9">
        <f>IF(Table211[winner]=Table211[[#Headers],[RR]],1,0)</f>
        <v>0</v>
      </c>
      <c r="J57" s="9">
        <f>IF(Table211[winner]=Table211[[#Headers],[CSK]],1,0)</f>
        <v>0</v>
      </c>
      <c r="K57" s="9">
        <f>IF(Table211[winner]=Table211[[#Headers],[KKR]],1,0)</f>
        <v>0</v>
      </c>
      <c r="L57" s="9">
        <f>IF(Table211[winner]=Table211[[#Headers],[KXIP]],1,0)</f>
        <v>0</v>
      </c>
    </row>
    <row r="58" spans="1:12" x14ac:dyDescent="0.3">
      <c r="A58" s="8">
        <v>2012</v>
      </c>
      <c r="B58" s="8" t="s">
        <v>371</v>
      </c>
      <c r="C58" s="8" t="s">
        <v>375</v>
      </c>
      <c r="D58" s="8" t="s">
        <v>371</v>
      </c>
      <c r="E58" s="9">
        <f>IF(Table211[winner]=Table211[[#Headers],[MI]],1,0)</f>
        <v>1</v>
      </c>
      <c r="F58" s="9">
        <f>IF(Table211[winner]=Table211[[#Headers],[RCB]],1,0)</f>
        <v>0</v>
      </c>
      <c r="G58" s="9">
        <f>IF(Table211[winner]=Table211[[#Headers],[SRH]],1,0)</f>
        <v>0</v>
      </c>
      <c r="H58" s="9">
        <f>IF(Table211[winner]=Table211[[#Headers],[DC]],1,0)</f>
        <v>0</v>
      </c>
      <c r="I58" s="9">
        <f>IF(Table211[winner]=Table211[[#Headers],[RR]],1,0)</f>
        <v>0</v>
      </c>
      <c r="J58" s="9">
        <f>IF(Table211[winner]=Table211[[#Headers],[CSK]],1,0)</f>
        <v>0</v>
      </c>
      <c r="K58" s="9">
        <f>IF(Table211[winner]=Table211[[#Headers],[KKR]],1,0)</f>
        <v>0</v>
      </c>
      <c r="L58" s="9">
        <f>IF(Table211[winner]=Table211[[#Headers],[KXIP]],1,0)</f>
        <v>0</v>
      </c>
    </row>
    <row r="59" spans="1:12" x14ac:dyDescent="0.3">
      <c r="A59" s="8">
        <v>2012</v>
      </c>
      <c r="B59" s="8" t="s">
        <v>371</v>
      </c>
      <c r="C59" s="8" t="s">
        <v>374</v>
      </c>
      <c r="D59" s="8" t="s">
        <v>374</v>
      </c>
      <c r="E59" s="9">
        <f>IF(Table211[winner]=Table211[[#Headers],[MI]],1,0)</f>
        <v>0</v>
      </c>
      <c r="F59" s="9">
        <f>IF(Table211[winner]=Table211[[#Headers],[RCB]],1,0)</f>
        <v>0</v>
      </c>
      <c r="G59" s="9">
        <f>IF(Table211[winner]=Table211[[#Headers],[SRH]],1,0)</f>
        <v>0</v>
      </c>
      <c r="H59" s="9">
        <f>IF(Table211[winner]=Table211[[#Headers],[DC]],1,0)</f>
        <v>1</v>
      </c>
      <c r="I59" s="9">
        <f>IF(Table211[winner]=Table211[[#Headers],[RR]],1,0)</f>
        <v>0</v>
      </c>
      <c r="J59" s="9">
        <f>IF(Table211[winner]=Table211[[#Headers],[CSK]],1,0)</f>
        <v>0</v>
      </c>
      <c r="K59" s="9">
        <f>IF(Table211[winner]=Table211[[#Headers],[KKR]],1,0)</f>
        <v>0</v>
      </c>
      <c r="L59" s="9">
        <f>IF(Table211[winner]=Table211[[#Headers],[KXIP]],1,0)</f>
        <v>0</v>
      </c>
    </row>
    <row r="60" spans="1:12" x14ac:dyDescent="0.3">
      <c r="A60" s="8">
        <v>2012</v>
      </c>
      <c r="B60" s="8" t="s">
        <v>371</v>
      </c>
      <c r="C60" s="8" t="s">
        <v>377</v>
      </c>
      <c r="D60" s="8" t="s">
        <v>377</v>
      </c>
      <c r="E60" s="9">
        <f>IF(Table211[winner]=Table211[[#Headers],[MI]],1,0)</f>
        <v>0</v>
      </c>
      <c r="F60" s="9">
        <f>IF(Table211[winner]=Table211[[#Headers],[RCB]],1,0)</f>
        <v>0</v>
      </c>
      <c r="G60" s="9">
        <f>IF(Table211[winner]=Table211[[#Headers],[SRH]],1,0)</f>
        <v>0</v>
      </c>
      <c r="H60" s="9">
        <f>IF(Table211[winner]=Table211[[#Headers],[DC]],1,0)</f>
        <v>0</v>
      </c>
      <c r="I60" s="9">
        <f>IF(Table211[winner]=Table211[[#Headers],[RR]],1,0)</f>
        <v>0</v>
      </c>
      <c r="J60" s="9">
        <f>IF(Table211[winner]=Table211[[#Headers],[CSK]],1,0)</f>
        <v>0</v>
      </c>
      <c r="K60" s="9">
        <f>IF(Table211[winner]=Table211[[#Headers],[KKR]],1,0)</f>
        <v>0</v>
      </c>
      <c r="L60" s="9">
        <f>IF(Table211[winner]=Table211[[#Headers],[KXIP]],1,0)</f>
        <v>1</v>
      </c>
    </row>
    <row r="61" spans="1:12" x14ac:dyDescent="0.3">
      <c r="A61" s="8">
        <v>2012</v>
      </c>
      <c r="B61" s="8" t="s">
        <v>371</v>
      </c>
      <c r="C61" s="8" t="s">
        <v>378</v>
      </c>
      <c r="D61" s="8" t="s">
        <v>371</v>
      </c>
      <c r="E61" s="9">
        <f>IF(Table211[winner]=Table211[[#Headers],[MI]],1,0)</f>
        <v>1</v>
      </c>
      <c r="F61" s="9">
        <f>IF(Table211[winner]=Table211[[#Headers],[RCB]],1,0)</f>
        <v>0</v>
      </c>
      <c r="G61" s="9">
        <f>IF(Table211[winner]=Table211[[#Headers],[SRH]],1,0)</f>
        <v>0</v>
      </c>
      <c r="H61" s="9">
        <f>IF(Table211[winner]=Table211[[#Headers],[DC]],1,0)</f>
        <v>0</v>
      </c>
      <c r="I61" s="9">
        <f>IF(Table211[winner]=Table211[[#Headers],[RR]],1,0)</f>
        <v>0</v>
      </c>
      <c r="J61" s="9">
        <f>IF(Table211[winner]=Table211[[#Headers],[CSK]],1,0)</f>
        <v>0</v>
      </c>
      <c r="K61" s="9">
        <f>IF(Table211[winner]=Table211[[#Headers],[KKR]],1,0)</f>
        <v>0</v>
      </c>
      <c r="L61" s="9">
        <f>IF(Table211[winner]=Table211[[#Headers],[KXIP]],1,0)</f>
        <v>0</v>
      </c>
    </row>
    <row r="62" spans="1:12" x14ac:dyDescent="0.3">
      <c r="A62" s="8">
        <v>2012</v>
      </c>
      <c r="B62" s="8" t="s">
        <v>371</v>
      </c>
      <c r="C62" s="8" t="s">
        <v>373</v>
      </c>
      <c r="D62" s="8" t="s">
        <v>371</v>
      </c>
      <c r="E62" s="9">
        <f>IF(Table211[winner]=Table211[[#Headers],[MI]],1,0)</f>
        <v>1</v>
      </c>
      <c r="F62" s="9">
        <f>IF(Table211[winner]=Table211[[#Headers],[RCB]],1,0)</f>
        <v>0</v>
      </c>
      <c r="G62" s="9">
        <f>IF(Table211[winner]=Table211[[#Headers],[SRH]],1,0)</f>
        <v>0</v>
      </c>
      <c r="H62" s="9">
        <f>IF(Table211[winner]=Table211[[#Headers],[DC]],1,0)</f>
        <v>0</v>
      </c>
      <c r="I62" s="9">
        <f>IF(Table211[winner]=Table211[[#Headers],[RR]],1,0)</f>
        <v>0</v>
      </c>
      <c r="J62" s="9">
        <f>IF(Table211[winner]=Table211[[#Headers],[CSK]],1,0)</f>
        <v>0</v>
      </c>
      <c r="K62" s="9">
        <f>IF(Table211[winner]=Table211[[#Headers],[KKR]],1,0)</f>
        <v>0</v>
      </c>
      <c r="L62" s="9">
        <f>IF(Table211[winner]=Table211[[#Headers],[KXIP]],1,0)</f>
        <v>0</v>
      </c>
    </row>
    <row r="63" spans="1:12" x14ac:dyDescent="0.3">
      <c r="A63" s="8">
        <v>2012</v>
      </c>
      <c r="B63" s="8" t="s">
        <v>371</v>
      </c>
      <c r="C63" s="8" t="s">
        <v>376</v>
      </c>
      <c r="D63" s="8" t="s">
        <v>376</v>
      </c>
      <c r="E63" s="9">
        <f>IF(Table211[winner]=Table211[[#Headers],[MI]],1,0)</f>
        <v>0</v>
      </c>
      <c r="F63" s="9">
        <f>IF(Table211[winner]=Table211[[#Headers],[RCB]],1,0)</f>
        <v>1</v>
      </c>
      <c r="G63" s="9">
        <f>IF(Table211[winner]=Table211[[#Headers],[SRH]],1,0)</f>
        <v>0</v>
      </c>
      <c r="H63" s="9">
        <f>IF(Table211[winner]=Table211[[#Headers],[DC]],1,0)</f>
        <v>0</v>
      </c>
      <c r="I63" s="9">
        <f>IF(Table211[winner]=Table211[[#Headers],[RR]],1,0)</f>
        <v>0</v>
      </c>
      <c r="J63" s="9">
        <f>IF(Table211[winner]=Table211[[#Headers],[CSK]],1,0)</f>
        <v>0</v>
      </c>
      <c r="K63" s="9">
        <f>IF(Table211[winner]=Table211[[#Headers],[KKR]],1,0)</f>
        <v>0</v>
      </c>
      <c r="L63" s="9">
        <f>IF(Table211[winner]=Table211[[#Headers],[KXIP]],1,0)</f>
        <v>0</v>
      </c>
    </row>
    <row r="64" spans="1:12" x14ac:dyDescent="0.3">
      <c r="A64" s="8">
        <v>2012</v>
      </c>
      <c r="B64" s="8" t="s">
        <v>371</v>
      </c>
      <c r="C64" s="8" t="s">
        <v>372</v>
      </c>
      <c r="D64" s="8" t="s">
        <v>372</v>
      </c>
      <c r="E64" s="9">
        <f>IF(Table211[winner]=Table211[[#Headers],[MI]],1,0)</f>
        <v>0</v>
      </c>
      <c r="F64" s="9">
        <f>IF(Table211[winner]=Table211[[#Headers],[RCB]],1,0)</f>
        <v>0</v>
      </c>
      <c r="G64" s="9">
        <f>IF(Table211[winner]=Table211[[#Headers],[SRH]],1,0)</f>
        <v>0</v>
      </c>
      <c r="H64" s="9">
        <f>IF(Table211[winner]=Table211[[#Headers],[DC]],1,0)</f>
        <v>0</v>
      </c>
      <c r="I64" s="9">
        <f>IF(Table211[winner]=Table211[[#Headers],[RR]],1,0)</f>
        <v>0</v>
      </c>
      <c r="J64" s="9">
        <f>IF(Table211[winner]=Table211[[#Headers],[CSK]],1,0)</f>
        <v>0</v>
      </c>
      <c r="K64" s="9">
        <f>IF(Table211[winner]=Table211[[#Headers],[KKR]],1,0)</f>
        <v>1</v>
      </c>
      <c r="L64" s="9">
        <f>IF(Table211[winner]=Table211[[#Headers],[KXIP]],1,0)</f>
        <v>0</v>
      </c>
    </row>
    <row r="65" spans="1:12" x14ac:dyDescent="0.3">
      <c r="A65" s="8">
        <v>2012</v>
      </c>
      <c r="B65" s="8" t="s">
        <v>373</v>
      </c>
      <c r="C65" s="8" t="s">
        <v>371</v>
      </c>
      <c r="D65" s="8" t="s">
        <v>371</v>
      </c>
      <c r="E65" s="9">
        <f>IF(Table211[winner]=Table211[[#Headers],[MI]],1,0)</f>
        <v>1</v>
      </c>
      <c r="F65" s="9">
        <f>IF(Table211[winner]=Table211[[#Headers],[RCB]],1,0)</f>
        <v>0</v>
      </c>
      <c r="G65" s="9">
        <f>IF(Table211[winner]=Table211[[#Headers],[SRH]],1,0)</f>
        <v>0</v>
      </c>
      <c r="H65" s="9">
        <f>IF(Table211[winner]=Table211[[#Headers],[DC]],1,0)</f>
        <v>0</v>
      </c>
      <c r="I65" s="9">
        <f>IF(Table211[winner]=Table211[[#Headers],[RR]],1,0)</f>
        <v>0</v>
      </c>
      <c r="J65" s="9">
        <f>IF(Table211[winner]=Table211[[#Headers],[CSK]],1,0)</f>
        <v>0</v>
      </c>
      <c r="K65" s="9">
        <f>IF(Table211[winner]=Table211[[#Headers],[KKR]],1,0)</f>
        <v>0</v>
      </c>
      <c r="L65" s="9">
        <f>IF(Table211[winner]=Table211[[#Headers],[KXIP]],1,0)</f>
        <v>0</v>
      </c>
    </row>
    <row r="66" spans="1:12" x14ac:dyDescent="0.3">
      <c r="A66" s="8">
        <v>2012</v>
      </c>
      <c r="B66" s="8" t="s">
        <v>378</v>
      </c>
      <c r="C66" s="8" t="s">
        <v>371</v>
      </c>
      <c r="D66" s="8" t="s">
        <v>371</v>
      </c>
      <c r="E66" s="9">
        <f>IF(Table211[winner]=Table211[[#Headers],[MI]],1,0)</f>
        <v>1</v>
      </c>
      <c r="F66" s="9">
        <f>IF(Table211[winner]=Table211[[#Headers],[RCB]],1,0)</f>
        <v>0</v>
      </c>
      <c r="G66" s="9">
        <f>IF(Table211[winner]=Table211[[#Headers],[SRH]],1,0)</f>
        <v>0</v>
      </c>
      <c r="H66" s="9">
        <f>IF(Table211[winner]=Table211[[#Headers],[DC]],1,0)</f>
        <v>0</v>
      </c>
      <c r="I66" s="9">
        <f>IF(Table211[winner]=Table211[[#Headers],[RR]],1,0)</f>
        <v>0</v>
      </c>
      <c r="J66" s="9">
        <f>IF(Table211[winner]=Table211[[#Headers],[CSK]],1,0)</f>
        <v>0</v>
      </c>
      <c r="K66" s="9">
        <f>IF(Table211[winner]=Table211[[#Headers],[KKR]],1,0)</f>
        <v>0</v>
      </c>
      <c r="L66" s="9">
        <f>IF(Table211[winner]=Table211[[#Headers],[KXIP]],1,0)</f>
        <v>0</v>
      </c>
    </row>
    <row r="67" spans="1:12" x14ac:dyDescent="0.3">
      <c r="A67" s="8">
        <v>2012</v>
      </c>
      <c r="B67" s="8" t="s">
        <v>377</v>
      </c>
      <c r="C67" s="8" t="s">
        <v>371</v>
      </c>
      <c r="D67" s="8" t="s">
        <v>371</v>
      </c>
      <c r="E67" s="9">
        <f>IF(Table211[winner]=Table211[[#Headers],[MI]],1,0)</f>
        <v>1</v>
      </c>
      <c r="F67" s="9">
        <f>IF(Table211[winner]=Table211[[#Headers],[RCB]],1,0)</f>
        <v>0</v>
      </c>
      <c r="G67" s="9">
        <f>IF(Table211[winner]=Table211[[#Headers],[SRH]],1,0)</f>
        <v>0</v>
      </c>
      <c r="H67" s="9">
        <f>IF(Table211[winner]=Table211[[#Headers],[DC]],1,0)</f>
        <v>0</v>
      </c>
      <c r="I67" s="9">
        <f>IF(Table211[winner]=Table211[[#Headers],[RR]],1,0)</f>
        <v>0</v>
      </c>
      <c r="J67" s="9">
        <f>IF(Table211[winner]=Table211[[#Headers],[CSK]],1,0)</f>
        <v>0</v>
      </c>
      <c r="K67" s="9">
        <f>IF(Table211[winner]=Table211[[#Headers],[KKR]],1,0)</f>
        <v>0</v>
      </c>
      <c r="L67" s="9">
        <f>IF(Table211[winner]=Table211[[#Headers],[KXIP]],1,0)</f>
        <v>0</v>
      </c>
    </row>
    <row r="68" spans="1:12" x14ac:dyDescent="0.3">
      <c r="A68" s="8">
        <v>2012</v>
      </c>
      <c r="B68" s="8" t="s">
        <v>374</v>
      </c>
      <c r="C68" s="8" t="s">
        <v>371</v>
      </c>
      <c r="D68" s="8" t="s">
        <v>374</v>
      </c>
      <c r="E68" s="9">
        <f>IF(Table211[winner]=Table211[[#Headers],[MI]],1,0)</f>
        <v>0</v>
      </c>
      <c r="F68" s="9">
        <f>IF(Table211[winner]=Table211[[#Headers],[RCB]],1,0)</f>
        <v>0</v>
      </c>
      <c r="G68" s="9">
        <f>IF(Table211[winner]=Table211[[#Headers],[SRH]],1,0)</f>
        <v>0</v>
      </c>
      <c r="H68" s="9">
        <f>IF(Table211[winner]=Table211[[#Headers],[DC]],1,0)</f>
        <v>1</v>
      </c>
      <c r="I68" s="9">
        <f>IF(Table211[winner]=Table211[[#Headers],[RR]],1,0)</f>
        <v>0</v>
      </c>
      <c r="J68" s="9">
        <f>IF(Table211[winner]=Table211[[#Headers],[CSK]],1,0)</f>
        <v>0</v>
      </c>
      <c r="K68" s="9">
        <f>IF(Table211[winner]=Table211[[#Headers],[KKR]],1,0)</f>
        <v>0</v>
      </c>
      <c r="L68" s="9">
        <f>IF(Table211[winner]=Table211[[#Headers],[KXIP]],1,0)</f>
        <v>0</v>
      </c>
    </row>
    <row r="69" spans="1:12" x14ac:dyDescent="0.3">
      <c r="A69" s="8">
        <v>2012</v>
      </c>
      <c r="B69" s="8" t="s">
        <v>372</v>
      </c>
      <c r="C69" s="8" t="s">
        <v>371</v>
      </c>
      <c r="D69" s="8" t="s">
        <v>371</v>
      </c>
      <c r="E69" s="9">
        <f>IF(Table211[winner]=Table211[[#Headers],[MI]],1,0)</f>
        <v>1</v>
      </c>
      <c r="F69" s="9">
        <f>IF(Table211[winner]=Table211[[#Headers],[RCB]],1,0)</f>
        <v>0</v>
      </c>
      <c r="G69" s="9">
        <f>IF(Table211[winner]=Table211[[#Headers],[SRH]],1,0)</f>
        <v>0</v>
      </c>
      <c r="H69" s="9">
        <f>IF(Table211[winner]=Table211[[#Headers],[DC]],1,0)</f>
        <v>0</v>
      </c>
      <c r="I69" s="9">
        <f>IF(Table211[winner]=Table211[[#Headers],[RR]],1,0)</f>
        <v>0</v>
      </c>
      <c r="J69" s="9">
        <f>IF(Table211[winner]=Table211[[#Headers],[CSK]],1,0)</f>
        <v>0</v>
      </c>
      <c r="K69" s="9">
        <f>IF(Table211[winner]=Table211[[#Headers],[KKR]],1,0)</f>
        <v>0</v>
      </c>
      <c r="L69" s="9">
        <f>IF(Table211[winner]=Table211[[#Headers],[KXIP]],1,0)</f>
        <v>0</v>
      </c>
    </row>
    <row r="70" spans="1:12" x14ac:dyDescent="0.3">
      <c r="A70" s="8">
        <v>2012</v>
      </c>
      <c r="B70" s="8" t="s">
        <v>376</v>
      </c>
      <c r="C70" s="8" t="s">
        <v>371</v>
      </c>
      <c r="D70" s="8" t="s">
        <v>371</v>
      </c>
      <c r="E70" s="9">
        <f>IF(Table211[winner]=Table211[[#Headers],[MI]],1,0)</f>
        <v>1</v>
      </c>
      <c r="F70" s="9">
        <f>IF(Table211[winner]=Table211[[#Headers],[RCB]],1,0)</f>
        <v>0</v>
      </c>
      <c r="G70" s="9">
        <f>IF(Table211[winner]=Table211[[#Headers],[SRH]],1,0)</f>
        <v>0</v>
      </c>
      <c r="H70" s="9">
        <f>IF(Table211[winner]=Table211[[#Headers],[DC]],1,0)</f>
        <v>0</v>
      </c>
      <c r="I70" s="9">
        <f>IF(Table211[winner]=Table211[[#Headers],[RR]],1,0)</f>
        <v>0</v>
      </c>
      <c r="J70" s="9">
        <f>IF(Table211[winner]=Table211[[#Headers],[CSK]],1,0)</f>
        <v>0</v>
      </c>
      <c r="K70" s="9">
        <f>IF(Table211[winner]=Table211[[#Headers],[KKR]],1,0)</f>
        <v>0</v>
      </c>
      <c r="L70" s="9">
        <f>IF(Table211[winner]=Table211[[#Headers],[KXIP]],1,0)</f>
        <v>0</v>
      </c>
    </row>
    <row r="71" spans="1:12" x14ac:dyDescent="0.3">
      <c r="A71" s="8">
        <v>2012</v>
      </c>
      <c r="B71" s="8" t="s">
        <v>375</v>
      </c>
      <c r="C71" s="8" t="s">
        <v>371</v>
      </c>
      <c r="D71" s="8" t="s">
        <v>371</v>
      </c>
      <c r="E71" s="9">
        <f>IF(Table211[winner]=Table211[[#Headers],[MI]],1,0)</f>
        <v>1</v>
      </c>
      <c r="F71" s="9">
        <f>IF(Table211[winner]=Table211[[#Headers],[RCB]],1,0)</f>
        <v>0</v>
      </c>
      <c r="G71" s="9">
        <f>IF(Table211[winner]=Table211[[#Headers],[SRH]],1,0)</f>
        <v>0</v>
      </c>
      <c r="H71" s="9">
        <f>IF(Table211[winner]=Table211[[#Headers],[DC]],1,0)</f>
        <v>0</v>
      </c>
      <c r="I71" s="9">
        <f>IF(Table211[winner]=Table211[[#Headers],[RR]],1,0)</f>
        <v>0</v>
      </c>
      <c r="J71" s="9">
        <f>IF(Table211[winner]=Table211[[#Headers],[CSK]],1,0)</f>
        <v>0</v>
      </c>
      <c r="K71" s="9">
        <f>IF(Table211[winner]=Table211[[#Headers],[KKR]],1,0)</f>
        <v>0</v>
      </c>
      <c r="L71" s="9">
        <f>IF(Table211[winner]=Table211[[#Headers],[KXIP]],1,0)</f>
        <v>0</v>
      </c>
    </row>
    <row r="72" spans="1:12" x14ac:dyDescent="0.3">
      <c r="A72" s="8">
        <v>2012</v>
      </c>
      <c r="B72" s="8" t="s">
        <v>373</v>
      </c>
      <c r="C72" s="8" t="s">
        <v>371</v>
      </c>
      <c r="D72" s="8" t="s">
        <v>373</v>
      </c>
      <c r="E72" s="9">
        <f>IF(Table211[winner]=Table211[[#Headers],[MI]],1,0)</f>
        <v>0</v>
      </c>
      <c r="F72" s="9">
        <f>IF(Table211[winner]=Table211[[#Headers],[RCB]],1,0)</f>
        <v>0</v>
      </c>
      <c r="G72" s="9">
        <f>IF(Table211[winner]=Table211[[#Headers],[SRH]],1,0)</f>
        <v>0</v>
      </c>
      <c r="H72" s="9">
        <f>IF(Table211[winner]=Table211[[#Headers],[DC]],1,0)</f>
        <v>0</v>
      </c>
      <c r="I72" s="9">
        <f>IF(Table211[winner]=Table211[[#Headers],[RR]],1,0)</f>
        <v>0</v>
      </c>
      <c r="J72" s="9">
        <f>IF(Table211[winner]=Table211[[#Headers],[CSK]],1,0)</f>
        <v>1</v>
      </c>
      <c r="K72" s="9">
        <f>IF(Table211[winner]=Table211[[#Headers],[KKR]],1,0)</f>
        <v>0</v>
      </c>
      <c r="L72" s="9">
        <f>IF(Table211[winner]=Table211[[#Headers],[KXIP]],1,0)</f>
        <v>0</v>
      </c>
    </row>
    <row r="73" spans="1:12" x14ac:dyDescent="0.3">
      <c r="A73" s="8">
        <v>2013</v>
      </c>
      <c r="B73" s="8" t="s">
        <v>371</v>
      </c>
      <c r="C73" s="8" t="s">
        <v>374</v>
      </c>
      <c r="D73" s="8" t="s">
        <v>371</v>
      </c>
      <c r="E73" s="9">
        <f>IF(Table211[winner]=Table211[[#Headers],[MI]],1,0)</f>
        <v>1</v>
      </c>
      <c r="F73" s="9">
        <f>IF(Table211[winner]=Table211[[#Headers],[RCB]],1,0)</f>
        <v>0</v>
      </c>
      <c r="G73" s="9">
        <f>IF(Table211[winner]=Table211[[#Headers],[SRH]],1,0)</f>
        <v>0</v>
      </c>
      <c r="H73" s="9">
        <f>IF(Table211[winner]=Table211[[#Headers],[DC]],1,0)</f>
        <v>0</v>
      </c>
      <c r="I73" s="9">
        <f>IF(Table211[winner]=Table211[[#Headers],[RR]],1,0)</f>
        <v>0</v>
      </c>
      <c r="J73" s="9">
        <f>IF(Table211[winner]=Table211[[#Headers],[CSK]],1,0)</f>
        <v>0</v>
      </c>
      <c r="K73" s="9">
        <f>IF(Table211[winner]=Table211[[#Headers],[KKR]],1,0)</f>
        <v>0</v>
      </c>
      <c r="L73" s="9">
        <f>IF(Table211[winner]=Table211[[#Headers],[KXIP]],1,0)</f>
        <v>0</v>
      </c>
    </row>
    <row r="74" spans="1:12" x14ac:dyDescent="0.3">
      <c r="A74" s="8">
        <v>2013</v>
      </c>
      <c r="B74" s="8" t="s">
        <v>371</v>
      </c>
      <c r="C74" s="8" t="s">
        <v>376</v>
      </c>
      <c r="D74" s="8" t="s">
        <v>371</v>
      </c>
      <c r="E74" s="9">
        <f>IF(Table211[winner]=Table211[[#Headers],[MI]],1,0)</f>
        <v>1</v>
      </c>
      <c r="F74" s="9">
        <f>IF(Table211[winner]=Table211[[#Headers],[RCB]],1,0)</f>
        <v>0</v>
      </c>
      <c r="G74" s="9">
        <f>IF(Table211[winner]=Table211[[#Headers],[SRH]],1,0)</f>
        <v>0</v>
      </c>
      <c r="H74" s="9">
        <f>IF(Table211[winner]=Table211[[#Headers],[DC]],1,0)</f>
        <v>0</v>
      </c>
      <c r="I74" s="9">
        <f>IF(Table211[winner]=Table211[[#Headers],[RR]],1,0)</f>
        <v>0</v>
      </c>
      <c r="J74" s="9">
        <f>IF(Table211[winner]=Table211[[#Headers],[CSK]],1,0)</f>
        <v>0</v>
      </c>
      <c r="K74" s="9">
        <f>IF(Table211[winner]=Table211[[#Headers],[KKR]],1,0)</f>
        <v>0</v>
      </c>
      <c r="L74" s="9">
        <f>IF(Table211[winner]=Table211[[#Headers],[KXIP]],1,0)</f>
        <v>0</v>
      </c>
    </row>
    <row r="75" spans="1:12" x14ac:dyDescent="0.3">
      <c r="A75" s="8">
        <v>2013</v>
      </c>
      <c r="B75" s="8" t="s">
        <v>371</v>
      </c>
      <c r="C75" s="8" t="s">
        <v>377</v>
      </c>
      <c r="D75" s="8" t="s">
        <v>371</v>
      </c>
      <c r="E75" s="9">
        <f>IF(Table211[winner]=Table211[[#Headers],[MI]],1,0)</f>
        <v>1</v>
      </c>
      <c r="F75" s="9">
        <f>IF(Table211[winner]=Table211[[#Headers],[RCB]],1,0)</f>
        <v>0</v>
      </c>
      <c r="G75" s="9">
        <f>IF(Table211[winner]=Table211[[#Headers],[SRH]],1,0)</f>
        <v>0</v>
      </c>
      <c r="H75" s="9">
        <f>IF(Table211[winner]=Table211[[#Headers],[DC]],1,0)</f>
        <v>0</v>
      </c>
      <c r="I75" s="9">
        <f>IF(Table211[winner]=Table211[[#Headers],[RR]],1,0)</f>
        <v>0</v>
      </c>
      <c r="J75" s="9">
        <f>IF(Table211[winner]=Table211[[#Headers],[CSK]],1,0)</f>
        <v>0</v>
      </c>
      <c r="K75" s="9">
        <f>IF(Table211[winner]=Table211[[#Headers],[KKR]],1,0)</f>
        <v>0</v>
      </c>
      <c r="L75" s="9">
        <f>IF(Table211[winner]=Table211[[#Headers],[KXIP]],1,0)</f>
        <v>0</v>
      </c>
    </row>
    <row r="76" spans="1:12" x14ac:dyDescent="0.3">
      <c r="A76" s="8">
        <v>2013</v>
      </c>
      <c r="B76" s="8" t="s">
        <v>371</v>
      </c>
      <c r="C76" s="8" t="s">
        <v>373</v>
      </c>
      <c r="D76" s="8" t="s">
        <v>371</v>
      </c>
      <c r="E76" s="9">
        <f>IF(Table211[winner]=Table211[[#Headers],[MI]],1,0)</f>
        <v>1</v>
      </c>
      <c r="F76" s="9">
        <f>IF(Table211[winner]=Table211[[#Headers],[RCB]],1,0)</f>
        <v>0</v>
      </c>
      <c r="G76" s="9">
        <f>IF(Table211[winner]=Table211[[#Headers],[SRH]],1,0)</f>
        <v>0</v>
      </c>
      <c r="H76" s="9">
        <f>IF(Table211[winner]=Table211[[#Headers],[DC]],1,0)</f>
        <v>0</v>
      </c>
      <c r="I76" s="9">
        <f>IF(Table211[winner]=Table211[[#Headers],[RR]],1,0)</f>
        <v>0</v>
      </c>
      <c r="J76" s="9">
        <f>IF(Table211[winner]=Table211[[#Headers],[CSK]],1,0)</f>
        <v>0</v>
      </c>
      <c r="K76" s="9">
        <f>IF(Table211[winner]=Table211[[#Headers],[KKR]],1,0)</f>
        <v>0</v>
      </c>
      <c r="L76" s="9">
        <f>IF(Table211[winner]=Table211[[#Headers],[KXIP]],1,0)</f>
        <v>0</v>
      </c>
    </row>
    <row r="77" spans="1:12" x14ac:dyDescent="0.3">
      <c r="A77" s="8">
        <v>2013</v>
      </c>
      <c r="B77" s="8" t="s">
        <v>371</v>
      </c>
      <c r="C77" s="8" t="s">
        <v>372</v>
      </c>
      <c r="D77" s="8" t="s">
        <v>371</v>
      </c>
      <c r="E77" s="9">
        <f>IF(Table211[winner]=Table211[[#Headers],[MI]],1,0)</f>
        <v>1</v>
      </c>
      <c r="F77" s="9">
        <f>IF(Table211[winner]=Table211[[#Headers],[RCB]],1,0)</f>
        <v>0</v>
      </c>
      <c r="G77" s="9">
        <f>IF(Table211[winner]=Table211[[#Headers],[SRH]],1,0)</f>
        <v>0</v>
      </c>
      <c r="H77" s="9">
        <f>IF(Table211[winner]=Table211[[#Headers],[DC]],1,0)</f>
        <v>0</v>
      </c>
      <c r="I77" s="9">
        <f>IF(Table211[winner]=Table211[[#Headers],[RR]],1,0)</f>
        <v>0</v>
      </c>
      <c r="J77" s="9">
        <f>IF(Table211[winner]=Table211[[#Headers],[CSK]],1,0)</f>
        <v>0</v>
      </c>
      <c r="K77" s="9">
        <f>IF(Table211[winner]=Table211[[#Headers],[KKR]],1,0)</f>
        <v>0</v>
      </c>
      <c r="L77" s="9">
        <f>IF(Table211[winner]=Table211[[#Headers],[KXIP]],1,0)</f>
        <v>0</v>
      </c>
    </row>
    <row r="78" spans="1:12" x14ac:dyDescent="0.3">
      <c r="A78" s="8">
        <v>2013</v>
      </c>
      <c r="B78" s="8" t="s">
        <v>371</v>
      </c>
      <c r="C78" s="8" t="s">
        <v>378</v>
      </c>
      <c r="D78" s="8" t="s">
        <v>371</v>
      </c>
      <c r="E78" s="9">
        <f>IF(Table211[winner]=Table211[[#Headers],[MI]],1,0)</f>
        <v>1</v>
      </c>
      <c r="F78" s="9">
        <f>IF(Table211[winner]=Table211[[#Headers],[RCB]],1,0)</f>
        <v>0</v>
      </c>
      <c r="G78" s="9">
        <f>IF(Table211[winner]=Table211[[#Headers],[SRH]],1,0)</f>
        <v>0</v>
      </c>
      <c r="H78" s="9">
        <f>IF(Table211[winner]=Table211[[#Headers],[DC]],1,0)</f>
        <v>0</v>
      </c>
      <c r="I78" s="9">
        <f>IF(Table211[winner]=Table211[[#Headers],[RR]],1,0)</f>
        <v>0</v>
      </c>
      <c r="J78" s="9">
        <f>IF(Table211[winner]=Table211[[#Headers],[CSK]],1,0)</f>
        <v>0</v>
      </c>
      <c r="K78" s="9">
        <f>IF(Table211[winner]=Table211[[#Headers],[KKR]],1,0)</f>
        <v>0</v>
      </c>
      <c r="L78" s="9">
        <f>IF(Table211[winner]=Table211[[#Headers],[KXIP]],1,0)</f>
        <v>0</v>
      </c>
    </row>
    <row r="79" spans="1:12" x14ac:dyDescent="0.3">
      <c r="A79" s="8">
        <v>2013</v>
      </c>
      <c r="B79" s="8" t="s">
        <v>371</v>
      </c>
      <c r="C79" s="8" t="s">
        <v>375</v>
      </c>
      <c r="D79" s="8" t="s">
        <v>371</v>
      </c>
      <c r="E79" s="9">
        <f>IF(Table211[winner]=Table211[[#Headers],[MI]],1,0)</f>
        <v>1</v>
      </c>
      <c r="F79" s="9">
        <f>IF(Table211[winner]=Table211[[#Headers],[RCB]],1,0)</f>
        <v>0</v>
      </c>
      <c r="G79" s="9">
        <f>IF(Table211[winner]=Table211[[#Headers],[SRH]],1,0)</f>
        <v>0</v>
      </c>
      <c r="H79" s="9">
        <f>IF(Table211[winner]=Table211[[#Headers],[DC]],1,0)</f>
        <v>0</v>
      </c>
      <c r="I79" s="9">
        <f>IF(Table211[winner]=Table211[[#Headers],[RR]],1,0)</f>
        <v>0</v>
      </c>
      <c r="J79" s="9">
        <f>IF(Table211[winner]=Table211[[#Headers],[CSK]],1,0)</f>
        <v>0</v>
      </c>
      <c r="K79" s="9">
        <f>IF(Table211[winner]=Table211[[#Headers],[KKR]],1,0)</f>
        <v>0</v>
      </c>
      <c r="L79" s="9">
        <f>IF(Table211[winner]=Table211[[#Headers],[KXIP]],1,0)</f>
        <v>0</v>
      </c>
    </row>
    <row r="80" spans="1:12" x14ac:dyDescent="0.3">
      <c r="A80" s="8">
        <v>2013</v>
      </c>
      <c r="B80" s="8" t="s">
        <v>371</v>
      </c>
      <c r="C80" s="8" t="s">
        <v>375</v>
      </c>
      <c r="D80" s="8" t="s">
        <v>371</v>
      </c>
      <c r="E80" s="9">
        <f>IF(Table211[winner]=Table211[[#Headers],[MI]],1,0)</f>
        <v>1</v>
      </c>
      <c r="F80" s="9">
        <f>IF(Table211[winner]=Table211[[#Headers],[RCB]],1,0)</f>
        <v>0</v>
      </c>
      <c r="G80" s="9">
        <f>IF(Table211[winner]=Table211[[#Headers],[SRH]],1,0)</f>
        <v>0</v>
      </c>
      <c r="H80" s="9">
        <f>IF(Table211[winner]=Table211[[#Headers],[DC]],1,0)</f>
        <v>0</v>
      </c>
      <c r="I80" s="9">
        <f>IF(Table211[winner]=Table211[[#Headers],[RR]],1,0)</f>
        <v>0</v>
      </c>
      <c r="J80" s="9">
        <f>IF(Table211[winner]=Table211[[#Headers],[CSK]],1,0)</f>
        <v>0</v>
      </c>
      <c r="K80" s="9">
        <f>IF(Table211[winner]=Table211[[#Headers],[KKR]],1,0)</f>
        <v>0</v>
      </c>
      <c r="L80" s="9">
        <f>IF(Table211[winner]=Table211[[#Headers],[KXIP]],1,0)</f>
        <v>0</v>
      </c>
    </row>
    <row r="81" spans="1:12" x14ac:dyDescent="0.3">
      <c r="A81" s="8">
        <v>2013</v>
      </c>
      <c r="B81" s="8" t="s">
        <v>376</v>
      </c>
      <c r="C81" s="8" t="s">
        <v>371</v>
      </c>
      <c r="D81" s="8" t="s">
        <v>376</v>
      </c>
      <c r="E81" s="9">
        <f>IF(Table211[winner]=Table211[[#Headers],[MI]],1,0)</f>
        <v>0</v>
      </c>
      <c r="F81" s="9">
        <f>IF(Table211[winner]=Table211[[#Headers],[RCB]],1,0)</f>
        <v>1</v>
      </c>
      <c r="G81" s="9">
        <f>IF(Table211[winner]=Table211[[#Headers],[SRH]],1,0)</f>
        <v>0</v>
      </c>
      <c r="H81" s="9">
        <f>IF(Table211[winner]=Table211[[#Headers],[DC]],1,0)</f>
        <v>0</v>
      </c>
      <c r="I81" s="9">
        <f>IF(Table211[winner]=Table211[[#Headers],[RR]],1,0)</f>
        <v>0</v>
      </c>
      <c r="J81" s="9">
        <f>IF(Table211[winner]=Table211[[#Headers],[CSK]],1,0)</f>
        <v>0</v>
      </c>
      <c r="K81" s="9">
        <f>IF(Table211[winner]=Table211[[#Headers],[KKR]],1,0)</f>
        <v>0</v>
      </c>
      <c r="L81" s="9">
        <f>IF(Table211[winner]=Table211[[#Headers],[KXIP]],1,0)</f>
        <v>0</v>
      </c>
    </row>
    <row r="82" spans="1:12" x14ac:dyDescent="0.3">
      <c r="A82" s="8">
        <v>2013</v>
      </c>
      <c r="B82" s="8" t="s">
        <v>373</v>
      </c>
      <c r="C82" s="8" t="s">
        <v>371</v>
      </c>
      <c r="D82" s="8" t="s">
        <v>371</v>
      </c>
      <c r="E82" s="9">
        <f>IF(Table211[winner]=Table211[[#Headers],[MI]],1,0)</f>
        <v>1</v>
      </c>
      <c r="F82" s="9">
        <f>IF(Table211[winner]=Table211[[#Headers],[RCB]],1,0)</f>
        <v>0</v>
      </c>
      <c r="G82" s="9">
        <f>IF(Table211[winner]=Table211[[#Headers],[SRH]],1,0)</f>
        <v>0</v>
      </c>
      <c r="H82" s="9">
        <f>IF(Table211[winner]=Table211[[#Headers],[DC]],1,0)</f>
        <v>0</v>
      </c>
      <c r="I82" s="9">
        <f>IF(Table211[winner]=Table211[[#Headers],[RR]],1,0)</f>
        <v>0</v>
      </c>
      <c r="J82" s="9">
        <f>IF(Table211[winner]=Table211[[#Headers],[CSK]],1,0)</f>
        <v>0</v>
      </c>
      <c r="K82" s="9">
        <f>IF(Table211[winner]=Table211[[#Headers],[KKR]],1,0)</f>
        <v>0</v>
      </c>
      <c r="L82" s="9">
        <f>IF(Table211[winner]=Table211[[#Headers],[KXIP]],1,0)</f>
        <v>0</v>
      </c>
    </row>
    <row r="83" spans="1:12" x14ac:dyDescent="0.3">
      <c r="A83" s="8">
        <v>2013</v>
      </c>
      <c r="B83" s="8" t="s">
        <v>375</v>
      </c>
      <c r="C83" s="8" t="s">
        <v>371</v>
      </c>
      <c r="D83" s="8" t="s">
        <v>375</v>
      </c>
      <c r="E83" s="9">
        <f>IF(Table211[winner]=Table211[[#Headers],[MI]],1,0)</f>
        <v>0</v>
      </c>
      <c r="F83" s="9">
        <f>IF(Table211[winner]=Table211[[#Headers],[RCB]],1,0)</f>
        <v>0</v>
      </c>
      <c r="G83" s="9">
        <f>IF(Table211[winner]=Table211[[#Headers],[SRH]],1,0)</f>
        <v>0</v>
      </c>
      <c r="H83" s="9">
        <f>IF(Table211[winner]=Table211[[#Headers],[DC]],1,0)</f>
        <v>0</v>
      </c>
      <c r="I83" s="9">
        <f>IF(Table211[winner]=Table211[[#Headers],[RR]],1,0)</f>
        <v>1</v>
      </c>
      <c r="J83" s="9">
        <f>IF(Table211[winner]=Table211[[#Headers],[CSK]],1,0)</f>
        <v>0</v>
      </c>
      <c r="K83" s="9">
        <f>IF(Table211[winner]=Table211[[#Headers],[KKR]],1,0)</f>
        <v>0</v>
      </c>
      <c r="L83" s="9">
        <f>IF(Table211[winner]=Table211[[#Headers],[KXIP]],1,0)</f>
        <v>0</v>
      </c>
    </row>
    <row r="84" spans="1:12" x14ac:dyDescent="0.3">
      <c r="A84" s="8">
        <v>2013</v>
      </c>
      <c r="B84" s="8" t="s">
        <v>374</v>
      </c>
      <c r="C84" s="8" t="s">
        <v>371</v>
      </c>
      <c r="D84" s="8" t="s">
        <v>374</v>
      </c>
      <c r="E84" s="9">
        <f>IF(Table211[winner]=Table211[[#Headers],[MI]],1,0)</f>
        <v>0</v>
      </c>
      <c r="F84" s="9">
        <f>IF(Table211[winner]=Table211[[#Headers],[RCB]],1,0)</f>
        <v>0</v>
      </c>
      <c r="G84" s="9">
        <f>IF(Table211[winner]=Table211[[#Headers],[SRH]],1,0)</f>
        <v>0</v>
      </c>
      <c r="H84" s="9">
        <f>IF(Table211[winner]=Table211[[#Headers],[DC]],1,0)</f>
        <v>1</v>
      </c>
      <c r="I84" s="9">
        <f>IF(Table211[winner]=Table211[[#Headers],[RR]],1,0)</f>
        <v>0</v>
      </c>
      <c r="J84" s="9">
        <f>IF(Table211[winner]=Table211[[#Headers],[CSK]],1,0)</f>
        <v>0</v>
      </c>
      <c r="K84" s="9">
        <f>IF(Table211[winner]=Table211[[#Headers],[KKR]],1,0)</f>
        <v>0</v>
      </c>
      <c r="L84" s="9">
        <f>IF(Table211[winner]=Table211[[#Headers],[KXIP]],1,0)</f>
        <v>0</v>
      </c>
    </row>
    <row r="85" spans="1:12" x14ac:dyDescent="0.3">
      <c r="A85" s="8">
        <v>2013</v>
      </c>
      <c r="B85" s="8" t="s">
        <v>372</v>
      </c>
      <c r="C85" s="8" t="s">
        <v>371</v>
      </c>
      <c r="D85" s="8" t="s">
        <v>371</v>
      </c>
      <c r="E85" s="9">
        <f>IF(Table211[winner]=Table211[[#Headers],[MI]],1,0)</f>
        <v>1</v>
      </c>
      <c r="F85" s="9">
        <f>IF(Table211[winner]=Table211[[#Headers],[RCB]],1,0)</f>
        <v>0</v>
      </c>
      <c r="G85" s="9">
        <f>IF(Table211[winner]=Table211[[#Headers],[SRH]],1,0)</f>
        <v>0</v>
      </c>
      <c r="H85" s="9">
        <f>IF(Table211[winner]=Table211[[#Headers],[DC]],1,0)</f>
        <v>0</v>
      </c>
      <c r="I85" s="9">
        <f>IF(Table211[winner]=Table211[[#Headers],[RR]],1,0)</f>
        <v>0</v>
      </c>
      <c r="J85" s="9">
        <f>IF(Table211[winner]=Table211[[#Headers],[CSK]],1,0)</f>
        <v>0</v>
      </c>
      <c r="K85" s="9">
        <f>IF(Table211[winner]=Table211[[#Headers],[KKR]],1,0)</f>
        <v>0</v>
      </c>
      <c r="L85" s="9">
        <f>IF(Table211[winner]=Table211[[#Headers],[KXIP]],1,0)</f>
        <v>0</v>
      </c>
    </row>
    <row r="86" spans="1:12" x14ac:dyDescent="0.3">
      <c r="A86" s="8">
        <v>2013</v>
      </c>
      <c r="B86" s="8" t="s">
        <v>378</v>
      </c>
      <c r="C86" s="8" t="s">
        <v>371</v>
      </c>
      <c r="D86" s="8" t="s">
        <v>378</v>
      </c>
      <c r="E86" s="9">
        <f>IF(Table211[winner]=Table211[[#Headers],[MI]],1,0)</f>
        <v>0</v>
      </c>
      <c r="F86" s="9">
        <f>IF(Table211[winner]=Table211[[#Headers],[RCB]],1,0)</f>
        <v>0</v>
      </c>
      <c r="G86" s="9">
        <f>IF(Table211[winner]=Table211[[#Headers],[SRH]],1,0)</f>
        <v>1</v>
      </c>
      <c r="H86" s="9">
        <f>IF(Table211[winner]=Table211[[#Headers],[DC]],1,0)</f>
        <v>0</v>
      </c>
      <c r="I86" s="9">
        <f>IF(Table211[winner]=Table211[[#Headers],[RR]],1,0)</f>
        <v>0</v>
      </c>
      <c r="J86" s="9">
        <f>IF(Table211[winner]=Table211[[#Headers],[CSK]],1,0)</f>
        <v>0</v>
      </c>
      <c r="K86" s="9">
        <f>IF(Table211[winner]=Table211[[#Headers],[KKR]],1,0)</f>
        <v>0</v>
      </c>
      <c r="L86" s="9">
        <f>IF(Table211[winner]=Table211[[#Headers],[KXIP]],1,0)</f>
        <v>0</v>
      </c>
    </row>
    <row r="87" spans="1:12" x14ac:dyDescent="0.3">
      <c r="A87" s="8">
        <v>2013</v>
      </c>
      <c r="B87" s="8" t="s">
        <v>377</v>
      </c>
      <c r="C87" s="8" t="s">
        <v>371</v>
      </c>
      <c r="D87" s="8" t="s">
        <v>377</v>
      </c>
      <c r="E87" s="9">
        <f>IF(Table211[winner]=Table211[[#Headers],[MI]],1,0)</f>
        <v>0</v>
      </c>
      <c r="F87" s="9">
        <f>IF(Table211[winner]=Table211[[#Headers],[RCB]],1,0)</f>
        <v>0</v>
      </c>
      <c r="G87" s="9">
        <f>IF(Table211[winner]=Table211[[#Headers],[SRH]],1,0)</f>
        <v>0</v>
      </c>
      <c r="H87" s="9">
        <f>IF(Table211[winner]=Table211[[#Headers],[DC]],1,0)</f>
        <v>0</v>
      </c>
      <c r="I87" s="9">
        <f>IF(Table211[winner]=Table211[[#Headers],[RR]],1,0)</f>
        <v>0</v>
      </c>
      <c r="J87" s="9">
        <f>IF(Table211[winner]=Table211[[#Headers],[CSK]],1,0)</f>
        <v>0</v>
      </c>
      <c r="K87" s="9">
        <f>IF(Table211[winner]=Table211[[#Headers],[KKR]],1,0)</f>
        <v>0</v>
      </c>
      <c r="L87" s="9">
        <f>IF(Table211[winner]=Table211[[#Headers],[KXIP]],1,0)</f>
        <v>1</v>
      </c>
    </row>
    <row r="88" spans="1:12" x14ac:dyDescent="0.3">
      <c r="A88" s="8">
        <v>2013</v>
      </c>
      <c r="B88" s="8" t="s">
        <v>373</v>
      </c>
      <c r="C88" s="8" t="s">
        <v>371</v>
      </c>
      <c r="D88" s="8" t="s">
        <v>373</v>
      </c>
      <c r="E88" s="9">
        <f>IF(Table211[winner]=Table211[[#Headers],[MI]],1,0)</f>
        <v>0</v>
      </c>
      <c r="F88" s="9">
        <f>IF(Table211[winner]=Table211[[#Headers],[RCB]],1,0)</f>
        <v>0</v>
      </c>
      <c r="G88" s="9">
        <f>IF(Table211[winner]=Table211[[#Headers],[SRH]],1,0)</f>
        <v>0</v>
      </c>
      <c r="H88" s="9">
        <f>IF(Table211[winner]=Table211[[#Headers],[DC]],1,0)</f>
        <v>0</v>
      </c>
      <c r="I88" s="9">
        <f>IF(Table211[winner]=Table211[[#Headers],[RR]],1,0)</f>
        <v>0</v>
      </c>
      <c r="J88" s="9">
        <f>IF(Table211[winner]=Table211[[#Headers],[CSK]],1,0)</f>
        <v>1</v>
      </c>
      <c r="K88" s="9">
        <f>IF(Table211[winner]=Table211[[#Headers],[KKR]],1,0)</f>
        <v>0</v>
      </c>
      <c r="L88" s="9">
        <f>IF(Table211[winner]=Table211[[#Headers],[KXIP]],1,0)</f>
        <v>0</v>
      </c>
    </row>
    <row r="89" spans="1:12" x14ac:dyDescent="0.3">
      <c r="A89" s="8">
        <v>2013</v>
      </c>
      <c r="B89" s="8" t="s">
        <v>373</v>
      </c>
      <c r="C89" s="8" t="s">
        <v>371</v>
      </c>
      <c r="D89" s="8" t="s">
        <v>371</v>
      </c>
      <c r="E89" s="9">
        <f>IF(Table211[winner]=Table211[[#Headers],[MI]],1,0)</f>
        <v>1</v>
      </c>
      <c r="F89" s="9">
        <f>IF(Table211[winner]=Table211[[#Headers],[RCB]],1,0)</f>
        <v>0</v>
      </c>
      <c r="G89" s="9">
        <f>IF(Table211[winner]=Table211[[#Headers],[SRH]],1,0)</f>
        <v>0</v>
      </c>
      <c r="H89" s="9">
        <f>IF(Table211[winner]=Table211[[#Headers],[DC]],1,0)</f>
        <v>0</v>
      </c>
      <c r="I89" s="9">
        <f>IF(Table211[winner]=Table211[[#Headers],[RR]],1,0)</f>
        <v>0</v>
      </c>
      <c r="J89" s="9">
        <f>IF(Table211[winner]=Table211[[#Headers],[CSK]],1,0)</f>
        <v>0</v>
      </c>
      <c r="K89" s="9">
        <f>IF(Table211[winner]=Table211[[#Headers],[KKR]],1,0)</f>
        <v>0</v>
      </c>
      <c r="L89" s="9">
        <f>IF(Table211[winner]=Table211[[#Headers],[KXIP]],1,0)</f>
        <v>0</v>
      </c>
    </row>
    <row r="90" spans="1:12" x14ac:dyDescent="0.3">
      <c r="A90" s="8">
        <v>2014</v>
      </c>
      <c r="B90" s="8" t="s">
        <v>371</v>
      </c>
      <c r="C90" s="8" t="s">
        <v>372</v>
      </c>
      <c r="D90" s="8" t="s">
        <v>372</v>
      </c>
      <c r="E90" s="9">
        <f>IF(Table211[winner]=Table211[[#Headers],[MI]],1,0)</f>
        <v>0</v>
      </c>
      <c r="F90" s="9">
        <f>IF(Table211[winner]=Table211[[#Headers],[RCB]],1,0)</f>
        <v>0</v>
      </c>
      <c r="G90" s="9">
        <f>IF(Table211[winner]=Table211[[#Headers],[SRH]],1,0)</f>
        <v>0</v>
      </c>
      <c r="H90" s="9">
        <f>IF(Table211[winner]=Table211[[#Headers],[DC]],1,0)</f>
        <v>0</v>
      </c>
      <c r="I90" s="9">
        <f>IF(Table211[winner]=Table211[[#Headers],[RR]],1,0)</f>
        <v>0</v>
      </c>
      <c r="J90" s="9">
        <f>IF(Table211[winner]=Table211[[#Headers],[CSK]],1,0)</f>
        <v>0</v>
      </c>
      <c r="K90" s="9">
        <f>IF(Table211[winner]=Table211[[#Headers],[KKR]],1,0)</f>
        <v>1</v>
      </c>
      <c r="L90" s="9">
        <f>IF(Table211[winner]=Table211[[#Headers],[KXIP]],1,0)</f>
        <v>0</v>
      </c>
    </row>
    <row r="91" spans="1:12" x14ac:dyDescent="0.3">
      <c r="A91" s="8">
        <v>2014</v>
      </c>
      <c r="B91" s="8" t="s">
        <v>371</v>
      </c>
      <c r="C91" s="8" t="s">
        <v>378</v>
      </c>
      <c r="D91" s="8" t="s">
        <v>378</v>
      </c>
      <c r="E91" s="9">
        <f>IF(Table211[winner]=Table211[[#Headers],[MI]],1,0)</f>
        <v>0</v>
      </c>
      <c r="F91" s="9">
        <f>IF(Table211[winner]=Table211[[#Headers],[RCB]],1,0)</f>
        <v>0</v>
      </c>
      <c r="G91" s="9">
        <f>IF(Table211[winner]=Table211[[#Headers],[SRH]],1,0)</f>
        <v>1</v>
      </c>
      <c r="H91" s="9">
        <f>IF(Table211[winner]=Table211[[#Headers],[DC]],1,0)</f>
        <v>0</v>
      </c>
      <c r="I91" s="9">
        <f>IF(Table211[winner]=Table211[[#Headers],[RR]],1,0)</f>
        <v>0</v>
      </c>
      <c r="J91" s="9">
        <f>IF(Table211[winner]=Table211[[#Headers],[CSK]],1,0)</f>
        <v>0</v>
      </c>
      <c r="K91" s="9">
        <f>IF(Table211[winner]=Table211[[#Headers],[KKR]],1,0)</f>
        <v>0</v>
      </c>
      <c r="L91" s="9">
        <f>IF(Table211[winner]=Table211[[#Headers],[KXIP]],1,0)</f>
        <v>0</v>
      </c>
    </row>
    <row r="92" spans="1:12" x14ac:dyDescent="0.3">
      <c r="A92" s="8">
        <v>2014</v>
      </c>
      <c r="B92" s="8" t="s">
        <v>371</v>
      </c>
      <c r="C92" s="8" t="s">
        <v>377</v>
      </c>
      <c r="D92" s="8" t="s">
        <v>371</v>
      </c>
      <c r="E92" s="9">
        <f>IF(Table211[winner]=Table211[[#Headers],[MI]],1,0)</f>
        <v>1</v>
      </c>
      <c r="F92" s="9">
        <f>IF(Table211[winner]=Table211[[#Headers],[RCB]],1,0)</f>
        <v>0</v>
      </c>
      <c r="G92" s="9">
        <f>IF(Table211[winner]=Table211[[#Headers],[SRH]],1,0)</f>
        <v>0</v>
      </c>
      <c r="H92" s="9">
        <f>IF(Table211[winner]=Table211[[#Headers],[DC]],1,0)</f>
        <v>0</v>
      </c>
      <c r="I92" s="9">
        <f>IF(Table211[winner]=Table211[[#Headers],[RR]],1,0)</f>
        <v>0</v>
      </c>
      <c r="J92" s="9">
        <f>IF(Table211[winner]=Table211[[#Headers],[CSK]],1,0)</f>
        <v>0</v>
      </c>
      <c r="K92" s="9">
        <f>IF(Table211[winner]=Table211[[#Headers],[KKR]],1,0)</f>
        <v>0</v>
      </c>
      <c r="L92" s="9">
        <f>IF(Table211[winner]=Table211[[#Headers],[KXIP]],1,0)</f>
        <v>0</v>
      </c>
    </row>
    <row r="93" spans="1:12" x14ac:dyDescent="0.3">
      <c r="A93" s="10">
        <v>2014</v>
      </c>
      <c r="B93" s="10" t="s">
        <v>371</v>
      </c>
      <c r="C93" s="10" t="s">
        <v>376</v>
      </c>
      <c r="D93" s="10" t="s">
        <v>371</v>
      </c>
      <c r="E93" s="9">
        <f>IF(Table211[winner]=Table211[[#Headers],[MI]],1,0)</f>
        <v>1</v>
      </c>
      <c r="F93" s="9">
        <f>IF(Table211[winner]=Table211[[#Headers],[RCB]],1,0)</f>
        <v>0</v>
      </c>
      <c r="G93" s="9">
        <f>IF(Table211[winner]=Table211[[#Headers],[SRH]],1,0)</f>
        <v>0</v>
      </c>
      <c r="H93" s="9">
        <f>IF(Table211[winner]=Table211[[#Headers],[DC]],1,0)</f>
        <v>0</v>
      </c>
      <c r="I93" s="9">
        <f>IF(Table211[winner]=Table211[[#Headers],[RR]],1,0)</f>
        <v>0</v>
      </c>
      <c r="J93" s="9">
        <f>IF(Table211[winner]=Table211[[#Headers],[CSK]],1,0)</f>
        <v>0</v>
      </c>
      <c r="K93" s="9">
        <f>IF(Table211[winner]=Table211[[#Headers],[KKR]],1,0)</f>
        <v>0</v>
      </c>
      <c r="L93" s="9">
        <f>IF(Table211[winner]=Table211[[#Headers],[KXIP]],1,0)</f>
        <v>0</v>
      </c>
    </row>
    <row r="94" spans="1:12" x14ac:dyDescent="0.3">
      <c r="A94" s="8">
        <v>2014</v>
      </c>
      <c r="B94" s="8" t="s">
        <v>371</v>
      </c>
      <c r="C94" s="8" t="s">
        <v>373</v>
      </c>
      <c r="D94" s="8" t="s">
        <v>373</v>
      </c>
      <c r="E94" s="9">
        <f>IF(Table211[winner]=Table211[[#Headers],[MI]],1,0)</f>
        <v>0</v>
      </c>
      <c r="F94" s="9">
        <f>IF(Table211[winner]=Table211[[#Headers],[RCB]],1,0)</f>
        <v>0</v>
      </c>
      <c r="G94" s="9">
        <f>IF(Table211[winner]=Table211[[#Headers],[SRH]],1,0)</f>
        <v>0</v>
      </c>
      <c r="H94" s="9">
        <f>IF(Table211[winner]=Table211[[#Headers],[DC]],1,0)</f>
        <v>0</v>
      </c>
      <c r="I94" s="9">
        <f>IF(Table211[winner]=Table211[[#Headers],[RR]],1,0)</f>
        <v>0</v>
      </c>
      <c r="J94" s="9">
        <f>IF(Table211[winner]=Table211[[#Headers],[CSK]],1,0)</f>
        <v>1</v>
      </c>
      <c r="K94" s="9">
        <f>IF(Table211[winner]=Table211[[#Headers],[KKR]],1,0)</f>
        <v>0</v>
      </c>
      <c r="L94" s="9">
        <f>IF(Table211[winner]=Table211[[#Headers],[KXIP]],1,0)</f>
        <v>0</v>
      </c>
    </row>
    <row r="95" spans="1:12" x14ac:dyDescent="0.3">
      <c r="A95" s="8">
        <v>2014</v>
      </c>
      <c r="B95" s="8" t="s">
        <v>371</v>
      </c>
      <c r="C95" s="8" t="s">
        <v>374</v>
      </c>
      <c r="D95" s="8" t="s">
        <v>371</v>
      </c>
      <c r="E95" s="9">
        <f>IF(Table211[winner]=Table211[[#Headers],[MI]],1,0)</f>
        <v>1</v>
      </c>
      <c r="F95" s="9">
        <f>IF(Table211[winner]=Table211[[#Headers],[RCB]],1,0)</f>
        <v>0</v>
      </c>
      <c r="G95" s="9">
        <f>IF(Table211[winner]=Table211[[#Headers],[SRH]],1,0)</f>
        <v>0</v>
      </c>
      <c r="H95" s="9">
        <f>IF(Table211[winner]=Table211[[#Headers],[DC]],1,0)</f>
        <v>0</v>
      </c>
      <c r="I95" s="9">
        <f>IF(Table211[winner]=Table211[[#Headers],[RR]],1,0)</f>
        <v>0</v>
      </c>
      <c r="J95" s="9">
        <f>IF(Table211[winner]=Table211[[#Headers],[CSK]],1,0)</f>
        <v>0</v>
      </c>
      <c r="K95" s="9">
        <f>IF(Table211[winner]=Table211[[#Headers],[KKR]],1,0)</f>
        <v>0</v>
      </c>
      <c r="L95" s="9">
        <f>IF(Table211[winner]=Table211[[#Headers],[KXIP]],1,0)</f>
        <v>0</v>
      </c>
    </row>
    <row r="96" spans="1:12" x14ac:dyDescent="0.3">
      <c r="A96" s="8">
        <v>2014</v>
      </c>
      <c r="B96" s="8" t="s">
        <v>371</v>
      </c>
      <c r="C96" s="8" t="s">
        <v>375</v>
      </c>
      <c r="D96" s="8" t="s">
        <v>371</v>
      </c>
      <c r="E96" s="9">
        <f>IF(Table211[winner]=Table211[[#Headers],[MI]],1,0)</f>
        <v>1</v>
      </c>
      <c r="F96" s="9">
        <f>IF(Table211[winner]=Table211[[#Headers],[RCB]],1,0)</f>
        <v>0</v>
      </c>
      <c r="G96" s="9">
        <f>IF(Table211[winner]=Table211[[#Headers],[SRH]],1,0)</f>
        <v>0</v>
      </c>
      <c r="H96" s="9">
        <f>IF(Table211[winner]=Table211[[#Headers],[DC]],1,0)</f>
        <v>0</v>
      </c>
      <c r="I96" s="9">
        <f>IF(Table211[winner]=Table211[[#Headers],[RR]],1,0)</f>
        <v>0</v>
      </c>
      <c r="J96" s="9">
        <f>IF(Table211[winner]=Table211[[#Headers],[CSK]],1,0)</f>
        <v>0</v>
      </c>
      <c r="K96" s="9">
        <f>IF(Table211[winner]=Table211[[#Headers],[KKR]],1,0)</f>
        <v>0</v>
      </c>
      <c r="L96" s="9">
        <f>IF(Table211[winner]=Table211[[#Headers],[KXIP]],1,0)</f>
        <v>0</v>
      </c>
    </row>
    <row r="97" spans="1:12" x14ac:dyDescent="0.3">
      <c r="A97" s="8">
        <v>2014</v>
      </c>
      <c r="B97" s="8" t="s">
        <v>376</v>
      </c>
      <c r="C97" s="8" t="s">
        <v>371</v>
      </c>
      <c r="D97" s="8" t="s">
        <v>376</v>
      </c>
      <c r="E97" s="9">
        <f>IF(Table211[winner]=Table211[[#Headers],[MI]],1,0)</f>
        <v>0</v>
      </c>
      <c r="F97" s="9">
        <f>IF(Table211[winner]=Table211[[#Headers],[RCB]],1,0)</f>
        <v>1</v>
      </c>
      <c r="G97" s="9">
        <f>IF(Table211[winner]=Table211[[#Headers],[SRH]],1,0)</f>
        <v>0</v>
      </c>
      <c r="H97" s="9">
        <f>IF(Table211[winner]=Table211[[#Headers],[DC]],1,0)</f>
        <v>0</v>
      </c>
      <c r="I97" s="9">
        <f>IF(Table211[winner]=Table211[[#Headers],[RR]],1,0)</f>
        <v>0</v>
      </c>
      <c r="J97" s="9">
        <f>IF(Table211[winner]=Table211[[#Headers],[CSK]],1,0)</f>
        <v>0</v>
      </c>
      <c r="K97" s="9">
        <f>IF(Table211[winner]=Table211[[#Headers],[KKR]],1,0)</f>
        <v>0</v>
      </c>
      <c r="L97" s="9">
        <f>IF(Table211[winner]=Table211[[#Headers],[KXIP]],1,0)</f>
        <v>0</v>
      </c>
    </row>
    <row r="98" spans="1:12" x14ac:dyDescent="0.3">
      <c r="A98" s="8">
        <v>2014</v>
      </c>
      <c r="B98" s="8" t="s">
        <v>373</v>
      </c>
      <c r="C98" s="8" t="s">
        <v>371</v>
      </c>
      <c r="D98" s="8" t="s">
        <v>373</v>
      </c>
      <c r="E98" s="9">
        <f>IF(Table211[winner]=Table211[[#Headers],[MI]],1,0)</f>
        <v>0</v>
      </c>
      <c r="F98" s="9">
        <f>IF(Table211[winner]=Table211[[#Headers],[RCB]],1,0)</f>
        <v>0</v>
      </c>
      <c r="G98" s="9">
        <f>IF(Table211[winner]=Table211[[#Headers],[SRH]],1,0)</f>
        <v>0</v>
      </c>
      <c r="H98" s="9">
        <f>IF(Table211[winner]=Table211[[#Headers],[DC]],1,0)</f>
        <v>0</v>
      </c>
      <c r="I98" s="9">
        <f>IF(Table211[winner]=Table211[[#Headers],[RR]],1,0)</f>
        <v>0</v>
      </c>
      <c r="J98" s="9">
        <f>IF(Table211[winner]=Table211[[#Headers],[CSK]],1,0)</f>
        <v>1</v>
      </c>
      <c r="K98" s="9">
        <f>IF(Table211[winner]=Table211[[#Headers],[KKR]],1,0)</f>
        <v>0</v>
      </c>
      <c r="L98" s="9">
        <f>IF(Table211[winner]=Table211[[#Headers],[KXIP]],1,0)</f>
        <v>0</v>
      </c>
    </row>
    <row r="99" spans="1:12" x14ac:dyDescent="0.3">
      <c r="A99" s="8">
        <v>2014</v>
      </c>
      <c r="B99" s="8" t="s">
        <v>374</v>
      </c>
      <c r="C99" s="8" t="s">
        <v>371</v>
      </c>
      <c r="D99" s="8" t="s">
        <v>374</v>
      </c>
      <c r="E99" s="9">
        <f>IF(Table211[winner]=Table211[[#Headers],[MI]],1,0)</f>
        <v>0</v>
      </c>
      <c r="F99" s="9">
        <f>IF(Table211[winner]=Table211[[#Headers],[RCB]],1,0)</f>
        <v>0</v>
      </c>
      <c r="G99" s="9">
        <f>IF(Table211[winner]=Table211[[#Headers],[SRH]],1,0)</f>
        <v>0</v>
      </c>
      <c r="H99" s="9">
        <f>IF(Table211[winner]=Table211[[#Headers],[DC]],1,0)</f>
        <v>1</v>
      </c>
      <c r="I99" s="9">
        <f>IF(Table211[winner]=Table211[[#Headers],[RR]],1,0)</f>
        <v>0</v>
      </c>
      <c r="J99" s="9">
        <f>IF(Table211[winner]=Table211[[#Headers],[CSK]],1,0)</f>
        <v>0</v>
      </c>
      <c r="K99" s="9">
        <f>IF(Table211[winner]=Table211[[#Headers],[KKR]],1,0)</f>
        <v>0</v>
      </c>
      <c r="L99" s="9">
        <f>IF(Table211[winner]=Table211[[#Headers],[KXIP]],1,0)</f>
        <v>0</v>
      </c>
    </row>
    <row r="100" spans="1:12" x14ac:dyDescent="0.3">
      <c r="A100" s="8">
        <v>2014</v>
      </c>
      <c r="B100" s="8" t="s">
        <v>378</v>
      </c>
      <c r="C100" s="8" t="s">
        <v>371</v>
      </c>
      <c r="D100" s="8" t="s">
        <v>371</v>
      </c>
      <c r="E100" s="9">
        <f>IF(Table211[winner]=Table211[[#Headers],[MI]],1,0)</f>
        <v>1</v>
      </c>
      <c r="F100" s="9">
        <f>IF(Table211[winner]=Table211[[#Headers],[RCB]],1,0)</f>
        <v>0</v>
      </c>
      <c r="G100" s="9">
        <f>IF(Table211[winner]=Table211[[#Headers],[SRH]],1,0)</f>
        <v>0</v>
      </c>
      <c r="H100" s="9">
        <f>IF(Table211[winner]=Table211[[#Headers],[DC]],1,0)</f>
        <v>0</v>
      </c>
      <c r="I100" s="9">
        <f>IF(Table211[winner]=Table211[[#Headers],[RR]],1,0)</f>
        <v>0</v>
      </c>
      <c r="J100" s="9">
        <f>IF(Table211[winner]=Table211[[#Headers],[CSK]],1,0)</f>
        <v>0</v>
      </c>
      <c r="K100" s="9">
        <f>IF(Table211[winner]=Table211[[#Headers],[KKR]],1,0)</f>
        <v>0</v>
      </c>
      <c r="L100" s="9">
        <f>IF(Table211[winner]=Table211[[#Headers],[KXIP]],1,0)</f>
        <v>0</v>
      </c>
    </row>
    <row r="101" spans="1:12" x14ac:dyDescent="0.3">
      <c r="A101" s="8">
        <v>2014</v>
      </c>
      <c r="B101" s="8" t="s">
        <v>372</v>
      </c>
      <c r="C101" s="8" t="s">
        <v>371</v>
      </c>
      <c r="D101" s="8" t="s">
        <v>372</v>
      </c>
      <c r="E101" s="9">
        <f>IF(Table211[winner]=Table211[[#Headers],[MI]],1,0)</f>
        <v>0</v>
      </c>
      <c r="F101" s="9">
        <f>IF(Table211[winner]=Table211[[#Headers],[RCB]],1,0)</f>
        <v>0</v>
      </c>
      <c r="G101" s="9">
        <f>IF(Table211[winner]=Table211[[#Headers],[SRH]],1,0)</f>
        <v>0</v>
      </c>
      <c r="H101" s="9">
        <f>IF(Table211[winner]=Table211[[#Headers],[DC]],1,0)</f>
        <v>0</v>
      </c>
      <c r="I101" s="9">
        <f>IF(Table211[winner]=Table211[[#Headers],[RR]],1,0)</f>
        <v>0</v>
      </c>
      <c r="J101" s="9">
        <f>IF(Table211[winner]=Table211[[#Headers],[CSK]],1,0)</f>
        <v>0</v>
      </c>
      <c r="K101" s="9">
        <f>IF(Table211[winner]=Table211[[#Headers],[KKR]],1,0)</f>
        <v>1</v>
      </c>
      <c r="L101" s="9">
        <f>IF(Table211[winner]=Table211[[#Headers],[KXIP]],1,0)</f>
        <v>0</v>
      </c>
    </row>
    <row r="102" spans="1:12" x14ac:dyDescent="0.3">
      <c r="A102" s="8">
        <v>2014</v>
      </c>
      <c r="B102" s="8" t="s">
        <v>375</v>
      </c>
      <c r="C102" s="8" t="s">
        <v>371</v>
      </c>
      <c r="D102" s="8" t="s">
        <v>371</v>
      </c>
      <c r="E102" s="9">
        <f>IF(Table211[winner]=Table211[[#Headers],[MI]],1,0)</f>
        <v>1</v>
      </c>
      <c r="F102" s="9">
        <f>IF(Table211[winner]=Table211[[#Headers],[RCB]],1,0)</f>
        <v>0</v>
      </c>
      <c r="G102" s="9">
        <f>IF(Table211[winner]=Table211[[#Headers],[SRH]],1,0)</f>
        <v>0</v>
      </c>
      <c r="H102" s="9">
        <f>IF(Table211[winner]=Table211[[#Headers],[DC]],1,0)</f>
        <v>0</v>
      </c>
      <c r="I102" s="9">
        <f>IF(Table211[winner]=Table211[[#Headers],[RR]],1,0)</f>
        <v>0</v>
      </c>
      <c r="J102" s="9">
        <f>IF(Table211[winner]=Table211[[#Headers],[CSK]],1,0)</f>
        <v>0</v>
      </c>
      <c r="K102" s="9">
        <f>IF(Table211[winner]=Table211[[#Headers],[KKR]],1,0)</f>
        <v>0</v>
      </c>
      <c r="L102" s="9">
        <f>IF(Table211[winner]=Table211[[#Headers],[KXIP]],1,0)</f>
        <v>0</v>
      </c>
    </row>
    <row r="103" spans="1:12" x14ac:dyDescent="0.3">
      <c r="A103" s="8">
        <v>2014</v>
      </c>
      <c r="B103" s="8" t="s">
        <v>377</v>
      </c>
      <c r="C103" s="8" t="s">
        <v>371</v>
      </c>
      <c r="D103" s="8" t="s">
        <v>371</v>
      </c>
      <c r="E103" s="9">
        <f>IF(Table211[winner]=Table211[[#Headers],[MI]],1,0)</f>
        <v>1</v>
      </c>
      <c r="F103" s="9">
        <f>IF(Table211[winner]=Table211[[#Headers],[RCB]],1,0)</f>
        <v>0</v>
      </c>
      <c r="G103" s="9">
        <f>IF(Table211[winner]=Table211[[#Headers],[SRH]],1,0)</f>
        <v>0</v>
      </c>
      <c r="H103" s="9">
        <f>IF(Table211[winner]=Table211[[#Headers],[DC]],1,0)</f>
        <v>0</v>
      </c>
      <c r="I103" s="9">
        <f>IF(Table211[winner]=Table211[[#Headers],[RR]],1,0)</f>
        <v>0</v>
      </c>
      <c r="J103" s="9">
        <f>IF(Table211[winner]=Table211[[#Headers],[CSK]],1,0)</f>
        <v>0</v>
      </c>
      <c r="K103" s="9">
        <f>IF(Table211[winner]=Table211[[#Headers],[KKR]],1,0)</f>
        <v>0</v>
      </c>
      <c r="L103" s="9">
        <f>IF(Table211[winner]=Table211[[#Headers],[KXIP]],1,0)</f>
        <v>0</v>
      </c>
    </row>
    <row r="104" spans="1:12" x14ac:dyDescent="0.3">
      <c r="A104" s="8">
        <v>2014</v>
      </c>
      <c r="B104" s="8" t="s">
        <v>373</v>
      </c>
      <c r="C104" s="8" t="s">
        <v>371</v>
      </c>
      <c r="D104" s="8" t="s">
        <v>373</v>
      </c>
      <c r="E104" s="9">
        <f>IF(Table211[winner]=Table211[[#Headers],[MI]],1,0)</f>
        <v>0</v>
      </c>
      <c r="F104" s="9">
        <f>IF(Table211[winner]=Table211[[#Headers],[RCB]],1,0)</f>
        <v>0</v>
      </c>
      <c r="G104" s="9">
        <f>IF(Table211[winner]=Table211[[#Headers],[SRH]],1,0)</f>
        <v>0</v>
      </c>
      <c r="H104" s="9">
        <f>IF(Table211[winner]=Table211[[#Headers],[DC]],1,0)</f>
        <v>0</v>
      </c>
      <c r="I104" s="9">
        <f>IF(Table211[winner]=Table211[[#Headers],[RR]],1,0)</f>
        <v>0</v>
      </c>
      <c r="J104" s="9">
        <f>IF(Table211[winner]=Table211[[#Headers],[CSK]],1,0)</f>
        <v>1</v>
      </c>
      <c r="K104" s="9">
        <f>IF(Table211[winner]=Table211[[#Headers],[KKR]],1,0)</f>
        <v>0</v>
      </c>
      <c r="L104" s="9">
        <f>IF(Table211[winner]=Table211[[#Headers],[KXIP]],1,0)</f>
        <v>0</v>
      </c>
    </row>
    <row r="105" spans="1:12" x14ac:dyDescent="0.3">
      <c r="A105" s="8">
        <v>2015</v>
      </c>
      <c r="B105" s="8" t="s">
        <v>371</v>
      </c>
      <c r="C105" s="8" t="s">
        <v>377</v>
      </c>
      <c r="D105" s="8" t="s">
        <v>377</v>
      </c>
      <c r="E105" s="9">
        <f>IF(Table211[winner]=Table211[[#Headers],[MI]],1,0)</f>
        <v>0</v>
      </c>
      <c r="F105" s="9">
        <f>IF(Table211[winner]=Table211[[#Headers],[RCB]],1,0)</f>
        <v>0</v>
      </c>
      <c r="G105" s="9">
        <f>IF(Table211[winner]=Table211[[#Headers],[SRH]],1,0)</f>
        <v>0</v>
      </c>
      <c r="H105" s="9">
        <f>IF(Table211[winner]=Table211[[#Headers],[DC]],1,0)</f>
        <v>0</v>
      </c>
      <c r="I105" s="9">
        <f>IF(Table211[winner]=Table211[[#Headers],[RR]],1,0)</f>
        <v>0</v>
      </c>
      <c r="J105" s="9">
        <f>IF(Table211[winner]=Table211[[#Headers],[CSK]],1,0)</f>
        <v>0</v>
      </c>
      <c r="K105" s="9">
        <f>IF(Table211[winner]=Table211[[#Headers],[KKR]],1,0)</f>
        <v>0</v>
      </c>
      <c r="L105" s="9">
        <f>IF(Table211[winner]=Table211[[#Headers],[KXIP]],1,0)</f>
        <v>1</v>
      </c>
    </row>
    <row r="106" spans="1:12" x14ac:dyDescent="0.3">
      <c r="A106" s="8">
        <v>2015</v>
      </c>
      <c r="B106" s="8" t="s">
        <v>371</v>
      </c>
      <c r="C106" s="8" t="s">
        <v>373</v>
      </c>
      <c r="D106" s="8" t="s">
        <v>373</v>
      </c>
      <c r="E106" s="9">
        <f>IF(Table211[winner]=Table211[[#Headers],[MI]],1,0)</f>
        <v>0</v>
      </c>
      <c r="F106" s="9">
        <f>IF(Table211[winner]=Table211[[#Headers],[RCB]],1,0)</f>
        <v>0</v>
      </c>
      <c r="G106" s="9">
        <f>IF(Table211[winner]=Table211[[#Headers],[SRH]],1,0)</f>
        <v>0</v>
      </c>
      <c r="H106" s="9">
        <f>IF(Table211[winner]=Table211[[#Headers],[DC]],1,0)</f>
        <v>0</v>
      </c>
      <c r="I106" s="9">
        <f>IF(Table211[winner]=Table211[[#Headers],[RR]],1,0)</f>
        <v>0</v>
      </c>
      <c r="J106" s="9">
        <f>IF(Table211[winner]=Table211[[#Headers],[CSK]],1,0)</f>
        <v>1</v>
      </c>
      <c r="K106" s="9">
        <f>IF(Table211[winner]=Table211[[#Headers],[KKR]],1,0)</f>
        <v>0</v>
      </c>
      <c r="L106" s="9">
        <f>IF(Table211[winner]=Table211[[#Headers],[KXIP]],1,0)</f>
        <v>0</v>
      </c>
    </row>
    <row r="107" spans="1:12" x14ac:dyDescent="0.3">
      <c r="A107" s="8">
        <v>2015</v>
      </c>
      <c r="B107" s="8" t="s">
        <v>371</v>
      </c>
      <c r="C107" s="8" t="s">
        <v>378</v>
      </c>
      <c r="D107" s="8" t="s">
        <v>371</v>
      </c>
      <c r="E107" s="9">
        <f>IF(Table211[winner]=Table211[[#Headers],[MI]],1,0)</f>
        <v>1</v>
      </c>
      <c r="F107" s="9">
        <f>IF(Table211[winner]=Table211[[#Headers],[RCB]],1,0)</f>
        <v>0</v>
      </c>
      <c r="G107" s="9">
        <f>IF(Table211[winner]=Table211[[#Headers],[SRH]],1,0)</f>
        <v>0</v>
      </c>
      <c r="H107" s="9">
        <f>IF(Table211[winner]=Table211[[#Headers],[DC]],1,0)</f>
        <v>0</v>
      </c>
      <c r="I107" s="9">
        <f>IF(Table211[winner]=Table211[[#Headers],[RR]],1,0)</f>
        <v>0</v>
      </c>
      <c r="J107" s="9">
        <f>IF(Table211[winner]=Table211[[#Headers],[CSK]],1,0)</f>
        <v>0</v>
      </c>
      <c r="K107" s="9">
        <f>IF(Table211[winner]=Table211[[#Headers],[KKR]],1,0)</f>
        <v>0</v>
      </c>
      <c r="L107" s="9">
        <f>IF(Table211[winner]=Table211[[#Headers],[KXIP]],1,0)</f>
        <v>0</v>
      </c>
    </row>
    <row r="108" spans="1:12" x14ac:dyDescent="0.3">
      <c r="A108" s="8">
        <v>2015</v>
      </c>
      <c r="B108" s="8" t="s">
        <v>371</v>
      </c>
      <c r="C108" s="8" t="s">
        <v>375</v>
      </c>
      <c r="D108" s="8" t="s">
        <v>371</v>
      </c>
      <c r="E108" s="9">
        <f>IF(Table211[winner]=Table211[[#Headers],[MI]],1,0)</f>
        <v>1</v>
      </c>
      <c r="F108" s="9">
        <f>IF(Table211[winner]=Table211[[#Headers],[RCB]],1,0)</f>
        <v>0</v>
      </c>
      <c r="G108" s="9">
        <f>IF(Table211[winner]=Table211[[#Headers],[SRH]],1,0)</f>
        <v>0</v>
      </c>
      <c r="H108" s="9">
        <f>IF(Table211[winner]=Table211[[#Headers],[DC]],1,0)</f>
        <v>0</v>
      </c>
      <c r="I108" s="9">
        <f>IF(Table211[winner]=Table211[[#Headers],[RR]],1,0)</f>
        <v>0</v>
      </c>
      <c r="J108" s="9">
        <f>IF(Table211[winner]=Table211[[#Headers],[CSK]],1,0)</f>
        <v>0</v>
      </c>
      <c r="K108" s="9">
        <f>IF(Table211[winner]=Table211[[#Headers],[KKR]],1,0)</f>
        <v>0</v>
      </c>
      <c r="L108" s="9">
        <f>IF(Table211[winner]=Table211[[#Headers],[KXIP]],1,0)</f>
        <v>0</v>
      </c>
    </row>
    <row r="109" spans="1:12" x14ac:dyDescent="0.3">
      <c r="A109" s="8">
        <v>2015</v>
      </c>
      <c r="B109" s="8" t="s">
        <v>371</v>
      </c>
      <c r="C109" s="8" t="s">
        <v>374</v>
      </c>
      <c r="D109" s="8" t="s">
        <v>371</v>
      </c>
      <c r="E109" s="9">
        <f>IF(Table211[winner]=Table211[[#Headers],[MI]],1,0)</f>
        <v>1</v>
      </c>
      <c r="F109" s="9">
        <f>IF(Table211[winner]=Table211[[#Headers],[RCB]],1,0)</f>
        <v>0</v>
      </c>
      <c r="G109" s="9">
        <f>IF(Table211[winner]=Table211[[#Headers],[SRH]],1,0)</f>
        <v>0</v>
      </c>
      <c r="H109" s="9">
        <f>IF(Table211[winner]=Table211[[#Headers],[DC]],1,0)</f>
        <v>0</v>
      </c>
      <c r="I109" s="9">
        <f>IF(Table211[winner]=Table211[[#Headers],[RR]],1,0)</f>
        <v>0</v>
      </c>
      <c r="J109" s="9">
        <f>IF(Table211[winner]=Table211[[#Headers],[CSK]],1,0)</f>
        <v>0</v>
      </c>
      <c r="K109" s="9">
        <f>IF(Table211[winner]=Table211[[#Headers],[KKR]],1,0)</f>
        <v>0</v>
      </c>
      <c r="L109" s="9">
        <f>IF(Table211[winner]=Table211[[#Headers],[KXIP]],1,0)</f>
        <v>0</v>
      </c>
    </row>
    <row r="110" spans="1:12" x14ac:dyDescent="0.3">
      <c r="A110" s="8">
        <v>2015</v>
      </c>
      <c r="B110" s="8" t="s">
        <v>371</v>
      </c>
      <c r="C110" s="8" t="s">
        <v>376</v>
      </c>
      <c r="D110" s="8" t="s">
        <v>376</v>
      </c>
      <c r="E110" s="9">
        <f>IF(Table211[winner]=Table211[[#Headers],[MI]],1,0)</f>
        <v>0</v>
      </c>
      <c r="F110" s="9">
        <f>IF(Table211[winner]=Table211[[#Headers],[RCB]],1,0)</f>
        <v>1</v>
      </c>
      <c r="G110" s="9">
        <f>IF(Table211[winner]=Table211[[#Headers],[SRH]],1,0)</f>
        <v>0</v>
      </c>
      <c r="H110" s="9">
        <f>IF(Table211[winner]=Table211[[#Headers],[DC]],1,0)</f>
        <v>0</v>
      </c>
      <c r="I110" s="9">
        <f>IF(Table211[winner]=Table211[[#Headers],[RR]],1,0)</f>
        <v>0</v>
      </c>
      <c r="J110" s="9">
        <f>IF(Table211[winner]=Table211[[#Headers],[CSK]],1,0)</f>
        <v>0</v>
      </c>
      <c r="K110" s="9">
        <f>IF(Table211[winner]=Table211[[#Headers],[KKR]],1,0)</f>
        <v>0</v>
      </c>
      <c r="L110" s="9">
        <f>IF(Table211[winner]=Table211[[#Headers],[KXIP]],1,0)</f>
        <v>0</v>
      </c>
    </row>
    <row r="111" spans="1:12" x14ac:dyDescent="0.3">
      <c r="A111" s="8">
        <v>2015</v>
      </c>
      <c r="B111" s="8" t="s">
        <v>371</v>
      </c>
      <c r="C111" s="8" t="s">
        <v>372</v>
      </c>
      <c r="D111" s="8" t="s">
        <v>371</v>
      </c>
      <c r="E111" s="9">
        <f>IF(Table211[winner]=Table211[[#Headers],[MI]],1,0)</f>
        <v>1</v>
      </c>
      <c r="F111" s="9">
        <f>IF(Table211[winner]=Table211[[#Headers],[RCB]],1,0)</f>
        <v>0</v>
      </c>
      <c r="G111" s="9">
        <f>IF(Table211[winner]=Table211[[#Headers],[SRH]],1,0)</f>
        <v>0</v>
      </c>
      <c r="H111" s="9">
        <f>IF(Table211[winner]=Table211[[#Headers],[DC]],1,0)</f>
        <v>0</v>
      </c>
      <c r="I111" s="9">
        <f>IF(Table211[winner]=Table211[[#Headers],[RR]],1,0)</f>
        <v>0</v>
      </c>
      <c r="J111" s="9">
        <f>IF(Table211[winner]=Table211[[#Headers],[CSK]],1,0)</f>
        <v>0</v>
      </c>
      <c r="K111" s="9">
        <f>IF(Table211[winner]=Table211[[#Headers],[KKR]],1,0)</f>
        <v>0</v>
      </c>
      <c r="L111" s="9">
        <f>IF(Table211[winner]=Table211[[#Headers],[KXIP]],1,0)</f>
        <v>0</v>
      </c>
    </row>
    <row r="112" spans="1:12" x14ac:dyDescent="0.3">
      <c r="A112" s="8">
        <v>2015</v>
      </c>
      <c r="B112" s="8" t="s">
        <v>371</v>
      </c>
      <c r="C112" s="8" t="s">
        <v>373</v>
      </c>
      <c r="D112" s="8" t="s">
        <v>371</v>
      </c>
      <c r="E112" s="9">
        <f>IF(Table211[winner]=Table211[[#Headers],[MI]],1,0)</f>
        <v>1</v>
      </c>
      <c r="F112" s="9">
        <f>IF(Table211[winner]=Table211[[#Headers],[RCB]],1,0)</f>
        <v>0</v>
      </c>
      <c r="G112" s="9">
        <f>IF(Table211[winner]=Table211[[#Headers],[SRH]],1,0)</f>
        <v>0</v>
      </c>
      <c r="H112" s="9">
        <f>IF(Table211[winner]=Table211[[#Headers],[DC]],1,0)</f>
        <v>0</v>
      </c>
      <c r="I112" s="9">
        <f>IF(Table211[winner]=Table211[[#Headers],[RR]],1,0)</f>
        <v>0</v>
      </c>
      <c r="J112" s="9">
        <f>IF(Table211[winner]=Table211[[#Headers],[CSK]],1,0)</f>
        <v>0</v>
      </c>
      <c r="K112" s="9">
        <f>IF(Table211[winner]=Table211[[#Headers],[KKR]],1,0)</f>
        <v>0</v>
      </c>
      <c r="L112" s="9">
        <f>IF(Table211[winner]=Table211[[#Headers],[KXIP]],1,0)</f>
        <v>0</v>
      </c>
    </row>
    <row r="113" spans="1:12" x14ac:dyDescent="0.3">
      <c r="A113" s="8">
        <v>2015</v>
      </c>
      <c r="B113" s="8" t="s">
        <v>372</v>
      </c>
      <c r="C113" s="8" t="s">
        <v>371</v>
      </c>
      <c r="D113" s="8" t="s">
        <v>372</v>
      </c>
      <c r="E113" s="9">
        <f>IF(Table211[winner]=Table211[[#Headers],[MI]],1,0)</f>
        <v>0</v>
      </c>
      <c r="F113" s="9">
        <f>IF(Table211[winner]=Table211[[#Headers],[RCB]],1,0)</f>
        <v>0</v>
      </c>
      <c r="G113" s="9">
        <f>IF(Table211[winner]=Table211[[#Headers],[SRH]],1,0)</f>
        <v>0</v>
      </c>
      <c r="H113" s="9">
        <f>IF(Table211[winner]=Table211[[#Headers],[DC]],1,0)</f>
        <v>0</v>
      </c>
      <c r="I113" s="9">
        <f>IF(Table211[winner]=Table211[[#Headers],[RR]],1,0)</f>
        <v>0</v>
      </c>
      <c r="J113" s="9">
        <f>IF(Table211[winner]=Table211[[#Headers],[CSK]],1,0)</f>
        <v>0</v>
      </c>
      <c r="K113" s="9">
        <f>IF(Table211[winner]=Table211[[#Headers],[KKR]],1,0)</f>
        <v>1</v>
      </c>
      <c r="L113" s="9">
        <f>IF(Table211[winner]=Table211[[#Headers],[KXIP]],1,0)</f>
        <v>0</v>
      </c>
    </row>
    <row r="114" spans="1:12" x14ac:dyDescent="0.3">
      <c r="A114" s="8">
        <v>2015</v>
      </c>
      <c r="B114" s="8" t="s">
        <v>375</v>
      </c>
      <c r="C114" s="8" t="s">
        <v>371</v>
      </c>
      <c r="D114" s="8" t="s">
        <v>375</v>
      </c>
      <c r="E114" s="9">
        <f>IF(Table211[winner]=Table211[[#Headers],[MI]],1,0)</f>
        <v>0</v>
      </c>
      <c r="F114" s="9">
        <f>IF(Table211[winner]=Table211[[#Headers],[RCB]],1,0)</f>
        <v>0</v>
      </c>
      <c r="G114" s="9">
        <f>IF(Table211[winner]=Table211[[#Headers],[SRH]],1,0)</f>
        <v>0</v>
      </c>
      <c r="H114" s="9">
        <f>IF(Table211[winner]=Table211[[#Headers],[DC]],1,0)</f>
        <v>0</v>
      </c>
      <c r="I114" s="9">
        <f>IF(Table211[winner]=Table211[[#Headers],[RR]],1,0)</f>
        <v>1</v>
      </c>
      <c r="J114" s="9">
        <f>IF(Table211[winner]=Table211[[#Headers],[CSK]],1,0)</f>
        <v>0</v>
      </c>
      <c r="K114" s="9">
        <f>IF(Table211[winner]=Table211[[#Headers],[KKR]],1,0)</f>
        <v>0</v>
      </c>
      <c r="L114" s="9">
        <f>IF(Table211[winner]=Table211[[#Headers],[KXIP]],1,0)</f>
        <v>0</v>
      </c>
    </row>
    <row r="115" spans="1:12" x14ac:dyDescent="0.3">
      <c r="A115" s="8">
        <v>2015</v>
      </c>
      <c r="B115" s="8" t="s">
        <v>376</v>
      </c>
      <c r="C115" s="8" t="s">
        <v>371</v>
      </c>
      <c r="D115" s="8" t="s">
        <v>371</v>
      </c>
      <c r="E115" s="9">
        <f>IF(Table211[winner]=Table211[[#Headers],[MI]],1,0)</f>
        <v>1</v>
      </c>
      <c r="F115" s="9">
        <f>IF(Table211[winner]=Table211[[#Headers],[RCB]],1,0)</f>
        <v>0</v>
      </c>
      <c r="G115" s="9">
        <f>IF(Table211[winner]=Table211[[#Headers],[SRH]],1,0)</f>
        <v>0</v>
      </c>
      <c r="H115" s="9">
        <f>IF(Table211[winner]=Table211[[#Headers],[DC]],1,0)</f>
        <v>0</v>
      </c>
      <c r="I115" s="9">
        <f>IF(Table211[winner]=Table211[[#Headers],[RR]],1,0)</f>
        <v>0</v>
      </c>
      <c r="J115" s="9">
        <f>IF(Table211[winner]=Table211[[#Headers],[CSK]],1,0)</f>
        <v>0</v>
      </c>
      <c r="K115" s="9">
        <f>IF(Table211[winner]=Table211[[#Headers],[KKR]],1,0)</f>
        <v>0</v>
      </c>
      <c r="L115" s="9">
        <f>IF(Table211[winner]=Table211[[#Headers],[KXIP]],1,0)</f>
        <v>0</v>
      </c>
    </row>
    <row r="116" spans="1:12" x14ac:dyDescent="0.3">
      <c r="A116" s="8">
        <v>2015</v>
      </c>
      <c r="B116" s="8" t="s">
        <v>374</v>
      </c>
      <c r="C116" s="8" t="s">
        <v>371</v>
      </c>
      <c r="D116" s="8" t="s">
        <v>374</v>
      </c>
      <c r="E116" s="9">
        <f>IF(Table211[winner]=Table211[[#Headers],[MI]],1,0)</f>
        <v>0</v>
      </c>
      <c r="F116" s="9">
        <f>IF(Table211[winner]=Table211[[#Headers],[RCB]],1,0)</f>
        <v>0</v>
      </c>
      <c r="G116" s="9">
        <f>IF(Table211[winner]=Table211[[#Headers],[SRH]],1,0)</f>
        <v>0</v>
      </c>
      <c r="H116" s="9">
        <f>IF(Table211[winner]=Table211[[#Headers],[DC]],1,0)</f>
        <v>1</v>
      </c>
      <c r="I116" s="9">
        <f>IF(Table211[winner]=Table211[[#Headers],[RR]],1,0)</f>
        <v>0</v>
      </c>
      <c r="J116" s="9">
        <f>IF(Table211[winner]=Table211[[#Headers],[CSK]],1,0)</f>
        <v>0</v>
      </c>
      <c r="K116" s="9">
        <f>IF(Table211[winner]=Table211[[#Headers],[KKR]],1,0)</f>
        <v>0</v>
      </c>
      <c r="L116" s="9">
        <f>IF(Table211[winner]=Table211[[#Headers],[KXIP]],1,0)</f>
        <v>0</v>
      </c>
    </row>
    <row r="117" spans="1:12" x14ac:dyDescent="0.3">
      <c r="A117" s="8">
        <v>2015</v>
      </c>
      <c r="B117" s="8" t="s">
        <v>377</v>
      </c>
      <c r="C117" s="8" t="s">
        <v>371</v>
      </c>
      <c r="D117" s="8" t="s">
        <v>371</v>
      </c>
      <c r="E117" s="9">
        <f>IF(Table211[winner]=Table211[[#Headers],[MI]],1,0)</f>
        <v>1</v>
      </c>
      <c r="F117" s="9">
        <f>IF(Table211[winner]=Table211[[#Headers],[RCB]],1,0)</f>
        <v>0</v>
      </c>
      <c r="G117" s="9">
        <f>IF(Table211[winner]=Table211[[#Headers],[SRH]],1,0)</f>
        <v>0</v>
      </c>
      <c r="H117" s="9">
        <f>IF(Table211[winner]=Table211[[#Headers],[DC]],1,0)</f>
        <v>0</v>
      </c>
      <c r="I117" s="9">
        <f>IF(Table211[winner]=Table211[[#Headers],[RR]],1,0)</f>
        <v>0</v>
      </c>
      <c r="J117" s="9">
        <f>IF(Table211[winner]=Table211[[#Headers],[CSK]],1,0)</f>
        <v>0</v>
      </c>
      <c r="K117" s="9">
        <f>IF(Table211[winner]=Table211[[#Headers],[KKR]],1,0)</f>
        <v>0</v>
      </c>
      <c r="L117" s="9">
        <f>IF(Table211[winner]=Table211[[#Headers],[KXIP]],1,0)</f>
        <v>0</v>
      </c>
    </row>
    <row r="118" spans="1:12" x14ac:dyDescent="0.3">
      <c r="A118" s="8">
        <v>2015</v>
      </c>
      <c r="B118" s="8" t="s">
        <v>373</v>
      </c>
      <c r="C118" s="8" t="s">
        <v>371</v>
      </c>
      <c r="D118" s="8" t="s">
        <v>371</v>
      </c>
      <c r="E118" s="9">
        <f>IF(Table211[winner]=Table211[[#Headers],[MI]],1,0)</f>
        <v>1</v>
      </c>
      <c r="F118" s="9">
        <f>IF(Table211[winner]=Table211[[#Headers],[RCB]],1,0)</f>
        <v>0</v>
      </c>
      <c r="G118" s="9">
        <f>IF(Table211[winner]=Table211[[#Headers],[SRH]],1,0)</f>
        <v>0</v>
      </c>
      <c r="H118" s="9">
        <f>IF(Table211[winner]=Table211[[#Headers],[DC]],1,0)</f>
        <v>0</v>
      </c>
      <c r="I118" s="9">
        <f>IF(Table211[winner]=Table211[[#Headers],[RR]],1,0)</f>
        <v>0</v>
      </c>
      <c r="J118" s="9">
        <f>IF(Table211[winner]=Table211[[#Headers],[CSK]],1,0)</f>
        <v>0</v>
      </c>
      <c r="K118" s="9">
        <f>IF(Table211[winner]=Table211[[#Headers],[KKR]],1,0)</f>
        <v>0</v>
      </c>
      <c r="L118" s="9">
        <f>IF(Table211[winner]=Table211[[#Headers],[KXIP]],1,0)</f>
        <v>0</v>
      </c>
    </row>
    <row r="119" spans="1:12" x14ac:dyDescent="0.3">
      <c r="A119" s="8">
        <v>2015</v>
      </c>
      <c r="B119" s="8" t="s">
        <v>378</v>
      </c>
      <c r="C119" s="8" t="s">
        <v>371</v>
      </c>
      <c r="D119" s="8" t="s">
        <v>371</v>
      </c>
      <c r="E119" s="9">
        <f>IF(Table211[winner]=Table211[[#Headers],[MI]],1,0)</f>
        <v>1</v>
      </c>
      <c r="F119" s="9">
        <f>IF(Table211[winner]=Table211[[#Headers],[RCB]],1,0)</f>
        <v>0</v>
      </c>
      <c r="G119" s="9">
        <f>IF(Table211[winner]=Table211[[#Headers],[SRH]],1,0)</f>
        <v>0</v>
      </c>
      <c r="H119" s="9">
        <f>IF(Table211[winner]=Table211[[#Headers],[DC]],1,0)</f>
        <v>0</v>
      </c>
      <c r="I119" s="9">
        <f>IF(Table211[winner]=Table211[[#Headers],[RR]],1,0)</f>
        <v>0</v>
      </c>
      <c r="J119" s="9">
        <f>IF(Table211[winner]=Table211[[#Headers],[CSK]],1,0)</f>
        <v>0</v>
      </c>
      <c r="K119" s="9">
        <f>IF(Table211[winner]=Table211[[#Headers],[KKR]],1,0)</f>
        <v>0</v>
      </c>
      <c r="L119" s="9">
        <f>IF(Table211[winner]=Table211[[#Headers],[KXIP]],1,0)</f>
        <v>0</v>
      </c>
    </row>
    <row r="120" spans="1:12" x14ac:dyDescent="0.3">
      <c r="A120" s="8">
        <v>2015</v>
      </c>
      <c r="B120" s="8" t="s">
        <v>373</v>
      </c>
      <c r="C120" s="8" t="s">
        <v>371</v>
      </c>
      <c r="D120" s="8" t="s">
        <v>371</v>
      </c>
      <c r="E120" s="9">
        <f>IF(Table211[winner]=Table211[[#Headers],[MI]],1,0)</f>
        <v>1</v>
      </c>
      <c r="F120" s="9">
        <f>IF(Table211[winner]=Table211[[#Headers],[RCB]],1,0)</f>
        <v>0</v>
      </c>
      <c r="G120" s="9">
        <f>IF(Table211[winner]=Table211[[#Headers],[SRH]],1,0)</f>
        <v>0</v>
      </c>
      <c r="H120" s="9">
        <f>IF(Table211[winner]=Table211[[#Headers],[DC]],1,0)</f>
        <v>0</v>
      </c>
      <c r="I120" s="9">
        <f>IF(Table211[winner]=Table211[[#Headers],[RR]],1,0)</f>
        <v>0</v>
      </c>
      <c r="J120" s="9">
        <f>IF(Table211[winner]=Table211[[#Headers],[CSK]],1,0)</f>
        <v>0</v>
      </c>
      <c r="K120" s="9">
        <f>IF(Table211[winner]=Table211[[#Headers],[KKR]],1,0)</f>
        <v>0</v>
      </c>
      <c r="L120" s="9">
        <f>IF(Table211[winner]=Table211[[#Headers],[KXIP]],1,0)</f>
        <v>0</v>
      </c>
    </row>
    <row r="121" spans="1:12" x14ac:dyDescent="0.3">
      <c r="A121" s="8">
        <v>2016</v>
      </c>
      <c r="B121" s="8" t="s">
        <v>371</v>
      </c>
      <c r="C121" s="8" t="s">
        <v>376</v>
      </c>
      <c r="D121" s="8" t="s">
        <v>371</v>
      </c>
      <c r="E121" s="9">
        <f>IF(Table211[winner]=Table211[[#Headers],[MI]],1,0)</f>
        <v>1</v>
      </c>
      <c r="F121" s="9">
        <f>IF(Table211[winner]=Table211[[#Headers],[RCB]],1,0)</f>
        <v>0</v>
      </c>
      <c r="G121" s="9">
        <f>IF(Table211[winner]=Table211[[#Headers],[SRH]],1,0)</f>
        <v>0</v>
      </c>
      <c r="H121" s="9">
        <f>IF(Table211[winner]=Table211[[#Headers],[DC]],1,0)</f>
        <v>0</v>
      </c>
      <c r="I121" s="9">
        <f>IF(Table211[winner]=Table211[[#Headers],[RR]],1,0)</f>
        <v>0</v>
      </c>
      <c r="J121" s="9">
        <f>IF(Table211[winner]=Table211[[#Headers],[CSK]],1,0)</f>
        <v>0</v>
      </c>
      <c r="K121" s="9">
        <f>IF(Table211[winner]=Table211[[#Headers],[KKR]],1,0)</f>
        <v>0</v>
      </c>
      <c r="L121" s="9">
        <f>IF(Table211[winner]=Table211[[#Headers],[KXIP]],1,0)</f>
        <v>0</v>
      </c>
    </row>
    <row r="122" spans="1:12" x14ac:dyDescent="0.3">
      <c r="A122" s="8">
        <v>2016</v>
      </c>
      <c r="B122" s="8" t="s">
        <v>371</v>
      </c>
      <c r="C122" s="8" t="s">
        <v>372</v>
      </c>
      <c r="D122" s="8" t="s">
        <v>371</v>
      </c>
      <c r="E122" s="9">
        <f>IF(Table211[winner]=Table211[[#Headers],[MI]],1,0)</f>
        <v>1</v>
      </c>
      <c r="F122" s="9">
        <f>IF(Table211[winner]=Table211[[#Headers],[RCB]],1,0)</f>
        <v>0</v>
      </c>
      <c r="G122" s="9">
        <f>IF(Table211[winner]=Table211[[#Headers],[SRH]],1,0)</f>
        <v>0</v>
      </c>
      <c r="H122" s="9">
        <f>IF(Table211[winner]=Table211[[#Headers],[DC]],1,0)</f>
        <v>0</v>
      </c>
      <c r="I122" s="9">
        <f>IF(Table211[winner]=Table211[[#Headers],[RR]],1,0)</f>
        <v>0</v>
      </c>
      <c r="J122" s="9">
        <f>IF(Table211[winner]=Table211[[#Headers],[CSK]],1,0)</f>
        <v>0</v>
      </c>
      <c r="K122" s="9">
        <f>IF(Table211[winner]=Table211[[#Headers],[KKR]],1,0)</f>
        <v>0</v>
      </c>
      <c r="L122" s="9">
        <f>IF(Table211[winner]=Table211[[#Headers],[KXIP]],1,0)</f>
        <v>0</v>
      </c>
    </row>
    <row r="123" spans="1:12" x14ac:dyDescent="0.3">
      <c r="A123" s="8">
        <v>2016</v>
      </c>
      <c r="B123" s="8" t="s">
        <v>371</v>
      </c>
      <c r="C123" s="8" t="s">
        <v>378</v>
      </c>
      <c r="D123" s="8" t="s">
        <v>378</v>
      </c>
      <c r="E123" s="9">
        <f>IF(Table211[winner]=Table211[[#Headers],[MI]],1,0)</f>
        <v>0</v>
      </c>
      <c r="F123" s="9">
        <f>IF(Table211[winner]=Table211[[#Headers],[RCB]],1,0)</f>
        <v>0</v>
      </c>
      <c r="G123" s="9">
        <f>IF(Table211[winner]=Table211[[#Headers],[SRH]],1,0)</f>
        <v>1</v>
      </c>
      <c r="H123" s="9">
        <f>IF(Table211[winner]=Table211[[#Headers],[DC]],1,0)</f>
        <v>0</v>
      </c>
      <c r="I123" s="9">
        <f>IF(Table211[winner]=Table211[[#Headers],[RR]],1,0)</f>
        <v>0</v>
      </c>
      <c r="J123" s="9">
        <f>IF(Table211[winner]=Table211[[#Headers],[CSK]],1,0)</f>
        <v>0</v>
      </c>
      <c r="K123" s="9">
        <f>IF(Table211[winner]=Table211[[#Headers],[KKR]],1,0)</f>
        <v>0</v>
      </c>
      <c r="L123" s="9">
        <f>IF(Table211[winner]=Table211[[#Headers],[KXIP]],1,0)</f>
        <v>0</v>
      </c>
    </row>
    <row r="124" spans="1:12" x14ac:dyDescent="0.3">
      <c r="A124" s="8">
        <v>2016</v>
      </c>
      <c r="B124" s="8" t="s">
        <v>371</v>
      </c>
      <c r="C124" s="8" t="s">
        <v>377</v>
      </c>
      <c r="D124" s="8" t="s">
        <v>377</v>
      </c>
      <c r="E124" s="9">
        <f>IF(Table211[winner]=Table211[[#Headers],[MI]],1,0)</f>
        <v>0</v>
      </c>
      <c r="F124" s="9">
        <f>IF(Table211[winner]=Table211[[#Headers],[RCB]],1,0)</f>
        <v>0</v>
      </c>
      <c r="G124" s="9">
        <f>IF(Table211[winner]=Table211[[#Headers],[SRH]],1,0)</f>
        <v>0</v>
      </c>
      <c r="H124" s="9">
        <f>IF(Table211[winner]=Table211[[#Headers],[DC]],1,0)</f>
        <v>0</v>
      </c>
      <c r="I124" s="9">
        <f>IF(Table211[winner]=Table211[[#Headers],[RR]],1,0)</f>
        <v>0</v>
      </c>
      <c r="J124" s="9">
        <f>IF(Table211[winner]=Table211[[#Headers],[CSK]],1,0)</f>
        <v>0</v>
      </c>
      <c r="K124" s="9">
        <f>IF(Table211[winner]=Table211[[#Headers],[KKR]],1,0)</f>
        <v>0</v>
      </c>
      <c r="L124" s="9">
        <f>IF(Table211[winner]=Table211[[#Headers],[KXIP]],1,0)</f>
        <v>1</v>
      </c>
    </row>
    <row r="125" spans="1:12" x14ac:dyDescent="0.3">
      <c r="A125" s="8">
        <v>2016</v>
      </c>
      <c r="B125" s="8" t="s">
        <v>371</v>
      </c>
      <c r="C125" s="8" t="s">
        <v>374</v>
      </c>
      <c r="D125" s="8" t="s">
        <v>371</v>
      </c>
      <c r="E125" s="9">
        <f>IF(Table211[winner]=Table211[[#Headers],[MI]],1,0)</f>
        <v>1</v>
      </c>
      <c r="F125" s="9">
        <f>IF(Table211[winner]=Table211[[#Headers],[RCB]],1,0)</f>
        <v>0</v>
      </c>
      <c r="G125" s="9">
        <f>IF(Table211[winner]=Table211[[#Headers],[SRH]],1,0)</f>
        <v>0</v>
      </c>
      <c r="H125" s="9">
        <f>IF(Table211[winner]=Table211[[#Headers],[DC]],1,0)</f>
        <v>0</v>
      </c>
      <c r="I125" s="9">
        <f>IF(Table211[winner]=Table211[[#Headers],[RR]],1,0)</f>
        <v>0</v>
      </c>
      <c r="J125" s="9">
        <f>IF(Table211[winner]=Table211[[#Headers],[CSK]],1,0)</f>
        <v>0</v>
      </c>
      <c r="K125" s="9">
        <f>IF(Table211[winner]=Table211[[#Headers],[KKR]],1,0)</f>
        <v>0</v>
      </c>
      <c r="L125" s="9">
        <f>IF(Table211[winner]=Table211[[#Headers],[KXIP]],1,0)</f>
        <v>0</v>
      </c>
    </row>
    <row r="126" spans="1:12" x14ac:dyDescent="0.3">
      <c r="A126" s="8">
        <v>2016</v>
      </c>
      <c r="B126" s="8" t="s">
        <v>372</v>
      </c>
      <c r="C126" s="8" t="s">
        <v>371</v>
      </c>
      <c r="D126" s="8" t="s">
        <v>371</v>
      </c>
      <c r="E126" s="9">
        <f>IF(Table211[winner]=Table211[[#Headers],[MI]],1,0)</f>
        <v>1</v>
      </c>
      <c r="F126" s="9">
        <f>IF(Table211[winner]=Table211[[#Headers],[RCB]],1,0)</f>
        <v>0</v>
      </c>
      <c r="G126" s="9">
        <f>IF(Table211[winner]=Table211[[#Headers],[SRH]],1,0)</f>
        <v>0</v>
      </c>
      <c r="H126" s="9">
        <f>IF(Table211[winner]=Table211[[#Headers],[DC]],1,0)</f>
        <v>0</v>
      </c>
      <c r="I126" s="9">
        <f>IF(Table211[winner]=Table211[[#Headers],[RR]],1,0)</f>
        <v>0</v>
      </c>
      <c r="J126" s="9">
        <f>IF(Table211[winner]=Table211[[#Headers],[CSK]],1,0)</f>
        <v>0</v>
      </c>
      <c r="K126" s="9">
        <f>IF(Table211[winner]=Table211[[#Headers],[KKR]],1,0)</f>
        <v>0</v>
      </c>
      <c r="L126" s="9">
        <f>IF(Table211[winner]=Table211[[#Headers],[KXIP]],1,0)</f>
        <v>0</v>
      </c>
    </row>
    <row r="127" spans="1:12" x14ac:dyDescent="0.3">
      <c r="A127" s="8">
        <v>2016</v>
      </c>
      <c r="B127" s="8" t="s">
        <v>378</v>
      </c>
      <c r="C127" s="8" t="s">
        <v>371</v>
      </c>
      <c r="D127" s="8" t="s">
        <v>378</v>
      </c>
      <c r="E127" s="9">
        <f>IF(Table211[winner]=Table211[[#Headers],[MI]],1,0)</f>
        <v>0</v>
      </c>
      <c r="F127" s="9">
        <f>IF(Table211[winner]=Table211[[#Headers],[RCB]],1,0)</f>
        <v>0</v>
      </c>
      <c r="G127" s="9">
        <f>IF(Table211[winner]=Table211[[#Headers],[SRH]],1,0)</f>
        <v>1</v>
      </c>
      <c r="H127" s="9">
        <f>IF(Table211[winner]=Table211[[#Headers],[DC]],1,0)</f>
        <v>0</v>
      </c>
      <c r="I127" s="9">
        <f>IF(Table211[winner]=Table211[[#Headers],[RR]],1,0)</f>
        <v>0</v>
      </c>
      <c r="J127" s="9">
        <f>IF(Table211[winner]=Table211[[#Headers],[CSK]],1,0)</f>
        <v>0</v>
      </c>
      <c r="K127" s="9">
        <f>IF(Table211[winner]=Table211[[#Headers],[KKR]],1,0)</f>
        <v>0</v>
      </c>
      <c r="L127" s="9">
        <f>IF(Table211[winner]=Table211[[#Headers],[KXIP]],1,0)</f>
        <v>0</v>
      </c>
    </row>
    <row r="128" spans="1:12" x14ac:dyDescent="0.3">
      <c r="A128" s="8">
        <v>2016</v>
      </c>
      <c r="B128" s="8" t="s">
        <v>374</v>
      </c>
      <c r="C128" s="8" t="s">
        <v>371</v>
      </c>
      <c r="D128" s="8" t="s">
        <v>374</v>
      </c>
      <c r="E128" s="9">
        <f>IF(Table211[winner]=Table211[[#Headers],[MI]],1,0)</f>
        <v>0</v>
      </c>
      <c r="F128" s="9">
        <f>IF(Table211[winner]=Table211[[#Headers],[RCB]],1,0)</f>
        <v>0</v>
      </c>
      <c r="G128" s="9">
        <f>IF(Table211[winner]=Table211[[#Headers],[SRH]],1,0)</f>
        <v>0</v>
      </c>
      <c r="H128" s="9">
        <f>IF(Table211[winner]=Table211[[#Headers],[DC]],1,0)</f>
        <v>1</v>
      </c>
      <c r="I128" s="9">
        <f>IF(Table211[winner]=Table211[[#Headers],[RR]],1,0)</f>
        <v>0</v>
      </c>
      <c r="J128" s="9">
        <f>IF(Table211[winner]=Table211[[#Headers],[CSK]],1,0)</f>
        <v>0</v>
      </c>
      <c r="K128" s="9">
        <f>IF(Table211[winner]=Table211[[#Headers],[KKR]],1,0)</f>
        <v>0</v>
      </c>
      <c r="L128" s="9">
        <f>IF(Table211[winner]=Table211[[#Headers],[KXIP]],1,0)</f>
        <v>0</v>
      </c>
    </row>
    <row r="129" spans="1:12" x14ac:dyDescent="0.3">
      <c r="A129" s="8">
        <v>2016</v>
      </c>
      <c r="B129" s="8" t="s">
        <v>377</v>
      </c>
      <c r="C129" s="8" t="s">
        <v>371</v>
      </c>
      <c r="D129" s="8" t="s">
        <v>371</v>
      </c>
      <c r="E129" s="9">
        <f>IF(Table211[winner]=Table211[[#Headers],[MI]],1,0)</f>
        <v>1</v>
      </c>
      <c r="F129" s="9">
        <f>IF(Table211[winner]=Table211[[#Headers],[RCB]],1,0)</f>
        <v>0</v>
      </c>
      <c r="G129" s="9">
        <f>IF(Table211[winner]=Table211[[#Headers],[SRH]],1,0)</f>
        <v>0</v>
      </c>
      <c r="H129" s="9">
        <f>IF(Table211[winner]=Table211[[#Headers],[DC]],1,0)</f>
        <v>0</v>
      </c>
      <c r="I129" s="9">
        <f>IF(Table211[winner]=Table211[[#Headers],[RR]],1,0)</f>
        <v>0</v>
      </c>
      <c r="J129" s="9">
        <f>IF(Table211[winner]=Table211[[#Headers],[CSK]],1,0)</f>
        <v>0</v>
      </c>
      <c r="K129" s="9">
        <f>IF(Table211[winner]=Table211[[#Headers],[KKR]],1,0)</f>
        <v>0</v>
      </c>
      <c r="L129" s="9">
        <f>IF(Table211[winner]=Table211[[#Headers],[KXIP]],1,0)</f>
        <v>0</v>
      </c>
    </row>
    <row r="130" spans="1:12" x14ac:dyDescent="0.3">
      <c r="A130" s="8">
        <v>2016</v>
      </c>
      <c r="B130" s="8" t="s">
        <v>376</v>
      </c>
      <c r="C130" s="8" t="s">
        <v>371</v>
      </c>
      <c r="D130" s="8" t="s">
        <v>371</v>
      </c>
      <c r="E130" s="9">
        <f>IF(Table211[winner]=Table211[[#Headers],[MI]],1,0)</f>
        <v>1</v>
      </c>
      <c r="F130" s="9">
        <f>IF(Table211[winner]=Table211[[#Headers],[RCB]],1,0)</f>
        <v>0</v>
      </c>
      <c r="G130" s="9">
        <f>IF(Table211[winner]=Table211[[#Headers],[SRH]],1,0)</f>
        <v>0</v>
      </c>
      <c r="H130" s="9">
        <f>IF(Table211[winner]=Table211[[#Headers],[DC]],1,0)</f>
        <v>0</v>
      </c>
      <c r="I130" s="9">
        <f>IF(Table211[winner]=Table211[[#Headers],[RR]],1,0)</f>
        <v>0</v>
      </c>
      <c r="J130" s="9">
        <f>IF(Table211[winner]=Table211[[#Headers],[CSK]],1,0)</f>
        <v>0</v>
      </c>
      <c r="K130" s="9">
        <f>IF(Table211[winner]=Table211[[#Headers],[KKR]],1,0)</f>
        <v>0</v>
      </c>
      <c r="L130" s="9">
        <f>IF(Table211[winner]=Table211[[#Headers],[KXIP]],1,0)</f>
        <v>0</v>
      </c>
    </row>
    <row r="131" spans="1:12" x14ac:dyDescent="0.3">
      <c r="A131" s="8">
        <v>2017</v>
      </c>
      <c r="B131" s="8" t="s">
        <v>371</v>
      </c>
      <c r="C131" s="8" t="s">
        <v>372</v>
      </c>
      <c r="D131" s="8" t="s">
        <v>371</v>
      </c>
      <c r="E131" s="9">
        <f>IF(Table211[winner]=Table211[[#Headers],[MI]],1,0)</f>
        <v>1</v>
      </c>
      <c r="F131" s="9">
        <f>IF(Table211[winner]=Table211[[#Headers],[RCB]],1,0)</f>
        <v>0</v>
      </c>
      <c r="G131" s="9">
        <f>IF(Table211[winner]=Table211[[#Headers],[SRH]],1,0)</f>
        <v>0</v>
      </c>
      <c r="H131" s="9">
        <f>IF(Table211[winner]=Table211[[#Headers],[DC]],1,0)</f>
        <v>0</v>
      </c>
      <c r="I131" s="9">
        <f>IF(Table211[winner]=Table211[[#Headers],[RR]],1,0)</f>
        <v>0</v>
      </c>
      <c r="J131" s="9">
        <f>IF(Table211[winner]=Table211[[#Headers],[CSK]],1,0)</f>
        <v>0</v>
      </c>
      <c r="K131" s="9">
        <f>IF(Table211[winner]=Table211[[#Headers],[KKR]],1,0)</f>
        <v>0</v>
      </c>
      <c r="L131" s="9">
        <f>IF(Table211[winner]=Table211[[#Headers],[KXIP]],1,0)</f>
        <v>0</v>
      </c>
    </row>
    <row r="132" spans="1:12" x14ac:dyDescent="0.3">
      <c r="A132" s="8">
        <v>2017</v>
      </c>
      <c r="B132" s="8" t="s">
        <v>371</v>
      </c>
      <c r="C132" s="8" t="s">
        <v>378</v>
      </c>
      <c r="D132" s="8" t="s">
        <v>371</v>
      </c>
      <c r="E132" s="9">
        <f>IF(Table211[winner]=Table211[[#Headers],[MI]],1,0)</f>
        <v>1</v>
      </c>
      <c r="F132" s="9">
        <f>IF(Table211[winner]=Table211[[#Headers],[RCB]],1,0)</f>
        <v>0</v>
      </c>
      <c r="G132" s="9">
        <f>IF(Table211[winner]=Table211[[#Headers],[SRH]],1,0)</f>
        <v>0</v>
      </c>
      <c r="H132" s="9">
        <f>IF(Table211[winner]=Table211[[#Headers],[DC]],1,0)</f>
        <v>0</v>
      </c>
      <c r="I132" s="9">
        <f>IF(Table211[winner]=Table211[[#Headers],[RR]],1,0)</f>
        <v>0</v>
      </c>
      <c r="J132" s="9">
        <f>IF(Table211[winner]=Table211[[#Headers],[CSK]],1,0)</f>
        <v>0</v>
      </c>
      <c r="K132" s="9">
        <f>IF(Table211[winner]=Table211[[#Headers],[KKR]],1,0)</f>
        <v>0</v>
      </c>
      <c r="L132" s="9">
        <f>IF(Table211[winner]=Table211[[#Headers],[KXIP]],1,0)</f>
        <v>0</v>
      </c>
    </row>
    <row r="133" spans="1:12" x14ac:dyDescent="0.3">
      <c r="A133" s="8">
        <v>2017</v>
      </c>
      <c r="B133" s="8" t="s">
        <v>371</v>
      </c>
      <c r="C133" s="8" t="s">
        <v>374</v>
      </c>
      <c r="D133" s="8" t="s">
        <v>371</v>
      </c>
      <c r="E133" s="9">
        <f>IF(Table211[winner]=Table211[[#Headers],[MI]],1,0)</f>
        <v>1</v>
      </c>
      <c r="F133" s="9">
        <f>IF(Table211[winner]=Table211[[#Headers],[RCB]],1,0)</f>
        <v>0</v>
      </c>
      <c r="G133" s="9">
        <f>IF(Table211[winner]=Table211[[#Headers],[SRH]],1,0)</f>
        <v>0</v>
      </c>
      <c r="H133" s="9">
        <f>IF(Table211[winner]=Table211[[#Headers],[DC]],1,0)</f>
        <v>0</v>
      </c>
      <c r="I133" s="9">
        <f>IF(Table211[winner]=Table211[[#Headers],[RR]],1,0)</f>
        <v>0</v>
      </c>
      <c r="J133" s="9">
        <f>IF(Table211[winner]=Table211[[#Headers],[CSK]],1,0)</f>
        <v>0</v>
      </c>
      <c r="K133" s="9">
        <f>IF(Table211[winner]=Table211[[#Headers],[KKR]],1,0)</f>
        <v>0</v>
      </c>
      <c r="L133" s="9">
        <f>IF(Table211[winner]=Table211[[#Headers],[KXIP]],1,0)</f>
        <v>0</v>
      </c>
    </row>
    <row r="134" spans="1:12" x14ac:dyDescent="0.3">
      <c r="A134" s="8">
        <v>2017</v>
      </c>
      <c r="B134" s="8" t="s">
        <v>371</v>
      </c>
      <c r="C134" s="8" t="s">
        <v>376</v>
      </c>
      <c r="D134" s="8" t="s">
        <v>371</v>
      </c>
      <c r="E134" s="9">
        <f>IF(Table211[winner]=Table211[[#Headers],[MI]],1,0)</f>
        <v>1</v>
      </c>
      <c r="F134" s="9">
        <f>IF(Table211[winner]=Table211[[#Headers],[RCB]],1,0)</f>
        <v>0</v>
      </c>
      <c r="G134" s="9">
        <f>IF(Table211[winner]=Table211[[#Headers],[SRH]],1,0)</f>
        <v>0</v>
      </c>
      <c r="H134" s="9">
        <f>IF(Table211[winner]=Table211[[#Headers],[DC]],1,0)</f>
        <v>0</v>
      </c>
      <c r="I134" s="9">
        <f>IF(Table211[winner]=Table211[[#Headers],[RR]],1,0)</f>
        <v>0</v>
      </c>
      <c r="J134" s="9">
        <f>IF(Table211[winner]=Table211[[#Headers],[CSK]],1,0)</f>
        <v>0</v>
      </c>
      <c r="K134" s="9">
        <f>IF(Table211[winner]=Table211[[#Headers],[KKR]],1,0)</f>
        <v>0</v>
      </c>
      <c r="L134" s="9">
        <f>IF(Table211[winner]=Table211[[#Headers],[KXIP]],1,0)</f>
        <v>0</v>
      </c>
    </row>
    <row r="135" spans="1:12" x14ac:dyDescent="0.3">
      <c r="A135" s="8">
        <v>2017</v>
      </c>
      <c r="B135" s="8" t="s">
        <v>371</v>
      </c>
      <c r="C135" s="8" t="s">
        <v>377</v>
      </c>
      <c r="D135" s="8" t="s">
        <v>377</v>
      </c>
      <c r="E135" s="9">
        <f>IF(Table211[winner]=Table211[[#Headers],[MI]],1,0)</f>
        <v>0</v>
      </c>
      <c r="F135" s="9">
        <f>IF(Table211[winner]=Table211[[#Headers],[RCB]],1,0)</f>
        <v>0</v>
      </c>
      <c r="G135" s="9">
        <f>IF(Table211[winner]=Table211[[#Headers],[SRH]],1,0)</f>
        <v>0</v>
      </c>
      <c r="H135" s="9">
        <f>IF(Table211[winner]=Table211[[#Headers],[DC]],1,0)</f>
        <v>0</v>
      </c>
      <c r="I135" s="9">
        <f>IF(Table211[winner]=Table211[[#Headers],[RR]],1,0)</f>
        <v>0</v>
      </c>
      <c r="J135" s="9">
        <f>IF(Table211[winner]=Table211[[#Headers],[CSK]],1,0)</f>
        <v>0</v>
      </c>
      <c r="K135" s="9">
        <f>IF(Table211[winner]=Table211[[#Headers],[KKR]],1,0)</f>
        <v>0</v>
      </c>
      <c r="L135" s="9">
        <f>IF(Table211[winner]=Table211[[#Headers],[KXIP]],1,0)</f>
        <v>1</v>
      </c>
    </row>
    <row r="136" spans="1:12" x14ac:dyDescent="0.3">
      <c r="A136" s="8">
        <v>2017</v>
      </c>
      <c r="B136" s="8" t="s">
        <v>371</v>
      </c>
      <c r="C136" s="8" t="s">
        <v>372</v>
      </c>
      <c r="D136" s="8" t="s">
        <v>371</v>
      </c>
      <c r="E136" s="9">
        <f>IF(Table211[winner]=Table211[[#Headers],[MI]],1,0)</f>
        <v>1</v>
      </c>
      <c r="F136" s="9">
        <f>IF(Table211[winner]=Table211[[#Headers],[RCB]],1,0)</f>
        <v>0</v>
      </c>
      <c r="G136" s="9">
        <f>IF(Table211[winner]=Table211[[#Headers],[SRH]],1,0)</f>
        <v>0</v>
      </c>
      <c r="H136" s="9">
        <f>IF(Table211[winner]=Table211[[#Headers],[DC]],1,0)</f>
        <v>0</v>
      </c>
      <c r="I136" s="9">
        <f>IF(Table211[winner]=Table211[[#Headers],[RR]],1,0)</f>
        <v>0</v>
      </c>
      <c r="J136" s="9">
        <f>IF(Table211[winner]=Table211[[#Headers],[CSK]],1,0)</f>
        <v>0</v>
      </c>
      <c r="K136" s="9">
        <f>IF(Table211[winner]=Table211[[#Headers],[KKR]],1,0)</f>
        <v>0</v>
      </c>
      <c r="L136" s="9">
        <f>IF(Table211[winner]=Table211[[#Headers],[KXIP]],1,0)</f>
        <v>0</v>
      </c>
    </row>
    <row r="137" spans="1:12" x14ac:dyDescent="0.3">
      <c r="A137" s="8">
        <v>2017</v>
      </c>
      <c r="B137" s="8" t="s">
        <v>376</v>
      </c>
      <c r="C137" s="8" t="s">
        <v>371</v>
      </c>
      <c r="D137" s="8" t="s">
        <v>371</v>
      </c>
      <c r="E137" s="9">
        <f>IF(Table211[winner]=Table211[[#Headers],[MI]],1,0)</f>
        <v>1</v>
      </c>
      <c r="F137" s="9">
        <f>IF(Table211[winner]=Table211[[#Headers],[RCB]],1,0)</f>
        <v>0</v>
      </c>
      <c r="G137" s="9">
        <f>IF(Table211[winner]=Table211[[#Headers],[SRH]],1,0)</f>
        <v>0</v>
      </c>
      <c r="H137" s="9">
        <f>IF(Table211[winner]=Table211[[#Headers],[DC]],1,0)</f>
        <v>0</v>
      </c>
      <c r="I137" s="9">
        <f>IF(Table211[winner]=Table211[[#Headers],[RR]],1,0)</f>
        <v>0</v>
      </c>
      <c r="J137" s="9">
        <f>IF(Table211[winner]=Table211[[#Headers],[CSK]],1,0)</f>
        <v>0</v>
      </c>
      <c r="K137" s="9">
        <f>IF(Table211[winner]=Table211[[#Headers],[KKR]],1,0)</f>
        <v>0</v>
      </c>
      <c r="L137" s="9">
        <f>IF(Table211[winner]=Table211[[#Headers],[KXIP]],1,0)</f>
        <v>0</v>
      </c>
    </row>
    <row r="138" spans="1:12" x14ac:dyDescent="0.3">
      <c r="A138" s="8">
        <v>2017</v>
      </c>
      <c r="B138" s="8" t="s">
        <v>377</v>
      </c>
      <c r="C138" s="8" t="s">
        <v>371</v>
      </c>
      <c r="D138" s="8" t="s">
        <v>371</v>
      </c>
      <c r="E138" s="9">
        <f>IF(Table211[winner]=Table211[[#Headers],[MI]],1,0)</f>
        <v>1</v>
      </c>
      <c r="F138" s="9">
        <f>IF(Table211[winner]=Table211[[#Headers],[RCB]],1,0)</f>
        <v>0</v>
      </c>
      <c r="G138" s="9">
        <f>IF(Table211[winner]=Table211[[#Headers],[SRH]],1,0)</f>
        <v>0</v>
      </c>
      <c r="H138" s="9">
        <f>IF(Table211[winner]=Table211[[#Headers],[DC]],1,0)</f>
        <v>0</v>
      </c>
      <c r="I138" s="9">
        <f>IF(Table211[winner]=Table211[[#Headers],[RR]],1,0)</f>
        <v>0</v>
      </c>
      <c r="J138" s="9">
        <f>IF(Table211[winner]=Table211[[#Headers],[CSK]],1,0)</f>
        <v>0</v>
      </c>
      <c r="K138" s="9">
        <f>IF(Table211[winner]=Table211[[#Headers],[KKR]],1,0)</f>
        <v>0</v>
      </c>
      <c r="L138" s="9">
        <f>IF(Table211[winner]=Table211[[#Headers],[KXIP]],1,0)</f>
        <v>0</v>
      </c>
    </row>
    <row r="139" spans="1:12" x14ac:dyDescent="0.3">
      <c r="A139" s="8">
        <v>2017</v>
      </c>
      <c r="B139" s="8" t="s">
        <v>374</v>
      </c>
      <c r="C139" s="8" t="s">
        <v>371</v>
      </c>
      <c r="D139" s="8" t="s">
        <v>371</v>
      </c>
      <c r="E139" s="9">
        <f>IF(Table211[winner]=Table211[[#Headers],[MI]],1,0)</f>
        <v>1</v>
      </c>
      <c r="F139" s="9">
        <f>IF(Table211[winner]=Table211[[#Headers],[RCB]],1,0)</f>
        <v>0</v>
      </c>
      <c r="G139" s="9">
        <f>IF(Table211[winner]=Table211[[#Headers],[SRH]],1,0)</f>
        <v>0</v>
      </c>
      <c r="H139" s="9">
        <f>IF(Table211[winner]=Table211[[#Headers],[DC]],1,0)</f>
        <v>0</v>
      </c>
      <c r="I139" s="9">
        <f>IF(Table211[winner]=Table211[[#Headers],[RR]],1,0)</f>
        <v>0</v>
      </c>
      <c r="J139" s="9">
        <f>IF(Table211[winner]=Table211[[#Headers],[CSK]],1,0)</f>
        <v>0</v>
      </c>
      <c r="K139" s="9">
        <f>IF(Table211[winner]=Table211[[#Headers],[KKR]],1,0)</f>
        <v>0</v>
      </c>
      <c r="L139" s="9">
        <f>IF(Table211[winner]=Table211[[#Headers],[KXIP]],1,0)</f>
        <v>0</v>
      </c>
    </row>
    <row r="140" spans="1:12" x14ac:dyDescent="0.3">
      <c r="A140" s="8">
        <v>2017</v>
      </c>
      <c r="B140" s="8" t="s">
        <v>378</v>
      </c>
      <c r="C140" s="8" t="s">
        <v>371</v>
      </c>
      <c r="D140" s="8" t="s">
        <v>378</v>
      </c>
      <c r="E140" s="9">
        <f>IF(Table211[winner]=Table211[[#Headers],[MI]],1,0)</f>
        <v>0</v>
      </c>
      <c r="F140" s="9">
        <f>IF(Table211[winner]=Table211[[#Headers],[RCB]],1,0)</f>
        <v>0</v>
      </c>
      <c r="G140" s="9">
        <f>IF(Table211[winner]=Table211[[#Headers],[SRH]],1,0)</f>
        <v>1</v>
      </c>
      <c r="H140" s="9">
        <f>IF(Table211[winner]=Table211[[#Headers],[DC]],1,0)</f>
        <v>0</v>
      </c>
      <c r="I140" s="9">
        <f>IF(Table211[winner]=Table211[[#Headers],[RR]],1,0)</f>
        <v>0</v>
      </c>
      <c r="J140" s="9">
        <f>IF(Table211[winner]=Table211[[#Headers],[CSK]],1,0)</f>
        <v>0</v>
      </c>
      <c r="K140" s="9">
        <f>IF(Table211[winner]=Table211[[#Headers],[KKR]],1,0)</f>
        <v>0</v>
      </c>
      <c r="L140" s="9">
        <f>IF(Table211[winner]=Table211[[#Headers],[KXIP]],1,0)</f>
        <v>0</v>
      </c>
    </row>
    <row r="141" spans="1:12" x14ac:dyDescent="0.3">
      <c r="A141" s="8">
        <v>2017</v>
      </c>
      <c r="B141" s="8" t="s">
        <v>372</v>
      </c>
      <c r="C141" s="8" t="s">
        <v>371</v>
      </c>
      <c r="D141" s="8" t="s">
        <v>371</v>
      </c>
      <c r="E141" s="9">
        <f>IF(Table211[winner]=Table211[[#Headers],[MI]],1,0)</f>
        <v>1</v>
      </c>
      <c r="F141" s="9">
        <f>IF(Table211[winner]=Table211[[#Headers],[RCB]],1,0)</f>
        <v>0</v>
      </c>
      <c r="G141" s="9">
        <f>IF(Table211[winner]=Table211[[#Headers],[SRH]],1,0)</f>
        <v>0</v>
      </c>
      <c r="H141" s="9">
        <f>IF(Table211[winner]=Table211[[#Headers],[DC]],1,0)</f>
        <v>0</v>
      </c>
      <c r="I141" s="9">
        <f>IF(Table211[winner]=Table211[[#Headers],[RR]],1,0)</f>
        <v>0</v>
      </c>
      <c r="J141" s="9">
        <f>IF(Table211[winner]=Table211[[#Headers],[CSK]],1,0)</f>
        <v>0</v>
      </c>
      <c r="K141" s="9">
        <f>IF(Table211[winner]=Table211[[#Headers],[KKR]],1,0)</f>
        <v>0</v>
      </c>
      <c r="L141" s="9">
        <f>IF(Table211[winner]=Table211[[#Headers],[KXIP]],1,0)</f>
        <v>0</v>
      </c>
    </row>
    <row r="142" spans="1:12" x14ac:dyDescent="0.3">
      <c r="A142" s="8">
        <v>2018</v>
      </c>
      <c r="B142" s="8" t="s">
        <v>371</v>
      </c>
      <c r="C142" s="8" t="s">
        <v>373</v>
      </c>
      <c r="D142" s="8" t="s">
        <v>373</v>
      </c>
      <c r="E142" s="9">
        <f>IF(Table211[winner]=Table211[[#Headers],[MI]],1,0)</f>
        <v>0</v>
      </c>
      <c r="F142" s="9">
        <f>IF(Table211[winner]=Table211[[#Headers],[RCB]],1,0)</f>
        <v>0</v>
      </c>
      <c r="G142" s="9">
        <f>IF(Table211[winner]=Table211[[#Headers],[SRH]],1,0)</f>
        <v>0</v>
      </c>
      <c r="H142" s="9">
        <f>IF(Table211[winner]=Table211[[#Headers],[DC]],1,0)</f>
        <v>0</v>
      </c>
      <c r="I142" s="9">
        <f>IF(Table211[winner]=Table211[[#Headers],[RR]],1,0)</f>
        <v>0</v>
      </c>
      <c r="J142" s="9">
        <f>IF(Table211[winner]=Table211[[#Headers],[CSK]],1,0)</f>
        <v>1</v>
      </c>
      <c r="K142" s="9">
        <f>IF(Table211[winner]=Table211[[#Headers],[KKR]],1,0)</f>
        <v>0</v>
      </c>
      <c r="L142" s="9">
        <f>IF(Table211[winner]=Table211[[#Headers],[KXIP]],1,0)</f>
        <v>0</v>
      </c>
    </row>
    <row r="143" spans="1:12" x14ac:dyDescent="0.3">
      <c r="A143" s="8">
        <v>2018</v>
      </c>
      <c r="B143" s="8" t="s">
        <v>371</v>
      </c>
      <c r="C143" s="8" t="s">
        <v>374</v>
      </c>
      <c r="D143" s="8" t="s">
        <v>374</v>
      </c>
      <c r="E143" s="9">
        <f>IF(Table211[winner]=Table211[[#Headers],[MI]],1,0)</f>
        <v>0</v>
      </c>
      <c r="F143" s="9">
        <f>IF(Table211[winner]=Table211[[#Headers],[RCB]],1,0)</f>
        <v>0</v>
      </c>
      <c r="G143" s="9">
        <f>IF(Table211[winner]=Table211[[#Headers],[SRH]],1,0)</f>
        <v>0</v>
      </c>
      <c r="H143" s="9">
        <f>IF(Table211[winner]=Table211[[#Headers],[DC]],1,0)</f>
        <v>1</v>
      </c>
      <c r="I143" s="9">
        <f>IF(Table211[winner]=Table211[[#Headers],[RR]],1,0)</f>
        <v>0</v>
      </c>
      <c r="J143" s="9">
        <f>IF(Table211[winner]=Table211[[#Headers],[CSK]],1,0)</f>
        <v>0</v>
      </c>
      <c r="K143" s="9">
        <f>IF(Table211[winner]=Table211[[#Headers],[KKR]],1,0)</f>
        <v>0</v>
      </c>
      <c r="L143" s="9">
        <f>IF(Table211[winner]=Table211[[#Headers],[KXIP]],1,0)</f>
        <v>0</v>
      </c>
    </row>
    <row r="144" spans="1:12" x14ac:dyDescent="0.3">
      <c r="A144" s="8">
        <v>2018</v>
      </c>
      <c r="B144" s="8" t="s">
        <v>371</v>
      </c>
      <c r="C144" s="8" t="s">
        <v>376</v>
      </c>
      <c r="D144" s="8" t="s">
        <v>371</v>
      </c>
      <c r="E144" s="9">
        <f>IF(Table211[winner]=Table211[[#Headers],[MI]],1,0)</f>
        <v>1</v>
      </c>
      <c r="F144" s="9">
        <f>IF(Table211[winner]=Table211[[#Headers],[RCB]],1,0)</f>
        <v>0</v>
      </c>
      <c r="G144" s="9">
        <f>IF(Table211[winner]=Table211[[#Headers],[SRH]],1,0)</f>
        <v>0</v>
      </c>
      <c r="H144" s="9">
        <f>IF(Table211[winner]=Table211[[#Headers],[DC]],1,0)</f>
        <v>0</v>
      </c>
      <c r="I144" s="9">
        <f>IF(Table211[winner]=Table211[[#Headers],[RR]],1,0)</f>
        <v>0</v>
      </c>
      <c r="J144" s="9">
        <f>IF(Table211[winner]=Table211[[#Headers],[CSK]],1,0)</f>
        <v>0</v>
      </c>
      <c r="K144" s="9">
        <f>IF(Table211[winner]=Table211[[#Headers],[KKR]],1,0)</f>
        <v>0</v>
      </c>
      <c r="L144" s="9">
        <f>IF(Table211[winner]=Table211[[#Headers],[KXIP]],1,0)</f>
        <v>0</v>
      </c>
    </row>
    <row r="145" spans="1:12" x14ac:dyDescent="0.3">
      <c r="A145" s="8">
        <v>2018</v>
      </c>
      <c r="B145" s="8" t="s">
        <v>371</v>
      </c>
      <c r="C145" s="8" t="s">
        <v>378</v>
      </c>
      <c r="D145" s="8" t="s">
        <v>378</v>
      </c>
      <c r="E145" s="9">
        <f>IF(Table211[winner]=Table211[[#Headers],[MI]],1,0)</f>
        <v>0</v>
      </c>
      <c r="F145" s="9">
        <f>IF(Table211[winner]=Table211[[#Headers],[RCB]],1,0)</f>
        <v>0</v>
      </c>
      <c r="G145" s="9">
        <f>IF(Table211[winner]=Table211[[#Headers],[SRH]],1,0)</f>
        <v>1</v>
      </c>
      <c r="H145" s="9">
        <f>IF(Table211[winner]=Table211[[#Headers],[DC]],1,0)</f>
        <v>0</v>
      </c>
      <c r="I145" s="9">
        <f>IF(Table211[winner]=Table211[[#Headers],[RR]],1,0)</f>
        <v>0</v>
      </c>
      <c r="J145" s="9">
        <f>IF(Table211[winner]=Table211[[#Headers],[CSK]],1,0)</f>
        <v>0</v>
      </c>
      <c r="K145" s="9">
        <f>IF(Table211[winner]=Table211[[#Headers],[KKR]],1,0)</f>
        <v>0</v>
      </c>
      <c r="L145" s="9">
        <f>IF(Table211[winner]=Table211[[#Headers],[KXIP]],1,0)</f>
        <v>0</v>
      </c>
    </row>
    <row r="146" spans="1:12" x14ac:dyDescent="0.3">
      <c r="A146" s="8">
        <v>2018</v>
      </c>
      <c r="B146" s="8" t="s">
        <v>371</v>
      </c>
      <c r="C146" s="8" t="s">
        <v>372</v>
      </c>
      <c r="D146" s="8" t="s">
        <v>371</v>
      </c>
      <c r="E146" s="9">
        <f>IF(Table211[winner]=Table211[[#Headers],[MI]],1,0)</f>
        <v>1</v>
      </c>
      <c r="F146" s="9">
        <f>IF(Table211[winner]=Table211[[#Headers],[RCB]],1,0)</f>
        <v>0</v>
      </c>
      <c r="G146" s="9">
        <f>IF(Table211[winner]=Table211[[#Headers],[SRH]],1,0)</f>
        <v>0</v>
      </c>
      <c r="H146" s="9">
        <f>IF(Table211[winner]=Table211[[#Headers],[DC]],1,0)</f>
        <v>0</v>
      </c>
      <c r="I146" s="9">
        <f>IF(Table211[winner]=Table211[[#Headers],[RR]],1,0)</f>
        <v>0</v>
      </c>
      <c r="J146" s="9">
        <f>IF(Table211[winner]=Table211[[#Headers],[CSK]],1,0)</f>
        <v>0</v>
      </c>
      <c r="K146" s="9">
        <f>IF(Table211[winner]=Table211[[#Headers],[KKR]],1,0)</f>
        <v>0</v>
      </c>
      <c r="L146" s="9">
        <f>IF(Table211[winner]=Table211[[#Headers],[KXIP]],1,0)</f>
        <v>0</v>
      </c>
    </row>
    <row r="147" spans="1:12" x14ac:dyDescent="0.3">
      <c r="A147" s="8">
        <v>2018</v>
      </c>
      <c r="B147" s="8" t="s">
        <v>371</v>
      </c>
      <c r="C147" s="8" t="s">
        <v>375</v>
      </c>
      <c r="D147" s="8" t="s">
        <v>375</v>
      </c>
      <c r="E147" s="9">
        <f>IF(Table211[winner]=Table211[[#Headers],[MI]],1,0)</f>
        <v>0</v>
      </c>
      <c r="F147" s="9">
        <f>IF(Table211[winner]=Table211[[#Headers],[RCB]],1,0)</f>
        <v>0</v>
      </c>
      <c r="G147" s="9">
        <f>IF(Table211[winner]=Table211[[#Headers],[SRH]],1,0)</f>
        <v>0</v>
      </c>
      <c r="H147" s="9">
        <f>IF(Table211[winner]=Table211[[#Headers],[DC]],1,0)</f>
        <v>0</v>
      </c>
      <c r="I147" s="9">
        <f>IF(Table211[winner]=Table211[[#Headers],[RR]],1,0)</f>
        <v>1</v>
      </c>
      <c r="J147" s="9">
        <f>IF(Table211[winner]=Table211[[#Headers],[CSK]],1,0)</f>
        <v>0</v>
      </c>
      <c r="K147" s="9">
        <f>IF(Table211[winner]=Table211[[#Headers],[KKR]],1,0)</f>
        <v>0</v>
      </c>
      <c r="L147" s="9">
        <f>IF(Table211[winner]=Table211[[#Headers],[KXIP]],1,0)</f>
        <v>0</v>
      </c>
    </row>
    <row r="148" spans="1:12" x14ac:dyDescent="0.3">
      <c r="A148" s="8">
        <v>2018</v>
      </c>
      <c r="B148" s="8" t="s">
        <v>371</v>
      </c>
      <c r="C148" s="8" t="s">
        <v>377</v>
      </c>
      <c r="D148" s="8" t="s">
        <v>371</v>
      </c>
      <c r="E148" s="9">
        <f>IF(Table211[winner]=Table211[[#Headers],[MI]],1,0)</f>
        <v>1</v>
      </c>
      <c r="F148" s="9">
        <f>IF(Table211[winner]=Table211[[#Headers],[RCB]],1,0)</f>
        <v>0</v>
      </c>
      <c r="G148" s="9">
        <f>IF(Table211[winner]=Table211[[#Headers],[SRH]],1,0)</f>
        <v>0</v>
      </c>
      <c r="H148" s="9">
        <f>IF(Table211[winner]=Table211[[#Headers],[DC]],1,0)</f>
        <v>0</v>
      </c>
      <c r="I148" s="9">
        <f>IF(Table211[winner]=Table211[[#Headers],[RR]],1,0)</f>
        <v>0</v>
      </c>
      <c r="J148" s="9">
        <f>IF(Table211[winner]=Table211[[#Headers],[CSK]],1,0)</f>
        <v>0</v>
      </c>
      <c r="K148" s="9">
        <f>IF(Table211[winner]=Table211[[#Headers],[KKR]],1,0)</f>
        <v>0</v>
      </c>
      <c r="L148" s="9">
        <f>IF(Table211[winner]=Table211[[#Headers],[KXIP]],1,0)</f>
        <v>0</v>
      </c>
    </row>
    <row r="149" spans="1:12" x14ac:dyDescent="0.3">
      <c r="A149" s="8">
        <v>2018</v>
      </c>
      <c r="B149" s="8" t="s">
        <v>378</v>
      </c>
      <c r="C149" s="8" t="s">
        <v>371</v>
      </c>
      <c r="D149" s="8" t="s">
        <v>378</v>
      </c>
      <c r="E149" s="9">
        <f>IF(Table211[winner]=Table211[[#Headers],[MI]],1,0)</f>
        <v>0</v>
      </c>
      <c r="F149" s="9">
        <f>IF(Table211[winner]=Table211[[#Headers],[RCB]],1,0)</f>
        <v>0</v>
      </c>
      <c r="G149" s="9">
        <f>IF(Table211[winner]=Table211[[#Headers],[SRH]],1,0)</f>
        <v>1</v>
      </c>
      <c r="H149" s="9">
        <f>IF(Table211[winner]=Table211[[#Headers],[DC]],1,0)</f>
        <v>0</v>
      </c>
      <c r="I149" s="9">
        <f>IF(Table211[winner]=Table211[[#Headers],[RR]],1,0)</f>
        <v>0</v>
      </c>
      <c r="J149" s="9">
        <f>IF(Table211[winner]=Table211[[#Headers],[CSK]],1,0)</f>
        <v>0</v>
      </c>
      <c r="K149" s="9">
        <f>IF(Table211[winner]=Table211[[#Headers],[KKR]],1,0)</f>
        <v>0</v>
      </c>
      <c r="L149" s="9">
        <f>IF(Table211[winner]=Table211[[#Headers],[KXIP]],1,0)</f>
        <v>0</v>
      </c>
    </row>
    <row r="150" spans="1:12" x14ac:dyDescent="0.3">
      <c r="A150" s="8">
        <v>2018</v>
      </c>
      <c r="B150" s="8" t="s">
        <v>375</v>
      </c>
      <c r="C150" s="8" t="s">
        <v>371</v>
      </c>
      <c r="D150" s="8" t="s">
        <v>375</v>
      </c>
      <c r="E150" s="9">
        <f>IF(Table211[winner]=Table211[[#Headers],[MI]],1,0)</f>
        <v>0</v>
      </c>
      <c r="F150" s="9">
        <f>IF(Table211[winner]=Table211[[#Headers],[RCB]],1,0)</f>
        <v>0</v>
      </c>
      <c r="G150" s="9">
        <f>IF(Table211[winner]=Table211[[#Headers],[SRH]],1,0)</f>
        <v>0</v>
      </c>
      <c r="H150" s="9">
        <f>IF(Table211[winner]=Table211[[#Headers],[DC]],1,0)</f>
        <v>0</v>
      </c>
      <c r="I150" s="9">
        <f>IF(Table211[winner]=Table211[[#Headers],[RR]],1,0)</f>
        <v>1</v>
      </c>
      <c r="J150" s="9">
        <f>IF(Table211[winner]=Table211[[#Headers],[CSK]],1,0)</f>
        <v>0</v>
      </c>
      <c r="K150" s="9">
        <f>IF(Table211[winner]=Table211[[#Headers],[KKR]],1,0)</f>
        <v>0</v>
      </c>
      <c r="L150" s="9">
        <f>IF(Table211[winner]=Table211[[#Headers],[KXIP]],1,0)</f>
        <v>0</v>
      </c>
    </row>
    <row r="151" spans="1:12" x14ac:dyDescent="0.3">
      <c r="A151" s="8">
        <v>2018</v>
      </c>
      <c r="B151" s="8" t="s">
        <v>373</v>
      </c>
      <c r="C151" s="8" t="s">
        <v>371</v>
      </c>
      <c r="D151" s="8" t="s">
        <v>371</v>
      </c>
      <c r="E151" s="9">
        <f>IF(Table211[winner]=Table211[[#Headers],[MI]],1,0)</f>
        <v>1</v>
      </c>
      <c r="F151" s="9">
        <f>IF(Table211[winner]=Table211[[#Headers],[RCB]],1,0)</f>
        <v>0</v>
      </c>
      <c r="G151" s="9">
        <f>IF(Table211[winner]=Table211[[#Headers],[SRH]],1,0)</f>
        <v>0</v>
      </c>
      <c r="H151" s="9">
        <f>IF(Table211[winner]=Table211[[#Headers],[DC]],1,0)</f>
        <v>0</v>
      </c>
      <c r="I151" s="9">
        <f>IF(Table211[winner]=Table211[[#Headers],[RR]],1,0)</f>
        <v>0</v>
      </c>
      <c r="J151" s="9">
        <f>IF(Table211[winner]=Table211[[#Headers],[CSK]],1,0)</f>
        <v>0</v>
      </c>
      <c r="K151" s="9">
        <f>IF(Table211[winner]=Table211[[#Headers],[KKR]],1,0)</f>
        <v>0</v>
      </c>
      <c r="L151" s="9">
        <f>IF(Table211[winner]=Table211[[#Headers],[KXIP]],1,0)</f>
        <v>0</v>
      </c>
    </row>
    <row r="152" spans="1:12" x14ac:dyDescent="0.3">
      <c r="A152" s="8">
        <v>2018</v>
      </c>
      <c r="B152" s="8" t="s">
        <v>376</v>
      </c>
      <c r="C152" s="8" t="s">
        <v>371</v>
      </c>
      <c r="D152" s="8" t="s">
        <v>376</v>
      </c>
      <c r="E152" s="9">
        <f>IF(Table211[winner]=Table211[[#Headers],[MI]],1,0)</f>
        <v>0</v>
      </c>
      <c r="F152" s="9">
        <f>IF(Table211[winner]=Table211[[#Headers],[RCB]],1,0)</f>
        <v>1</v>
      </c>
      <c r="G152" s="9">
        <f>IF(Table211[winner]=Table211[[#Headers],[SRH]],1,0)</f>
        <v>0</v>
      </c>
      <c r="H152" s="9">
        <f>IF(Table211[winner]=Table211[[#Headers],[DC]],1,0)</f>
        <v>0</v>
      </c>
      <c r="I152" s="9">
        <f>IF(Table211[winner]=Table211[[#Headers],[RR]],1,0)</f>
        <v>0</v>
      </c>
      <c r="J152" s="9">
        <f>IF(Table211[winner]=Table211[[#Headers],[CSK]],1,0)</f>
        <v>0</v>
      </c>
      <c r="K152" s="9">
        <f>IF(Table211[winner]=Table211[[#Headers],[KKR]],1,0)</f>
        <v>0</v>
      </c>
      <c r="L152" s="9">
        <f>IF(Table211[winner]=Table211[[#Headers],[KXIP]],1,0)</f>
        <v>0</v>
      </c>
    </row>
    <row r="153" spans="1:12" x14ac:dyDescent="0.3">
      <c r="A153" s="8">
        <v>2018</v>
      </c>
      <c r="B153" s="8" t="s">
        <v>377</v>
      </c>
      <c r="C153" s="8" t="s">
        <v>371</v>
      </c>
      <c r="D153" s="8" t="s">
        <v>371</v>
      </c>
      <c r="E153" s="9">
        <f>IF(Table211[winner]=Table211[[#Headers],[MI]],1,0)</f>
        <v>1</v>
      </c>
      <c r="F153" s="9">
        <f>IF(Table211[winner]=Table211[[#Headers],[RCB]],1,0)</f>
        <v>0</v>
      </c>
      <c r="G153" s="9">
        <f>IF(Table211[winner]=Table211[[#Headers],[SRH]],1,0)</f>
        <v>0</v>
      </c>
      <c r="H153" s="9">
        <f>IF(Table211[winner]=Table211[[#Headers],[DC]],1,0)</f>
        <v>0</v>
      </c>
      <c r="I153" s="9">
        <f>IF(Table211[winner]=Table211[[#Headers],[RR]],1,0)</f>
        <v>0</v>
      </c>
      <c r="J153" s="9">
        <f>IF(Table211[winner]=Table211[[#Headers],[CSK]],1,0)</f>
        <v>0</v>
      </c>
      <c r="K153" s="9">
        <f>IF(Table211[winner]=Table211[[#Headers],[KKR]],1,0)</f>
        <v>0</v>
      </c>
      <c r="L153" s="9">
        <f>IF(Table211[winner]=Table211[[#Headers],[KXIP]],1,0)</f>
        <v>0</v>
      </c>
    </row>
    <row r="154" spans="1:12" x14ac:dyDescent="0.3">
      <c r="A154" s="8">
        <v>2018</v>
      </c>
      <c r="B154" s="8" t="s">
        <v>372</v>
      </c>
      <c r="C154" s="8" t="s">
        <v>371</v>
      </c>
      <c r="D154" s="8" t="s">
        <v>371</v>
      </c>
      <c r="E154" s="9">
        <f>IF(Table211[winner]=Table211[[#Headers],[MI]],1,0)</f>
        <v>1</v>
      </c>
      <c r="F154" s="9">
        <f>IF(Table211[winner]=Table211[[#Headers],[RCB]],1,0)</f>
        <v>0</v>
      </c>
      <c r="G154" s="9">
        <f>IF(Table211[winner]=Table211[[#Headers],[SRH]],1,0)</f>
        <v>0</v>
      </c>
      <c r="H154" s="9">
        <f>IF(Table211[winner]=Table211[[#Headers],[DC]],1,0)</f>
        <v>0</v>
      </c>
      <c r="I154" s="9">
        <f>IF(Table211[winner]=Table211[[#Headers],[RR]],1,0)</f>
        <v>0</v>
      </c>
      <c r="J154" s="9">
        <f>IF(Table211[winner]=Table211[[#Headers],[CSK]],1,0)</f>
        <v>0</v>
      </c>
      <c r="K154" s="9">
        <f>IF(Table211[winner]=Table211[[#Headers],[KKR]],1,0)</f>
        <v>0</v>
      </c>
      <c r="L154" s="9">
        <f>IF(Table211[winner]=Table211[[#Headers],[KXIP]],1,0)</f>
        <v>0</v>
      </c>
    </row>
    <row r="155" spans="1:12" x14ac:dyDescent="0.3">
      <c r="A155" s="8">
        <v>2018</v>
      </c>
      <c r="B155" s="8" t="s">
        <v>374</v>
      </c>
      <c r="C155" s="8" t="s">
        <v>371</v>
      </c>
      <c r="D155" s="8" t="s">
        <v>374</v>
      </c>
      <c r="E155" s="9">
        <f>IF(Table211[winner]=Table211[[#Headers],[MI]],1,0)</f>
        <v>0</v>
      </c>
      <c r="F155" s="9">
        <f>IF(Table211[winner]=Table211[[#Headers],[RCB]],1,0)</f>
        <v>0</v>
      </c>
      <c r="G155" s="9">
        <f>IF(Table211[winner]=Table211[[#Headers],[SRH]],1,0)</f>
        <v>0</v>
      </c>
      <c r="H155" s="9">
        <f>IF(Table211[winner]=Table211[[#Headers],[DC]],1,0)</f>
        <v>1</v>
      </c>
      <c r="I155" s="9">
        <f>IF(Table211[winner]=Table211[[#Headers],[RR]],1,0)</f>
        <v>0</v>
      </c>
      <c r="J155" s="9">
        <f>IF(Table211[winner]=Table211[[#Headers],[CSK]],1,0)</f>
        <v>0</v>
      </c>
      <c r="K155" s="9">
        <f>IF(Table211[winner]=Table211[[#Headers],[KKR]],1,0)</f>
        <v>0</v>
      </c>
      <c r="L155" s="9">
        <f>IF(Table211[winner]=Table211[[#Headers],[KXIP]],1,0)</f>
        <v>0</v>
      </c>
    </row>
    <row r="156" spans="1:12" x14ac:dyDescent="0.3">
      <c r="A156" s="8">
        <v>2019</v>
      </c>
      <c r="B156" s="8" t="s">
        <v>371</v>
      </c>
      <c r="C156" s="8" t="s">
        <v>374</v>
      </c>
      <c r="D156" s="8" t="s">
        <v>374</v>
      </c>
      <c r="E156" s="9">
        <f>IF(Table211[winner]=Table211[[#Headers],[MI]],1,0)</f>
        <v>0</v>
      </c>
      <c r="F156" s="9">
        <f>IF(Table211[winner]=Table211[[#Headers],[RCB]],1,0)</f>
        <v>0</v>
      </c>
      <c r="G156" s="9">
        <f>IF(Table211[winner]=Table211[[#Headers],[SRH]],1,0)</f>
        <v>0</v>
      </c>
      <c r="H156" s="9">
        <f>IF(Table211[winner]=Table211[[#Headers],[DC]],1,0)</f>
        <v>1</v>
      </c>
      <c r="I156" s="9">
        <f>IF(Table211[winner]=Table211[[#Headers],[RR]],1,0)</f>
        <v>0</v>
      </c>
      <c r="J156" s="9">
        <f>IF(Table211[winner]=Table211[[#Headers],[CSK]],1,0)</f>
        <v>0</v>
      </c>
      <c r="K156" s="9">
        <f>IF(Table211[winner]=Table211[[#Headers],[KKR]],1,0)</f>
        <v>0</v>
      </c>
      <c r="L156" s="9">
        <f>IF(Table211[winner]=Table211[[#Headers],[KXIP]],1,0)</f>
        <v>0</v>
      </c>
    </row>
    <row r="157" spans="1:12" x14ac:dyDescent="0.3">
      <c r="A157" s="8">
        <v>2019</v>
      </c>
      <c r="B157" s="8" t="s">
        <v>371</v>
      </c>
      <c r="C157" s="8" t="s">
        <v>373</v>
      </c>
      <c r="D157" s="8" t="s">
        <v>371</v>
      </c>
      <c r="E157" s="9">
        <f>IF(Table211[winner]=Table211[[#Headers],[MI]],1,0)</f>
        <v>1</v>
      </c>
      <c r="F157" s="9">
        <f>IF(Table211[winner]=Table211[[#Headers],[RCB]],1,0)</f>
        <v>0</v>
      </c>
      <c r="G157" s="9">
        <f>IF(Table211[winner]=Table211[[#Headers],[SRH]],1,0)</f>
        <v>0</v>
      </c>
      <c r="H157" s="9">
        <f>IF(Table211[winner]=Table211[[#Headers],[DC]],1,0)</f>
        <v>0</v>
      </c>
      <c r="I157" s="9">
        <f>IF(Table211[winner]=Table211[[#Headers],[RR]],1,0)</f>
        <v>0</v>
      </c>
      <c r="J157" s="9">
        <f>IF(Table211[winner]=Table211[[#Headers],[CSK]],1,0)</f>
        <v>0</v>
      </c>
      <c r="K157" s="9">
        <f>IF(Table211[winner]=Table211[[#Headers],[KKR]],1,0)</f>
        <v>0</v>
      </c>
      <c r="L157" s="9">
        <f>IF(Table211[winner]=Table211[[#Headers],[KXIP]],1,0)</f>
        <v>0</v>
      </c>
    </row>
    <row r="158" spans="1:12" x14ac:dyDescent="0.3">
      <c r="A158" s="8">
        <v>2019</v>
      </c>
      <c r="B158" s="8" t="s">
        <v>371</v>
      </c>
      <c r="C158" s="8" t="s">
        <v>377</v>
      </c>
      <c r="D158" s="8" t="s">
        <v>371</v>
      </c>
      <c r="E158" s="9">
        <f>IF(Table211[winner]=Table211[[#Headers],[MI]],1,0)</f>
        <v>1</v>
      </c>
      <c r="F158" s="9">
        <f>IF(Table211[winner]=Table211[[#Headers],[RCB]],1,0)</f>
        <v>0</v>
      </c>
      <c r="G158" s="9">
        <f>IF(Table211[winner]=Table211[[#Headers],[SRH]],1,0)</f>
        <v>0</v>
      </c>
      <c r="H158" s="9">
        <f>IF(Table211[winner]=Table211[[#Headers],[DC]],1,0)</f>
        <v>0</v>
      </c>
      <c r="I158" s="9">
        <f>IF(Table211[winner]=Table211[[#Headers],[RR]],1,0)</f>
        <v>0</v>
      </c>
      <c r="J158" s="9">
        <f>IF(Table211[winner]=Table211[[#Headers],[CSK]],1,0)</f>
        <v>0</v>
      </c>
      <c r="K158" s="9">
        <f>IF(Table211[winner]=Table211[[#Headers],[KKR]],1,0)</f>
        <v>0</v>
      </c>
      <c r="L158" s="9">
        <f>IF(Table211[winner]=Table211[[#Headers],[KXIP]],1,0)</f>
        <v>0</v>
      </c>
    </row>
    <row r="159" spans="1:12" x14ac:dyDescent="0.3">
      <c r="A159" s="8">
        <v>2019</v>
      </c>
      <c r="B159" s="8" t="s">
        <v>371</v>
      </c>
      <c r="C159" s="8" t="s">
        <v>375</v>
      </c>
      <c r="D159" s="8" t="s">
        <v>375</v>
      </c>
      <c r="E159" s="9">
        <f>IF(Table211[winner]=Table211[[#Headers],[MI]],1,0)</f>
        <v>0</v>
      </c>
      <c r="F159" s="9">
        <f>IF(Table211[winner]=Table211[[#Headers],[RCB]],1,0)</f>
        <v>0</v>
      </c>
      <c r="G159" s="9">
        <f>IF(Table211[winner]=Table211[[#Headers],[SRH]],1,0)</f>
        <v>0</v>
      </c>
      <c r="H159" s="9">
        <f>IF(Table211[winner]=Table211[[#Headers],[DC]],1,0)</f>
        <v>0</v>
      </c>
      <c r="I159" s="9">
        <f>IF(Table211[winner]=Table211[[#Headers],[RR]],1,0)</f>
        <v>1</v>
      </c>
      <c r="J159" s="9">
        <f>IF(Table211[winner]=Table211[[#Headers],[CSK]],1,0)</f>
        <v>0</v>
      </c>
      <c r="K159" s="9">
        <f>IF(Table211[winner]=Table211[[#Headers],[KKR]],1,0)</f>
        <v>0</v>
      </c>
      <c r="L159" s="9">
        <f>IF(Table211[winner]=Table211[[#Headers],[KXIP]],1,0)</f>
        <v>0</v>
      </c>
    </row>
    <row r="160" spans="1:12" x14ac:dyDescent="0.3">
      <c r="A160" s="8">
        <v>2019</v>
      </c>
      <c r="B160" s="8" t="s">
        <v>371</v>
      </c>
      <c r="C160" s="8" t="s">
        <v>376</v>
      </c>
      <c r="D160" s="8" t="s">
        <v>371</v>
      </c>
      <c r="E160" s="9">
        <f>IF(Table211[winner]=Table211[[#Headers],[MI]],1,0)</f>
        <v>1</v>
      </c>
      <c r="F160" s="9">
        <f>IF(Table211[winner]=Table211[[#Headers],[RCB]],1,0)</f>
        <v>0</v>
      </c>
      <c r="G160" s="9">
        <f>IF(Table211[winner]=Table211[[#Headers],[SRH]],1,0)</f>
        <v>0</v>
      </c>
      <c r="H160" s="9">
        <f>IF(Table211[winner]=Table211[[#Headers],[DC]],1,0)</f>
        <v>0</v>
      </c>
      <c r="I160" s="9">
        <f>IF(Table211[winner]=Table211[[#Headers],[RR]],1,0)</f>
        <v>0</v>
      </c>
      <c r="J160" s="9">
        <f>IF(Table211[winner]=Table211[[#Headers],[CSK]],1,0)</f>
        <v>0</v>
      </c>
      <c r="K160" s="9">
        <f>IF(Table211[winner]=Table211[[#Headers],[KKR]],1,0)</f>
        <v>0</v>
      </c>
      <c r="L160" s="9">
        <f>IF(Table211[winner]=Table211[[#Headers],[KXIP]],1,0)</f>
        <v>0</v>
      </c>
    </row>
    <row r="161" spans="1:12" x14ac:dyDescent="0.3">
      <c r="A161" s="8">
        <v>2019</v>
      </c>
      <c r="B161" s="8" t="s">
        <v>371</v>
      </c>
      <c r="C161" s="8" t="s">
        <v>378</v>
      </c>
      <c r="D161" s="8" t="s">
        <v>371</v>
      </c>
      <c r="E161" s="9">
        <f>IF(Table211[winner]=Table211[[#Headers],[MI]],1,0)</f>
        <v>1</v>
      </c>
      <c r="F161" s="9">
        <f>IF(Table211[winner]=Table211[[#Headers],[RCB]],1,0)</f>
        <v>0</v>
      </c>
      <c r="G161" s="9">
        <f>IF(Table211[winner]=Table211[[#Headers],[SRH]],1,0)</f>
        <v>0</v>
      </c>
      <c r="H161" s="9">
        <f>IF(Table211[winner]=Table211[[#Headers],[DC]],1,0)</f>
        <v>0</v>
      </c>
      <c r="I161" s="9">
        <f>IF(Table211[winner]=Table211[[#Headers],[RR]],1,0)</f>
        <v>0</v>
      </c>
      <c r="J161" s="9">
        <f>IF(Table211[winner]=Table211[[#Headers],[CSK]],1,0)</f>
        <v>0</v>
      </c>
      <c r="K161" s="9">
        <f>IF(Table211[winner]=Table211[[#Headers],[KKR]],1,0)</f>
        <v>0</v>
      </c>
      <c r="L161" s="9">
        <f>IF(Table211[winner]=Table211[[#Headers],[KXIP]],1,0)</f>
        <v>0</v>
      </c>
    </row>
    <row r="162" spans="1:12" x14ac:dyDescent="0.3">
      <c r="A162" s="8">
        <v>2019</v>
      </c>
      <c r="B162" s="8" t="s">
        <v>371</v>
      </c>
      <c r="C162" s="8" t="s">
        <v>372</v>
      </c>
      <c r="D162" s="8" t="s">
        <v>371</v>
      </c>
      <c r="E162" s="9">
        <f>IF(Table211[winner]=Table211[[#Headers],[MI]],1,0)</f>
        <v>1</v>
      </c>
      <c r="F162" s="9">
        <f>IF(Table211[winner]=Table211[[#Headers],[RCB]],1,0)</f>
        <v>0</v>
      </c>
      <c r="G162" s="9">
        <f>IF(Table211[winner]=Table211[[#Headers],[SRH]],1,0)</f>
        <v>0</v>
      </c>
      <c r="H162" s="9">
        <f>IF(Table211[winner]=Table211[[#Headers],[DC]],1,0)</f>
        <v>0</v>
      </c>
      <c r="I162" s="9">
        <f>IF(Table211[winner]=Table211[[#Headers],[RR]],1,0)</f>
        <v>0</v>
      </c>
      <c r="J162" s="9">
        <f>IF(Table211[winner]=Table211[[#Headers],[CSK]],1,0)</f>
        <v>0</v>
      </c>
      <c r="K162" s="9">
        <f>IF(Table211[winner]=Table211[[#Headers],[KKR]],1,0)</f>
        <v>0</v>
      </c>
      <c r="L162" s="9">
        <f>IF(Table211[winner]=Table211[[#Headers],[KXIP]],1,0)</f>
        <v>0</v>
      </c>
    </row>
    <row r="163" spans="1:12" x14ac:dyDescent="0.3">
      <c r="A163" s="8">
        <v>2019</v>
      </c>
      <c r="B163" s="8" t="s">
        <v>371</v>
      </c>
      <c r="C163" s="8" t="s">
        <v>373</v>
      </c>
      <c r="D163" s="8" t="s">
        <v>371</v>
      </c>
      <c r="E163" s="9">
        <f>IF(Table211[winner]=Table211[[#Headers],[MI]],1,0)</f>
        <v>1</v>
      </c>
      <c r="F163" s="9">
        <f>IF(Table211[winner]=Table211[[#Headers],[RCB]],1,0)</f>
        <v>0</v>
      </c>
      <c r="G163" s="9">
        <f>IF(Table211[winner]=Table211[[#Headers],[SRH]],1,0)</f>
        <v>0</v>
      </c>
      <c r="H163" s="9">
        <f>IF(Table211[winner]=Table211[[#Headers],[DC]],1,0)</f>
        <v>0</v>
      </c>
      <c r="I163" s="9">
        <f>IF(Table211[winner]=Table211[[#Headers],[RR]],1,0)</f>
        <v>0</v>
      </c>
      <c r="J163" s="9">
        <f>IF(Table211[winner]=Table211[[#Headers],[CSK]],1,0)</f>
        <v>0</v>
      </c>
      <c r="K163" s="9">
        <f>IF(Table211[winner]=Table211[[#Headers],[KKR]],1,0)</f>
        <v>0</v>
      </c>
      <c r="L163" s="9">
        <f>IF(Table211[winner]=Table211[[#Headers],[KXIP]],1,0)</f>
        <v>0</v>
      </c>
    </row>
    <row r="164" spans="1:12" x14ac:dyDescent="0.3">
      <c r="A164" s="8">
        <v>2019</v>
      </c>
      <c r="B164" s="8" t="s">
        <v>371</v>
      </c>
      <c r="C164" s="8" t="s">
        <v>373</v>
      </c>
      <c r="D164" s="8" t="s">
        <v>371</v>
      </c>
      <c r="E164" s="9">
        <f>IF(Table211[winner]=Table211[[#Headers],[MI]],1,0)</f>
        <v>1</v>
      </c>
      <c r="F164" s="9">
        <f>IF(Table211[winner]=Table211[[#Headers],[RCB]],1,0)</f>
        <v>0</v>
      </c>
      <c r="G164" s="9">
        <f>IF(Table211[winner]=Table211[[#Headers],[SRH]],1,0)</f>
        <v>0</v>
      </c>
      <c r="H164" s="9">
        <f>IF(Table211[winner]=Table211[[#Headers],[DC]],1,0)</f>
        <v>0</v>
      </c>
      <c r="I164" s="9">
        <f>IF(Table211[winner]=Table211[[#Headers],[RR]],1,0)</f>
        <v>0</v>
      </c>
      <c r="J164" s="9">
        <f>IF(Table211[winner]=Table211[[#Headers],[CSK]],1,0)</f>
        <v>0</v>
      </c>
      <c r="K164" s="9">
        <f>IF(Table211[winner]=Table211[[#Headers],[KKR]],1,0)</f>
        <v>0</v>
      </c>
      <c r="L164" s="9">
        <f>IF(Table211[winner]=Table211[[#Headers],[KXIP]],1,0)</f>
        <v>0</v>
      </c>
    </row>
    <row r="165" spans="1:12" x14ac:dyDescent="0.3">
      <c r="A165" s="8">
        <v>2019</v>
      </c>
      <c r="B165" s="8" t="s">
        <v>376</v>
      </c>
      <c r="C165" s="8" t="s">
        <v>371</v>
      </c>
      <c r="D165" s="8" t="s">
        <v>371</v>
      </c>
      <c r="E165" s="9">
        <f>IF(Table211[winner]=Table211[[#Headers],[MI]],1,0)</f>
        <v>1</v>
      </c>
      <c r="F165" s="9">
        <f>IF(Table211[winner]=Table211[[#Headers],[RCB]],1,0)</f>
        <v>0</v>
      </c>
      <c r="G165" s="9">
        <f>IF(Table211[winner]=Table211[[#Headers],[SRH]],1,0)</f>
        <v>0</v>
      </c>
      <c r="H165" s="9">
        <f>IF(Table211[winner]=Table211[[#Headers],[DC]],1,0)</f>
        <v>0</v>
      </c>
      <c r="I165" s="9">
        <f>IF(Table211[winner]=Table211[[#Headers],[RR]],1,0)</f>
        <v>0</v>
      </c>
      <c r="J165" s="9">
        <f>IF(Table211[winner]=Table211[[#Headers],[CSK]],1,0)</f>
        <v>0</v>
      </c>
      <c r="K165" s="9">
        <f>IF(Table211[winner]=Table211[[#Headers],[KKR]],1,0)</f>
        <v>0</v>
      </c>
      <c r="L165" s="9">
        <f>IF(Table211[winner]=Table211[[#Headers],[KXIP]],1,0)</f>
        <v>0</v>
      </c>
    </row>
    <row r="166" spans="1:12" x14ac:dyDescent="0.3">
      <c r="A166" s="8">
        <v>2019</v>
      </c>
      <c r="B166" s="8" t="s">
        <v>377</v>
      </c>
      <c r="C166" s="8" t="s">
        <v>371</v>
      </c>
      <c r="D166" s="8" t="s">
        <v>377</v>
      </c>
      <c r="E166" s="9">
        <f>IF(Table211[winner]=Table211[[#Headers],[MI]],1,0)</f>
        <v>0</v>
      </c>
      <c r="F166" s="9">
        <f>IF(Table211[winner]=Table211[[#Headers],[RCB]],1,0)</f>
        <v>0</v>
      </c>
      <c r="G166" s="9">
        <f>IF(Table211[winner]=Table211[[#Headers],[SRH]],1,0)</f>
        <v>0</v>
      </c>
      <c r="H166" s="9">
        <f>IF(Table211[winner]=Table211[[#Headers],[DC]],1,0)</f>
        <v>0</v>
      </c>
      <c r="I166" s="9">
        <f>IF(Table211[winner]=Table211[[#Headers],[RR]],1,0)</f>
        <v>0</v>
      </c>
      <c r="J166" s="9">
        <f>IF(Table211[winner]=Table211[[#Headers],[CSK]],1,0)</f>
        <v>0</v>
      </c>
      <c r="K166" s="9">
        <f>IF(Table211[winner]=Table211[[#Headers],[KKR]],1,0)</f>
        <v>0</v>
      </c>
      <c r="L166" s="9">
        <f>IF(Table211[winner]=Table211[[#Headers],[KXIP]],1,0)</f>
        <v>1</v>
      </c>
    </row>
    <row r="167" spans="1:12" x14ac:dyDescent="0.3">
      <c r="A167" s="8">
        <v>2019</v>
      </c>
      <c r="B167" s="8" t="s">
        <v>378</v>
      </c>
      <c r="C167" s="8" t="s">
        <v>371</v>
      </c>
      <c r="D167" s="8" t="s">
        <v>371</v>
      </c>
      <c r="E167" s="9">
        <f>IF(Table211[winner]=Table211[[#Headers],[MI]],1,0)</f>
        <v>1</v>
      </c>
      <c r="F167" s="9">
        <f>IF(Table211[winner]=Table211[[#Headers],[RCB]],1,0)</f>
        <v>0</v>
      </c>
      <c r="G167" s="9">
        <f>IF(Table211[winner]=Table211[[#Headers],[SRH]],1,0)</f>
        <v>0</v>
      </c>
      <c r="H167" s="9">
        <f>IF(Table211[winner]=Table211[[#Headers],[DC]],1,0)</f>
        <v>0</v>
      </c>
      <c r="I167" s="9">
        <f>IF(Table211[winner]=Table211[[#Headers],[RR]],1,0)</f>
        <v>0</v>
      </c>
      <c r="J167" s="9">
        <f>IF(Table211[winner]=Table211[[#Headers],[CSK]],1,0)</f>
        <v>0</v>
      </c>
      <c r="K167" s="9">
        <f>IF(Table211[winner]=Table211[[#Headers],[KKR]],1,0)</f>
        <v>0</v>
      </c>
      <c r="L167" s="9">
        <f>IF(Table211[winner]=Table211[[#Headers],[KXIP]],1,0)</f>
        <v>0</v>
      </c>
    </row>
    <row r="168" spans="1:12" x14ac:dyDescent="0.3">
      <c r="A168" s="8">
        <v>2019</v>
      </c>
      <c r="B168" s="8" t="s">
        <v>374</v>
      </c>
      <c r="C168" s="8" t="s">
        <v>371</v>
      </c>
      <c r="D168" s="8" t="s">
        <v>371</v>
      </c>
      <c r="E168" s="9">
        <f>IF(Table211[winner]=Table211[[#Headers],[MI]],1,0)</f>
        <v>1</v>
      </c>
      <c r="F168" s="9">
        <f>IF(Table211[winner]=Table211[[#Headers],[RCB]],1,0)</f>
        <v>0</v>
      </c>
      <c r="G168" s="9">
        <f>IF(Table211[winner]=Table211[[#Headers],[SRH]],1,0)</f>
        <v>0</v>
      </c>
      <c r="H168" s="9">
        <f>IF(Table211[winner]=Table211[[#Headers],[DC]],1,0)</f>
        <v>0</v>
      </c>
      <c r="I168" s="9">
        <f>IF(Table211[winner]=Table211[[#Headers],[RR]],1,0)</f>
        <v>0</v>
      </c>
      <c r="J168" s="9">
        <f>IF(Table211[winner]=Table211[[#Headers],[CSK]],1,0)</f>
        <v>0</v>
      </c>
      <c r="K168" s="9">
        <f>IF(Table211[winner]=Table211[[#Headers],[KKR]],1,0)</f>
        <v>0</v>
      </c>
      <c r="L168" s="9">
        <f>IF(Table211[winner]=Table211[[#Headers],[KXIP]],1,0)</f>
        <v>0</v>
      </c>
    </row>
    <row r="169" spans="1:12" x14ac:dyDescent="0.3">
      <c r="A169" s="8">
        <v>2019</v>
      </c>
      <c r="B169" s="8" t="s">
        <v>375</v>
      </c>
      <c r="C169" s="8" t="s">
        <v>371</v>
      </c>
      <c r="D169" s="8" t="s">
        <v>375</v>
      </c>
      <c r="E169" s="9">
        <f>IF(Table211[winner]=Table211[[#Headers],[MI]],1,0)</f>
        <v>0</v>
      </c>
      <c r="F169" s="9">
        <f>IF(Table211[winner]=Table211[[#Headers],[RCB]],1,0)</f>
        <v>0</v>
      </c>
      <c r="G169" s="9">
        <f>IF(Table211[winner]=Table211[[#Headers],[SRH]],1,0)</f>
        <v>0</v>
      </c>
      <c r="H169" s="9">
        <f>IF(Table211[winner]=Table211[[#Headers],[DC]],1,0)</f>
        <v>0</v>
      </c>
      <c r="I169" s="9">
        <f>IF(Table211[winner]=Table211[[#Headers],[RR]],1,0)</f>
        <v>1</v>
      </c>
      <c r="J169" s="9">
        <f>IF(Table211[winner]=Table211[[#Headers],[CSK]],1,0)</f>
        <v>0</v>
      </c>
      <c r="K169" s="9">
        <f>IF(Table211[winner]=Table211[[#Headers],[KKR]],1,0)</f>
        <v>0</v>
      </c>
      <c r="L169" s="9">
        <f>IF(Table211[winner]=Table211[[#Headers],[KXIP]],1,0)</f>
        <v>0</v>
      </c>
    </row>
    <row r="170" spans="1:12" x14ac:dyDescent="0.3">
      <c r="A170" s="8">
        <v>2019</v>
      </c>
      <c r="B170" s="8" t="s">
        <v>373</v>
      </c>
      <c r="C170" s="8" t="s">
        <v>371</v>
      </c>
      <c r="D170" s="8" t="s">
        <v>371</v>
      </c>
      <c r="E170" s="9">
        <f>IF(Table211[winner]=Table211[[#Headers],[MI]],1,0)</f>
        <v>1</v>
      </c>
      <c r="F170" s="9">
        <f>IF(Table211[winner]=Table211[[#Headers],[RCB]],1,0)</f>
        <v>0</v>
      </c>
      <c r="G170" s="9">
        <f>IF(Table211[winner]=Table211[[#Headers],[SRH]],1,0)</f>
        <v>0</v>
      </c>
      <c r="H170" s="9">
        <f>IF(Table211[winner]=Table211[[#Headers],[DC]],1,0)</f>
        <v>0</v>
      </c>
      <c r="I170" s="9">
        <f>IF(Table211[winner]=Table211[[#Headers],[RR]],1,0)</f>
        <v>0</v>
      </c>
      <c r="J170" s="9">
        <f>IF(Table211[winner]=Table211[[#Headers],[CSK]],1,0)</f>
        <v>0</v>
      </c>
      <c r="K170" s="9">
        <f>IF(Table211[winner]=Table211[[#Headers],[KKR]],1,0)</f>
        <v>0</v>
      </c>
      <c r="L170" s="9">
        <f>IF(Table211[winner]=Table211[[#Headers],[KXIP]],1,0)</f>
        <v>0</v>
      </c>
    </row>
    <row r="171" spans="1:12" x14ac:dyDescent="0.3">
      <c r="A171" s="8">
        <v>2019</v>
      </c>
      <c r="B171" s="8" t="s">
        <v>372</v>
      </c>
      <c r="C171" s="8" t="s">
        <v>371</v>
      </c>
      <c r="D171" s="8" t="s">
        <v>372</v>
      </c>
      <c r="E171" s="9">
        <f>IF(Table211[winner]=Table211[[#Headers],[MI]],1,0)</f>
        <v>0</v>
      </c>
      <c r="F171" s="9">
        <f>IF(Table211[winner]=Table211[[#Headers],[RCB]],1,0)</f>
        <v>0</v>
      </c>
      <c r="G171" s="9">
        <f>IF(Table211[winner]=Table211[[#Headers],[SRH]],1,0)</f>
        <v>0</v>
      </c>
      <c r="H171" s="9">
        <f>IF(Table211[winner]=Table211[[#Headers],[DC]],1,0)</f>
        <v>0</v>
      </c>
      <c r="I171" s="9">
        <f>IF(Table211[winner]=Table211[[#Headers],[RR]],1,0)</f>
        <v>0</v>
      </c>
      <c r="J171" s="9">
        <f>IF(Table211[winner]=Table211[[#Headers],[CSK]],1,0)</f>
        <v>0</v>
      </c>
      <c r="K171" s="9">
        <f>IF(Table211[winner]=Table211[[#Headers],[KKR]],1,0)</f>
        <v>1</v>
      </c>
      <c r="L171" s="9">
        <f>IF(Table211[winner]=Table211[[#Headers],[KXIP]],1,0)</f>
        <v>0</v>
      </c>
    </row>
    <row r="172" spans="1:12" x14ac:dyDescent="0.3">
      <c r="A172" s="8">
        <v>2020</v>
      </c>
      <c r="B172" s="8" t="s">
        <v>371</v>
      </c>
      <c r="C172" s="8" t="s">
        <v>373</v>
      </c>
      <c r="D172" s="8" t="s">
        <v>373</v>
      </c>
      <c r="E172" s="9">
        <f>IF(Table211[winner]=Table211[[#Headers],[MI]],1,0)</f>
        <v>0</v>
      </c>
      <c r="F172" s="9">
        <f>IF(Table211[winner]=Table211[[#Headers],[RCB]],1,0)</f>
        <v>0</v>
      </c>
      <c r="G172" s="9">
        <f>IF(Table211[winner]=Table211[[#Headers],[SRH]],1,0)</f>
        <v>0</v>
      </c>
      <c r="H172" s="9">
        <f>IF(Table211[winner]=Table211[[#Headers],[DC]],1,0)</f>
        <v>0</v>
      </c>
      <c r="I172" s="9">
        <f>IF(Table211[winner]=Table211[[#Headers],[RR]],1,0)</f>
        <v>0</v>
      </c>
      <c r="J172" s="9">
        <f>IF(Table211[winner]=Table211[[#Headers],[CSK]],1,0)</f>
        <v>1</v>
      </c>
      <c r="K172" s="9">
        <f>IF(Table211[winner]=Table211[[#Headers],[KKR]],1,0)</f>
        <v>0</v>
      </c>
      <c r="L172" s="9">
        <f>IF(Table211[winner]=Table211[[#Headers],[KXIP]],1,0)</f>
        <v>0</v>
      </c>
    </row>
    <row r="173" spans="1:12" x14ac:dyDescent="0.3">
      <c r="A173" s="8">
        <v>2020</v>
      </c>
      <c r="B173" s="8" t="s">
        <v>371</v>
      </c>
      <c r="C173" s="8" t="s">
        <v>378</v>
      </c>
      <c r="D173" s="8" t="s">
        <v>378</v>
      </c>
      <c r="E173" s="9">
        <f>IF(Table211[winner]=Table211[[#Headers],[MI]],1,0)</f>
        <v>0</v>
      </c>
      <c r="F173" s="9">
        <f>IF(Table211[winner]=Table211[[#Headers],[RCB]],1,0)</f>
        <v>0</v>
      </c>
      <c r="G173" s="9">
        <f>IF(Table211[winner]=Table211[[#Headers],[SRH]],1,0)</f>
        <v>1</v>
      </c>
      <c r="H173" s="9">
        <f>IF(Table211[winner]=Table211[[#Headers],[DC]],1,0)</f>
        <v>0</v>
      </c>
      <c r="I173" s="9">
        <f>IF(Table211[winner]=Table211[[#Headers],[RR]],1,0)</f>
        <v>0</v>
      </c>
      <c r="J173" s="9">
        <f>IF(Table211[winner]=Table211[[#Headers],[CSK]],1,0)</f>
        <v>0</v>
      </c>
      <c r="K173" s="9">
        <f>IF(Table211[winner]=Table211[[#Headers],[KKR]],1,0)</f>
        <v>0</v>
      </c>
      <c r="L173" s="9">
        <f>IF(Table211[winner]=Table211[[#Headers],[KXIP]],1,0)</f>
        <v>0</v>
      </c>
    </row>
    <row r="174" spans="1:12" x14ac:dyDescent="0.3">
      <c r="A174" s="8">
        <v>2020</v>
      </c>
      <c r="B174" s="8" t="s">
        <v>371</v>
      </c>
      <c r="C174" s="8" t="s">
        <v>377</v>
      </c>
      <c r="D174" s="8" t="s">
        <v>371</v>
      </c>
      <c r="E174" s="9">
        <f>IF(Table211[winner]=Table211[[#Headers],[MI]],1,0)</f>
        <v>1</v>
      </c>
      <c r="F174" s="9">
        <f>IF(Table211[winner]=Table211[[#Headers],[RCB]],1,0)</f>
        <v>0</v>
      </c>
      <c r="G174" s="9">
        <f>IF(Table211[winner]=Table211[[#Headers],[SRH]],1,0)</f>
        <v>0</v>
      </c>
      <c r="H174" s="9">
        <f>IF(Table211[winner]=Table211[[#Headers],[DC]],1,0)</f>
        <v>0</v>
      </c>
      <c r="I174" s="9">
        <f>IF(Table211[winner]=Table211[[#Headers],[RR]],1,0)</f>
        <v>0</v>
      </c>
      <c r="J174" s="9">
        <f>IF(Table211[winner]=Table211[[#Headers],[CSK]],1,0)</f>
        <v>0</v>
      </c>
      <c r="K174" s="9">
        <f>IF(Table211[winner]=Table211[[#Headers],[KKR]],1,0)</f>
        <v>0</v>
      </c>
      <c r="L174" s="9">
        <f>IF(Table211[winner]=Table211[[#Headers],[KXIP]],1,0)</f>
        <v>0</v>
      </c>
    </row>
    <row r="175" spans="1:12" x14ac:dyDescent="0.3">
      <c r="A175" s="8">
        <v>2020</v>
      </c>
      <c r="B175" s="8" t="s">
        <v>371</v>
      </c>
      <c r="C175" s="8" t="s">
        <v>372</v>
      </c>
      <c r="D175" s="8" t="s">
        <v>371</v>
      </c>
      <c r="E175" s="9">
        <f>IF(Table211[winner]=Table211[[#Headers],[MI]],1,0)</f>
        <v>1</v>
      </c>
      <c r="F175" s="9">
        <f>IF(Table211[winner]=Table211[[#Headers],[RCB]],1,0)</f>
        <v>0</v>
      </c>
      <c r="G175" s="9">
        <f>IF(Table211[winner]=Table211[[#Headers],[SRH]],1,0)</f>
        <v>0</v>
      </c>
      <c r="H175" s="9">
        <f>IF(Table211[winner]=Table211[[#Headers],[DC]],1,0)</f>
        <v>0</v>
      </c>
      <c r="I175" s="9">
        <f>IF(Table211[winner]=Table211[[#Headers],[RR]],1,0)</f>
        <v>0</v>
      </c>
      <c r="J175" s="9">
        <f>IF(Table211[winner]=Table211[[#Headers],[CSK]],1,0)</f>
        <v>0</v>
      </c>
      <c r="K175" s="9">
        <f>IF(Table211[winner]=Table211[[#Headers],[KKR]],1,0)</f>
        <v>0</v>
      </c>
      <c r="L175" s="9">
        <f>IF(Table211[winner]=Table211[[#Headers],[KXIP]],1,0)</f>
        <v>0</v>
      </c>
    </row>
    <row r="176" spans="1:12" x14ac:dyDescent="0.3">
      <c r="A176" s="8">
        <v>2020</v>
      </c>
      <c r="B176" s="8" t="s">
        <v>371</v>
      </c>
      <c r="C176" s="8" t="s">
        <v>375</v>
      </c>
      <c r="D176" s="8" t="s">
        <v>371</v>
      </c>
      <c r="E176" s="9">
        <f>IF(Table211[winner]=Table211[[#Headers],[MI]],1,0)</f>
        <v>1</v>
      </c>
      <c r="F176" s="9">
        <f>IF(Table211[winner]=Table211[[#Headers],[RCB]],1,0)</f>
        <v>0</v>
      </c>
      <c r="G176" s="9">
        <f>IF(Table211[winner]=Table211[[#Headers],[SRH]],1,0)</f>
        <v>0</v>
      </c>
      <c r="H176" s="9">
        <f>IF(Table211[winner]=Table211[[#Headers],[DC]],1,0)</f>
        <v>0</v>
      </c>
      <c r="I176" s="9">
        <f>IF(Table211[winner]=Table211[[#Headers],[RR]],1,0)</f>
        <v>0</v>
      </c>
      <c r="J176" s="9">
        <f>IF(Table211[winner]=Table211[[#Headers],[CSK]],1,0)</f>
        <v>0</v>
      </c>
      <c r="K176" s="9">
        <f>IF(Table211[winner]=Table211[[#Headers],[KKR]],1,0)</f>
        <v>0</v>
      </c>
      <c r="L176" s="9">
        <f>IF(Table211[winner]=Table211[[#Headers],[KXIP]],1,0)</f>
        <v>0</v>
      </c>
    </row>
    <row r="177" spans="1:12" x14ac:dyDescent="0.3">
      <c r="A177" s="8">
        <v>2020</v>
      </c>
      <c r="B177" s="8" t="s">
        <v>371</v>
      </c>
      <c r="C177" s="8" t="s">
        <v>377</v>
      </c>
      <c r="D177" s="8" t="s">
        <v>377</v>
      </c>
      <c r="E177" s="9">
        <f>IF(Table211[winner]=Table211[[#Headers],[MI]],1,0)</f>
        <v>0</v>
      </c>
      <c r="F177" s="9">
        <f>IF(Table211[winner]=Table211[[#Headers],[RCB]],1,0)</f>
        <v>0</v>
      </c>
      <c r="G177" s="9">
        <f>IF(Table211[winner]=Table211[[#Headers],[SRH]],1,0)</f>
        <v>0</v>
      </c>
      <c r="H177" s="9">
        <f>IF(Table211[winner]=Table211[[#Headers],[DC]],1,0)</f>
        <v>0</v>
      </c>
      <c r="I177" s="9">
        <f>IF(Table211[winner]=Table211[[#Headers],[RR]],1,0)</f>
        <v>0</v>
      </c>
      <c r="J177" s="9">
        <f>IF(Table211[winner]=Table211[[#Headers],[CSK]],1,0)</f>
        <v>0</v>
      </c>
      <c r="K177" s="9">
        <f>IF(Table211[winner]=Table211[[#Headers],[KKR]],1,0)</f>
        <v>0</v>
      </c>
      <c r="L177" s="9">
        <f>IF(Table211[winner]=Table211[[#Headers],[KXIP]],1,0)</f>
        <v>1</v>
      </c>
    </row>
    <row r="178" spans="1:12" x14ac:dyDescent="0.3">
      <c r="A178" s="8">
        <v>2020</v>
      </c>
      <c r="B178" s="8" t="s">
        <v>371</v>
      </c>
      <c r="C178" s="8" t="s">
        <v>378</v>
      </c>
      <c r="D178" s="8" t="s">
        <v>371</v>
      </c>
      <c r="E178" s="9">
        <f>IF(Table211[winner]=Table211[[#Headers],[MI]],1,0)</f>
        <v>1</v>
      </c>
      <c r="F178" s="9">
        <f>IF(Table211[winner]=Table211[[#Headers],[RCB]],1,0)</f>
        <v>0</v>
      </c>
      <c r="G178" s="9">
        <f>IF(Table211[winner]=Table211[[#Headers],[SRH]],1,0)</f>
        <v>0</v>
      </c>
      <c r="H178" s="9">
        <f>IF(Table211[winner]=Table211[[#Headers],[DC]],1,0)</f>
        <v>0</v>
      </c>
      <c r="I178" s="9">
        <f>IF(Table211[winner]=Table211[[#Headers],[RR]],1,0)</f>
        <v>0</v>
      </c>
      <c r="J178" s="9">
        <f>IF(Table211[winner]=Table211[[#Headers],[CSK]],1,0)</f>
        <v>0</v>
      </c>
      <c r="K178" s="9">
        <f>IF(Table211[winner]=Table211[[#Headers],[KKR]],1,0)</f>
        <v>0</v>
      </c>
      <c r="L178" s="9">
        <f>IF(Table211[winner]=Table211[[#Headers],[KXIP]],1,0)</f>
        <v>0</v>
      </c>
    </row>
    <row r="179" spans="1:12" x14ac:dyDescent="0.3">
      <c r="A179" s="8">
        <v>2020</v>
      </c>
      <c r="B179" s="8" t="s">
        <v>371</v>
      </c>
      <c r="C179" s="8" t="s">
        <v>375</v>
      </c>
      <c r="D179" s="8" t="s">
        <v>375</v>
      </c>
      <c r="E179" s="9">
        <f>IF(Table211[winner]=Table211[[#Headers],[MI]],1,0)</f>
        <v>0</v>
      </c>
      <c r="F179" s="9">
        <f>IF(Table211[winner]=Table211[[#Headers],[RCB]],1,0)</f>
        <v>0</v>
      </c>
      <c r="G179" s="9">
        <f>IF(Table211[winner]=Table211[[#Headers],[SRH]],1,0)</f>
        <v>0</v>
      </c>
      <c r="H179" s="9">
        <f>IF(Table211[winner]=Table211[[#Headers],[DC]],1,0)</f>
        <v>0</v>
      </c>
      <c r="I179" s="9">
        <f>IF(Table211[winner]=Table211[[#Headers],[RR]],1,0)</f>
        <v>1</v>
      </c>
      <c r="J179" s="9">
        <f>IF(Table211[winner]=Table211[[#Headers],[CSK]],1,0)</f>
        <v>0</v>
      </c>
      <c r="K179" s="9">
        <f>IF(Table211[winner]=Table211[[#Headers],[KKR]],1,0)</f>
        <v>0</v>
      </c>
      <c r="L179" s="9">
        <f>IF(Table211[winner]=Table211[[#Headers],[KXIP]],1,0)</f>
        <v>0</v>
      </c>
    </row>
    <row r="180" spans="1:12" x14ac:dyDescent="0.3">
      <c r="A180" s="8">
        <v>2020</v>
      </c>
      <c r="B180" s="8" t="s">
        <v>371</v>
      </c>
      <c r="C180" s="8" t="s">
        <v>374</v>
      </c>
      <c r="D180" s="8" t="s">
        <v>371</v>
      </c>
      <c r="E180" s="9">
        <f>IF(Table211[winner]=Table211[[#Headers],[MI]],1,0)</f>
        <v>1</v>
      </c>
      <c r="F180" s="9">
        <f>IF(Table211[winner]=Table211[[#Headers],[RCB]],1,0)</f>
        <v>0</v>
      </c>
      <c r="G180" s="9">
        <f>IF(Table211[winner]=Table211[[#Headers],[SRH]],1,0)</f>
        <v>0</v>
      </c>
      <c r="H180" s="9">
        <f>IF(Table211[winner]=Table211[[#Headers],[DC]],1,0)</f>
        <v>0</v>
      </c>
      <c r="I180" s="9">
        <f>IF(Table211[winner]=Table211[[#Headers],[RR]],1,0)</f>
        <v>0</v>
      </c>
      <c r="J180" s="9">
        <f>IF(Table211[winner]=Table211[[#Headers],[CSK]],1,0)</f>
        <v>0</v>
      </c>
      <c r="K180" s="9">
        <f>IF(Table211[winner]=Table211[[#Headers],[KKR]],1,0)</f>
        <v>0</v>
      </c>
      <c r="L180" s="9">
        <f>IF(Table211[winner]=Table211[[#Headers],[KXIP]],1,0)</f>
        <v>0</v>
      </c>
    </row>
    <row r="181" spans="1:12" x14ac:dyDescent="0.3">
      <c r="A181" s="8">
        <v>2020</v>
      </c>
      <c r="B181" s="8" t="s">
        <v>376</v>
      </c>
      <c r="C181" s="8" t="s">
        <v>371</v>
      </c>
      <c r="D181" s="8" t="s">
        <v>371</v>
      </c>
      <c r="E181" s="9">
        <f>IF(Table211[winner]=Table211[[#Headers],[MI]],1,0)</f>
        <v>1</v>
      </c>
      <c r="F181" s="9">
        <f>IF(Table211[winner]=Table211[[#Headers],[RCB]],1,0)</f>
        <v>0</v>
      </c>
      <c r="G181" s="9">
        <f>IF(Table211[winner]=Table211[[#Headers],[SRH]],1,0)</f>
        <v>0</v>
      </c>
      <c r="H181" s="9">
        <f>IF(Table211[winner]=Table211[[#Headers],[DC]],1,0)</f>
        <v>0</v>
      </c>
      <c r="I181" s="9">
        <f>IF(Table211[winner]=Table211[[#Headers],[RR]],1,0)</f>
        <v>0</v>
      </c>
      <c r="J181" s="9">
        <f>IF(Table211[winner]=Table211[[#Headers],[CSK]],1,0)</f>
        <v>0</v>
      </c>
      <c r="K181" s="9">
        <f>IF(Table211[winner]=Table211[[#Headers],[KKR]],1,0)</f>
        <v>0</v>
      </c>
      <c r="L181" s="9">
        <f>IF(Table211[winner]=Table211[[#Headers],[KXIP]],1,0)</f>
        <v>0</v>
      </c>
    </row>
    <row r="182" spans="1:12" x14ac:dyDescent="0.3">
      <c r="A182" s="8">
        <v>2020</v>
      </c>
      <c r="B182" s="8" t="s">
        <v>373</v>
      </c>
      <c r="C182" s="8" t="s">
        <v>371</v>
      </c>
      <c r="D182" s="8" t="s">
        <v>371</v>
      </c>
      <c r="E182" s="9">
        <f>IF(Table211[winner]=Table211[[#Headers],[MI]],1,0)</f>
        <v>1</v>
      </c>
      <c r="F182" s="9">
        <f>IF(Table211[winner]=Table211[[#Headers],[RCB]],1,0)</f>
        <v>0</v>
      </c>
      <c r="G182" s="9">
        <f>IF(Table211[winner]=Table211[[#Headers],[SRH]],1,0)</f>
        <v>0</v>
      </c>
      <c r="H182" s="9">
        <f>IF(Table211[winner]=Table211[[#Headers],[DC]],1,0)</f>
        <v>0</v>
      </c>
      <c r="I182" s="9">
        <f>IF(Table211[winner]=Table211[[#Headers],[RR]],1,0)</f>
        <v>0</v>
      </c>
      <c r="J182" s="9">
        <f>IF(Table211[winner]=Table211[[#Headers],[CSK]],1,0)</f>
        <v>0</v>
      </c>
      <c r="K182" s="9">
        <f>IF(Table211[winner]=Table211[[#Headers],[KKR]],1,0)</f>
        <v>0</v>
      </c>
      <c r="L182" s="9">
        <f>IF(Table211[winner]=Table211[[#Headers],[KXIP]],1,0)</f>
        <v>0</v>
      </c>
    </row>
    <row r="183" spans="1:12" x14ac:dyDescent="0.3">
      <c r="A183" s="8">
        <v>2020</v>
      </c>
      <c r="B183" s="8" t="s">
        <v>372</v>
      </c>
      <c r="C183" s="8" t="s">
        <v>371</v>
      </c>
      <c r="D183" s="8" t="s">
        <v>371</v>
      </c>
      <c r="E183" s="9">
        <f>IF(Table211[winner]=Table211[[#Headers],[MI]],1,0)</f>
        <v>1</v>
      </c>
      <c r="F183" s="9">
        <f>IF(Table211[winner]=Table211[[#Headers],[RCB]],1,0)</f>
        <v>0</v>
      </c>
      <c r="G183" s="9">
        <f>IF(Table211[winner]=Table211[[#Headers],[SRH]],1,0)</f>
        <v>0</v>
      </c>
      <c r="H183" s="9">
        <f>IF(Table211[winner]=Table211[[#Headers],[DC]],1,0)</f>
        <v>0</v>
      </c>
      <c r="I183" s="9">
        <f>IF(Table211[winner]=Table211[[#Headers],[RR]],1,0)</f>
        <v>0</v>
      </c>
      <c r="J183" s="9">
        <f>IF(Table211[winner]=Table211[[#Headers],[CSK]],1,0)</f>
        <v>0</v>
      </c>
      <c r="K183" s="9">
        <f>IF(Table211[winner]=Table211[[#Headers],[KKR]],1,0)</f>
        <v>0</v>
      </c>
      <c r="L183" s="9">
        <f>IF(Table211[winner]=Table211[[#Headers],[KXIP]],1,0)</f>
        <v>0</v>
      </c>
    </row>
    <row r="184" spans="1:12" x14ac:dyDescent="0.3">
      <c r="A184" s="8">
        <v>2020</v>
      </c>
      <c r="B184" s="8" t="s">
        <v>374</v>
      </c>
      <c r="C184" s="8" t="s">
        <v>371</v>
      </c>
      <c r="D184" s="8" t="s">
        <v>371</v>
      </c>
      <c r="E184" s="9">
        <f>IF(Table211[winner]=Table211[[#Headers],[MI]],1,0)</f>
        <v>1</v>
      </c>
      <c r="F184" s="9">
        <f>IF(Table211[winner]=Table211[[#Headers],[RCB]],1,0)</f>
        <v>0</v>
      </c>
      <c r="G184" s="9">
        <f>IF(Table211[winner]=Table211[[#Headers],[SRH]],1,0)</f>
        <v>0</v>
      </c>
      <c r="H184" s="9">
        <f>IF(Table211[winner]=Table211[[#Headers],[DC]],1,0)</f>
        <v>0</v>
      </c>
      <c r="I184" s="9">
        <f>IF(Table211[winner]=Table211[[#Headers],[RR]],1,0)</f>
        <v>0</v>
      </c>
      <c r="J184" s="9">
        <f>IF(Table211[winner]=Table211[[#Headers],[CSK]],1,0)</f>
        <v>0</v>
      </c>
      <c r="K184" s="9">
        <f>IF(Table211[winner]=Table211[[#Headers],[KKR]],1,0)</f>
        <v>0</v>
      </c>
      <c r="L184" s="9">
        <f>IF(Table211[winner]=Table211[[#Headers],[KXIP]],1,0)</f>
        <v>0</v>
      </c>
    </row>
    <row r="185" spans="1:12" x14ac:dyDescent="0.3">
      <c r="A185" s="8">
        <v>2020</v>
      </c>
      <c r="B185" s="8" t="s">
        <v>374</v>
      </c>
      <c r="C185" s="8" t="s">
        <v>371</v>
      </c>
      <c r="D185" s="8" t="s">
        <v>371</v>
      </c>
      <c r="E185" s="9">
        <f>IF(Table211[winner]=Table211[[#Headers],[MI]],1,0)</f>
        <v>1</v>
      </c>
      <c r="F185" s="9">
        <f>IF(Table211[winner]=Table211[[#Headers],[RCB]],1,0)</f>
        <v>0</v>
      </c>
      <c r="G185" s="9">
        <f>IF(Table211[winner]=Table211[[#Headers],[SRH]],1,0)</f>
        <v>0</v>
      </c>
      <c r="H185" s="9">
        <f>IF(Table211[winner]=Table211[[#Headers],[DC]],1,0)</f>
        <v>0</v>
      </c>
      <c r="I185" s="9">
        <f>IF(Table211[winner]=Table211[[#Headers],[RR]],1,0)</f>
        <v>0</v>
      </c>
      <c r="J185" s="9">
        <f>IF(Table211[winner]=Table211[[#Headers],[CSK]],1,0)</f>
        <v>0</v>
      </c>
      <c r="K185" s="9">
        <f>IF(Table211[winner]=Table211[[#Headers],[KKR]],1,0)</f>
        <v>0</v>
      </c>
      <c r="L185" s="9">
        <f>IF(Table211[winner]=Table211[[#Headers],[KXIP]],1,0)</f>
        <v>0</v>
      </c>
    </row>
    <row r="186" spans="1:12" x14ac:dyDescent="0.3">
      <c r="A186" s="8">
        <v>2020</v>
      </c>
      <c r="B186" s="8" t="s">
        <v>376</v>
      </c>
      <c r="C186" s="8" t="s">
        <v>371</v>
      </c>
      <c r="D186" s="8" t="s">
        <v>376</v>
      </c>
      <c r="E186" s="9">
        <f>IF(Table211[winner]=Table211[[#Headers],[MI]],1,0)</f>
        <v>0</v>
      </c>
      <c r="F186" s="9">
        <f>IF(Table211[winner]=Table211[[#Headers],[RCB]],1,0)</f>
        <v>1</v>
      </c>
      <c r="G186" s="9">
        <f>IF(Table211[winner]=Table211[[#Headers],[SRH]],1,0)</f>
        <v>0</v>
      </c>
      <c r="H186" s="9">
        <f>IF(Table211[winner]=Table211[[#Headers],[DC]],1,0)</f>
        <v>0</v>
      </c>
      <c r="I186" s="9">
        <f>IF(Table211[winner]=Table211[[#Headers],[RR]],1,0)</f>
        <v>0</v>
      </c>
      <c r="J186" s="9">
        <f>IF(Table211[winner]=Table211[[#Headers],[CSK]],1,0)</f>
        <v>0</v>
      </c>
      <c r="K186" s="9">
        <f>IF(Table211[winner]=Table211[[#Headers],[KKR]],1,0)</f>
        <v>0</v>
      </c>
      <c r="L186" s="9">
        <f>IF(Table211[winner]=Table211[[#Headers],[KXIP]],1,0)</f>
        <v>0</v>
      </c>
    </row>
    <row r="187" spans="1:12" x14ac:dyDescent="0.3">
      <c r="A187" s="8">
        <v>2020</v>
      </c>
      <c r="B187" s="8" t="s">
        <v>374</v>
      </c>
      <c r="C187" s="8" t="s">
        <v>371</v>
      </c>
      <c r="D187" s="8" t="s">
        <v>371</v>
      </c>
      <c r="E187" s="9">
        <f>IF(Table211[winner]=Table211[[#Headers],[MI]],1,0)</f>
        <v>1</v>
      </c>
      <c r="F187" s="9">
        <f>IF(Table211[winner]=Table211[[#Headers],[RCB]],1,0)</f>
        <v>0</v>
      </c>
      <c r="G187" s="9">
        <f>IF(Table211[winner]=Table211[[#Headers],[SRH]],1,0)</f>
        <v>0</v>
      </c>
      <c r="H187" s="9">
        <f>IF(Table211[winner]=Table211[[#Headers],[DC]],1,0)</f>
        <v>0</v>
      </c>
      <c r="I187" s="9">
        <f>IF(Table211[winner]=Table211[[#Headers],[RR]],1,0)</f>
        <v>0</v>
      </c>
      <c r="J187" s="9">
        <f>IF(Table211[winner]=Table211[[#Headers],[CSK]],1,0)</f>
        <v>0</v>
      </c>
      <c r="K187" s="9">
        <f>IF(Table211[winner]=Table211[[#Headers],[KKR]],1,0)</f>
        <v>0</v>
      </c>
      <c r="L187" s="9">
        <f>IF(Table211[winner]=Table211[[#Headers],[KXIP]],1,0)</f>
        <v>0</v>
      </c>
    </row>
    <row r="188" spans="1:12" x14ac:dyDescent="0.3">
      <c r="A188" s="8">
        <v>2021</v>
      </c>
      <c r="B188" s="8" t="s">
        <v>371</v>
      </c>
      <c r="C188" s="8" t="s">
        <v>376</v>
      </c>
      <c r="D188" s="8" t="s">
        <v>376</v>
      </c>
      <c r="E188" s="9">
        <f>IF(Table211[winner]=Table211[[#Headers],[MI]],1,0)</f>
        <v>0</v>
      </c>
      <c r="F188" s="9">
        <f>IF(Table211[winner]=Table211[[#Headers],[RCB]],1,0)</f>
        <v>1</v>
      </c>
      <c r="G188" s="9">
        <f>IF(Table211[winner]=Table211[[#Headers],[SRH]],1,0)</f>
        <v>0</v>
      </c>
      <c r="H188" s="9">
        <f>IF(Table211[winner]=Table211[[#Headers],[DC]],1,0)</f>
        <v>0</v>
      </c>
      <c r="I188" s="9">
        <f>IF(Table211[winner]=Table211[[#Headers],[RR]],1,0)</f>
        <v>0</v>
      </c>
      <c r="J188" s="9">
        <f>IF(Table211[winner]=Table211[[#Headers],[CSK]],1,0)</f>
        <v>0</v>
      </c>
      <c r="K188" s="9">
        <f>IF(Table211[winner]=Table211[[#Headers],[KKR]],1,0)</f>
        <v>0</v>
      </c>
      <c r="L188" s="9">
        <f>IF(Table211[winner]=Table211[[#Headers],[KXIP]],1,0)</f>
        <v>0</v>
      </c>
    </row>
    <row r="189" spans="1:12" x14ac:dyDescent="0.3">
      <c r="A189" s="8">
        <v>2021</v>
      </c>
      <c r="B189" s="8" t="s">
        <v>371</v>
      </c>
      <c r="C189" s="8" t="s">
        <v>372</v>
      </c>
      <c r="D189" s="8" t="s">
        <v>371</v>
      </c>
      <c r="E189" s="9">
        <f>IF(Table211[winner]=Table211[[#Headers],[MI]],1,0)</f>
        <v>1</v>
      </c>
      <c r="F189" s="9">
        <f>IF(Table211[winner]=Table211[[#Headers],[RCB]],1,0)</f>
        <v>0</v>
      </c>
      <c r="G189" s="9">
        <f>IF(Table211[winner]=Table211[[#Headers],[SRH]],1,0)</f>
        <v>0</v>
      </c>
      <c r="H189" s="9">
        <f>IF(Table211[winner]=Table211[[#Headers],[DC]],1,0)</f>
        <v>0</v>
      </c>
      <c r="I189" s="9">
        <f>IF(Table211[winner]=Table211[[#Headers],[RR]],1,0)</f>
        <v>0</v>
      </c>
      <c r="J189" s="9">
        <f>IF(Table211[winner]=Table211[[#Headers],[CSK]],1,0)</f>
        <v>0</v>
      </c>
      <c r="K189" s="9">
        <f>IF(Table211[winner]=Table211[[#Headers],[KKR]],1,0)</f>
        <v>0</v>
      </c>
      <c r="L189" s="9">
        <f>IF(Table211[winner]=Table211[[#Headers],[KXIP]],1,0)</f>
        <v>0</v>
      </c>
    </row>
    <row r="190" spans="1:12" x14ac:dyDescent="0.3">
      <c r="A190" s="8">
        <v>2021</v>
      </c>
      <c r="B190" s="8" t="s">
        <v>371</v>
      </c>
      <c r="C190" s="8" t="s">
        <v>378</v>
      </c>
      <c r="D190" s="8" t="s">
        <v>371</v>
      </c>
      <c r="E190" s="9">
        <f>IF(Table211[winner]=Table211[[#Headers],[MI]],1,0)</f>
        <v>1</v>
      </c>
      <c r="F190" s="9">
        <f>IF(Table211[winner]=Table211[[#Headers],[RCB]],1,0)</f>
        <v>0</v>
      </c>
      <c r="G190" s="9">
        <f>IF(Table211[winner]=Table211[[#Headers],[SRH]],1,0)</f>
        <v>0</v>
      </c>
      <c r="H190" s="9">
        <f>IF(Table211[winner]=Table211[[#Headers],[DC]],1,0)</f>
        <v>0</v>
      </c>
      <c r="I190" s="9">
        <f>IF(Table211[winner]=Table211[[#Headers],[RR]],1,0)</f>
        <v>0</v>
      </c>
      <c r="J190" s="9">
        <f>IF(Table211[winner]=Table211[[#Headers],[CSK]],1,0)</f>
        <v>0</v>
      </c>
      <c r="K190" s="9">
        <f>IF(Table211[winner]=Table211[[#Headers],[KKR]],1,0)</f>
        <v>0</v>
      </c>
      <c r="L190" s="9">
        <f>IF(Table211[winner]=Table211[[#Headers],[KXIP]],1,0)</f>
        <v>0</v>
      </c>
    </row>
    <row r="191" spans="1:12" x14ac:dyDescent="0.3">
      <c r="A191" s="8">
        <v>2021</v>
      </c>
      <c r="B191" s="8" t="s">
        <v>371</v>
      </c>
      <c r="C191" s="8" t="s">
        <v>374</v>
      </c>
      <c r="D191" s="8" t="s">
        <v>374</v>
      </c>
      <c r="E191" s="9">
        <f>IF(Table211[winner]=Table211[[#Headers],[MI]],1,0)</f>
        <v>0</v>
      </c>
      <c r="F191" s="9">
        <f>IF(Table211[winner]=Table211[[#Headers],[RCB]],1,0)</f>
        <v>0</v>
      </c>
      <c r="G191" s="9">
        <f>IF(Table211[winner]=Table211[[#Headers],[SRH]],1,0)</f>
        <v>0</v>
      </c>
      <c r="H191" s="9">
        <f>IF(Table211[winner]=Table211[[#Headers],[DC]],1,0)</f>
        <v>1</v>
      </c>
      <c r="I191" s="9">
        <f>IF(Table211[winner]=Table211[[#Headers],[RR]],1,0)</f>
        <v>0</v>
      </c>
      <c r="J191" s="9">
        <f>IF(Table211[winner]=Table211[[#Headers],[CSK]],1,0)</f>
        <v>0</v>
      </c>
      <c r="K191" s="9">
        <f>IF(Table211[winner]=Table211[[#Headers],[KKR]],1,0)</f>
        <v>0</v>
      </c>
      <c r="L191" s="9">
        <f>IF(Table211[winner]=Table211[[#Headers],[KXIP]],1,0)</f>
        <v>0</v>
      </c>
    </row>
    <row r="192" spans="1:12" x14ac:dyDescent="0.3">
      <c r="A192" s="8">
        <v>2021</v>
      </c>
      <c r="B192" s="8" t="s">
        <v>371</v>
      </c>
      <c r="C192" s="8" t="s">
        <v>377</v>
      </c>
      <c r="D192" s="8" t="s">
        <v>377</v>
      </c>
      <c r="E192" s="9">
        <f>IF(Table211[winner]=Table211[[#Headers],[MI]],1,0)</f>
        <v>0</v>
      </c>
      <c r="F192" s="9">
        <f>IF(Table211[winner]=Table211[[#Headers],[RCB]],1,0)</f>
        <v>0</v>
      </c>
      <c r="G192" s="9">
        <f>IF(Table211[winner]=Table211[[#Headers],[SRH]],1,0)</f>
        <v>0</v>
      </c>
      <c r="H192" s="9">
        <f>IF(Table211[winner]=Table211[[#Headers],[DC]],1,0)</f>
        <v>0</v>
      </c>
      <c r="I192" s="9">
        <f>IF(Table211[winner]=Table211[[#Headers],[RR]],1,0)</f>
        <v>0</v>
      </c>
      <c r="J192" s="9">
        <f>IF(Table211[winner]=Table211[[#Headers],[CSK]],1,0)</f>
        <v>0</v>
      </c>
      <c r="K192" s="9">
        <f>IF(Table211[winner]=Table211[[#Headers],[KKR]],1,0)</f>
        <v>0</v>
      </c>
      <c r="L192" s="9">
        <f>IF(Table211[winner]=Table211[[#Headers],[KXIP]],1,0)</f>
        <v>1</v>
      </c>
    </row>
    <row r="193" spans="1:12" x14ac:dyDescent="0.3">
      <c r="A193" s="8"/>
      <c r="B193" s="8"/>
      <c r="C193" s="8"/>
      <c r="D193" s="8"/>
      <c r="E193" s="12">
        <f>SUM(Table211[MI])</f>
        <v>113</v>
      </c>
      <c r="F193" s="12">
        <f>SUM(Table211[RCB])</f>
        <v>11</v>
      </c>
      <c r="G193" s="12">
        <f>SUM(Table211[SRH])</f>
        <v>12</v>
      </c>
      <c r="H193" s="12">
        <f>SUM(Table211[DC])</f>
        <v>13</v>
      </c>
      <c r="I193" s="12">
        <f>SUM(Table211[RR])</f>
        <v>11</v>
      </c>
      <c r="J193" s="12">
        <f>SUM(Table211[CSK])</f>
        <v>12</v>
      </c>
      <c r="K193" s="12">
        <f>SUM(Table211[KKR])</f>
        <v>6</v>
      </c>
      <c r="L193" s="12">
        <f>SUM(Table211[KXIP])</f>
        <v>13</v>
      </c>
    </row>
    <row r="194" spans="1:12" x14ac:dyDescent="0.3">
      <c r="A194" s="9"/>
      <c r="B194" s="9"/>
      <c r="C194" s="9"/>
      <c r="D194" s="9"/>
      <c r="E194" s="23"/>
      <c r="F194" s="23"/>
      <c r="G194" s="23"/>
      <c r="H194" s="23"/>
      <c r="I194" s="23"/>
      <c r="J194" s="23"/>
      <c r="K194" s="23"/>
      <c r="L194" s="23"/>
    </row>
    <row r="195" spans="1:12" x14ac:dyDescent="0.3">
      <c r="B195" s="27" t="s">
        <v>395</v>
      </c>
      <c r="C195" s="27"/>
      <c r="E195">
        <f>Table211[[#Totals],[MI]]/COUNT(Table211[MI])</f>
        <v>0.59162303664921467</v>
      </c>
      <c r="F195">
        <f>Table211[[#Totals],[RCB]]/(COUNTIF(Table211[team1],"RCB")+COUNTIF(Table211[team2], "RCB"))</f>
        <v>0.39285714285714285</v>
      </c>
      <c r="G195">
        <f>Table211[[#Totals],[SRH]]/(COUNTIF(Table211[team1],"SRH")+COUNTIF(Table211[team2], "SRH"))</f>
        <v>0.44444444444444442</v>
      </c>
      <c r="H195">
        <f>Table211[[#Totals],[DC]]/(COUNTIF(Table211[team1],"DC")+COUNTIF(Table211[team2], "DC"))</f>
        <v>0.44827586206896552</v>
      </c>
      <c r="I195" s="21">
        <f>Table211[[#Totals],[RR]]/(COUNTIF(Table211[team1],"RR")+COUNTIF(Table211[team2], "RR"))</f>
        <v>0.5</v>
      </c>
      <c r="J195" s="21">
        <f>Table211[[#Totals],[CSK]]/(COUNTIF(Table211[team1],"CSK")+COUNTIF(Table211[team2], "CSK"))</f>
        <v>0.4</v>
      </c>
      <c r="K195">
        <f>Table211[[#Totals],[KKR]]/(COUNTIF(Table211[team1],"KKR")+COUNTIF(Table211[team2], "KKR"))</f>
        <v>0.21428571428571427</v>
      </c>
      <c r="L195">
        <f>Table211[[#Totals],[KXIP]]/(COUNTIF(Table211[team1],"KXIP")+COUNTIF(Table211[team2], "KXIP"))</f>
        <v>0.48148148148148145</v>
      </c>
    </row>
  </sheetData>
  <mergeCells count="1">
    <mergeCell ref="B195:C19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105"/>
  <sheetViews>
    <sheetView workbookViewId="0">
      <selection activeCell="A2" sqref="A2"/>
    </sheetView>
  </sheetViews>
  <sheetFormatPr defaultRowHeight="14.4" x14ac:dyDescent="0.3"/>
  <cols>
    <col min="3" max="3" width="13.6640625" customWidth="1"/>
    <col min="14" max="14" width="42.5546875" bestFit="1" customWidth="1"/>
    <col min="15" max="15" width="12.33203125" bestFit="1" customWidth="1"/>
    <col min="16" max="16" width="11" customWidth="1"/>
    <col min="17" max="17" width="12.44140625" bestFit="1" customWidth="1"/>
    <col min="18" max="19" width="10" bestFit="1" customWidth="1"/>
    <col min="21" max="21" width="9.5546875" bestFit="1" customWidth="1"/>
    <col min="22" max="22" width="13.21875" bestFit="1" customWidth="1"/>
  </cols>
  <sheetData>
    <row r="1" spans="1:22" x14ac:dyDescent="0.3">
      <c r="A1" t="s">
        <v>379</v>
      </c>
      <c r="B1" t="s">
        <v>6</v>
      </c>
      <c r="C1" t="s">
        <v>7</v>
      </c>
      <c r="D1" t="s">
        <v>10</v>
      </c>
      <c r="E1" t="s">
        <v>375</v>
      </c>
      <c r="F1" t="s">
        <v>376</v>
      </c>
      <c r="G1" t="s">
        <v>378</v>
      </c>
      <c r="H1" t="s">
        <v>374</v>
      </c>
      <c r="I1" t="s">
        <v>371</v>
      </c>
      <c r="J1" t="s">
        <v>373</v>
      </c>
      <c r="K1" t="s">
        <v>372</v>
      </c>
      <c r="L1" t="s">
        <v>377</v>
      </c>
    </row>
    <row r="2" spans="1:22" x14ac:dyDescent="0.3">
      <c r="A2">
        <v>2008</v>
      </c>
      <c r="B2" t="s">
        <v>375</v>
      </c>
      <c r="C2" t="s">
        <v>372</v>
      </c>
      <c r="D2" t="s">
        <v>375</v>
      </c>
      <c r="E2">
        <f>IF(Table39[winner]=Table211[[#Headers],[RR]],1,0)</f>
        <v>1</v>
      </c>
      <c r="F2">
        <f>IF(Table39[winner]=Table211[[#Headers],[RCB]],1,0)</f>
        <v>0</v>
      </c>
      <c r="G2">
        <f>IF(Table39[winner]=Table211[[#Headers],[SRH]],1,0)</f>
        <v>0</v>
      </c>
      <c r="H2">
        <f>IF(Table39[winner]=Table211[[#Headers],[DC]],1,0)</f>
        <v>0</v>
      </c>
      <c r="I2">
        <f>IF(Table39[winner]=Table211[[#Headers],[MI]],1,0)</f>
        <v>0</v>
      </c>
      <c r="J2">
        <f>IF(Table39[winner]=Table211[[#Headers],[CSK]],1,0)</f>
        <v>0</v>
      </c>
      <c r="K2">
        <f>IF(Table39[winner]=Table211[[#Headers],[KKR]],1,0)</f>
        <v>0</v>
      </c>
      <c r="L2">
        <f>IF(Table39[winner]=Table211[[#Headers],[KXIP]],1,0)</f>
        <v>0</v>
      </c>
      <c r="N2" s="19" t="s">
        <v>375</v>
      </c>
      <c r="O2" t="s">
        <v>398</v>
      </c>
      <c r="Q2" t="s">
        <v>404</v>
      </c>
      <c r="R2" t="s">
        <v>421</v>
      </c>
      <c r="S2" t="s">
        <v>422</v>
      </c>
      <c r="T2" t="s">
        <v>401</v>
      </c>
      <c r="U2" t="s">
        <v>400</v>
      </c>
      <c r="V2" t="s">
        <v>399</v>
      </c>
    </row>
    <row r="3" spans="1:22" x14ac:dyDescent="0.3">
      <c r="A3">
        <v>2008</v>
      </c>
      <c r="B3" t="s">
        <v>374</v>
      </c>
      <c r="C3" t="s">
        <v>375</v>
      </c>
      <c r="D3" t="s">
        <v>374</v>
      </c>
      <c r="E3">
        <f>IF(Table39[winner]=Table211[[#Headers],[RR]],1,0)</f>
        <v>0</v>
      </c>
      <c r="F3">
        <f>IF(Table39[winner]=Table211[[#Headers],[RCB]],1,0)</f>
        <v>0</v>
      </c>
      <c r="G3">
        <f>IF(Table39[winner]=Table211[[#Headers],[SRH]],1,0)</f>
        <v>0</v>
      </c>
      <c r="H3">
        <f>IF(Table39[winner]=Table211[[#Headers],[DC]],1,0)</f>
        <v>1</v>
      </c>
      <c r="I3">
        <f>IF(Table39[winner]=Table211[[#Headers],[MI]],1,0)</f>
        <v>0</v>
      </c>
      <c r="J3">
        <f>IF(Table39[winner]=Table211[[#Headers],[CSK]],1,0)</f>
        <v>0</v>
      </c>
      <c r="K3">
        <f>IF(Table39[winner]=Table211[[#Headers],[KKR]],1,0)</f>
        <v>0</v>
      </c>
      <c r="L3">
        <f>IF(Table39[winner]=Table211[[#Headers],[KXIP]],1,0)</f>
        <v>0</v>
      </c>
      <c r="N3" s="24" t="s">
        <v>397</v>
      </c>
      <c r="O3">
        <f>E105</f>
        <v>0.43564356435643564</v>
      </c>
      <c r="Q3" s="24" t="s">
        <v>376</v>
      </c>
      <c r="R3" s="31">
        <f>1-O9</f>
        <v>0.63636363636363635</v>
      </c>
      <c r="S3" s="31">
        <f>1-R3</f>
        <v>0.36363636363636365</v>
      </c>
      <c r="T3" s="31">
        <f>R3^2</f>
        <v>0.4049586776859504</v>
      </c>
      <c r="U3" s="31">
        <f t="shared" ref="T3:U9" si="0">S3^2</f>
        <v>0.13223140495867769</v>
      </c>
      <c r="V3" s="31">
        <f t="shared" ref="V3:V9" si="1">R3*S3*2</f>
        <v>0.46280991735537191</v>
      </c>
    </row>
    <row r="4" spans="1:22" x14ac:dyDescent="0.3">
      <c r="A4">
        <v>2008</v>
      </c>
      <c r="B4" t="s">
        <v>378</v>
      </c>
      <c r="C4" t="s">
        <v>375</v>
      </c>
      <c r="D4" t="s">
        <v>375</v>
      </c>
      <c r="E4">
        <f>IF(Table39[winner]=Table211[[#Headers],[RR]],1,0)</f>
        <v>1</v>
      </c>
      <c r="F4">
        <f>IF(Table39[winner]=Table211[[#Headers],[RCB]],1,0)</f>
        <v>0</v>
      </c>
      <c r="G4">
        <f>IF(Table39[winner]=Table211[[#Headers],[SRH]],1,0)</f>
        <v>0</v>
      </c>
      <c r="H4">
        <f>IF(Table39[winner]=Table211[[#Headers],[DC]],1,0)</f>
        <v>0</v>
      </c>
      <c r="I4">
        <f>IF(Table39[winner]=Table211[[#Headers],[MI]],1,0)</f>
        <v>0</v>
      </c>
      <c r="J4">
        <f>IF(Table39[winner]=Table211[[#Headers],[CSK]],1,0)</f>
        <v>0</v>
      </c>
      <c r="K4">
        <f>IF(Table39[winner]=Table211[[#Headers],[KKR]],1,0)</f>
        <v>0</v>
      </c>
      <c r="L4">
        <f>IF(Table39[winner]=Table211[[#Headers],[KXIP]],1,0)</f>
        <v>0</v>
      </c>
      <c r="N4" s="28" t="s">
        <v>414</v>
      </c>
      <c r="O4">
        <f>K105</f>
        <v>0.52173913043478259</v>
      </c>
      <c r="Q4" s="24" t="s">
        <v>378</v>
      </c>
      <c r="R4" s="31">
        <f>1-O6</f>
        <v>0.58333333333333326</v>
      </c>
      <c r="S4" s="31">
        <f t="shared" ref="S4:S9" si="2">1-R4</f>
        <v>0.41666666666666674</v>
      </c>
      <c r="T4" s="31">
        <f t="shared" si="0"/>
        <v>0.34027777777777768</v>
      </c>
      <c r="U4" s="31">
        <f t="shared" si="0"/>
        <v>0.17361111111111116</v>
      </c>
      <c r="V4" s="31">
        <f t="shared" si="1"/>
        <v>0.48611111111111116</v>
      </c>
    </row>
    <row r="5" spans="1:22" x14ac:dyDescent="0.3">
      <c r="A5">
        <v>2008</v>
      </c>
      <c r="B5" t="s">
        <v>376</v>
      </c>
      <c r="C5" t="s">
        <v>375</v>
      </c>
      <c r="D5" t="s">
        <v>375</v>
      </c>
      <c r="E5">
        <f>IF(Table39[winner]=Table211[[#Headers],[RR]],1,0)</f>
        <v>1</v>
      </c>
      <c r="F5">
        <f>IF(Table39[winner]=Table211[[#Headers],[RCB]],1,0)</f>
        <v>0</v>
      </c>
      <c r="G5">
        <f>IF(Table39[winner]=Table211[[#Headers],[SRH]],1,0)</f>
        <v>0</v>
      </c>
      <c r="H5">
        <f>IF(Table39[winner]=Table211[[#Headers],[DC]],1,0)</f>
        <v>0</v>
      </c>
      <c r="I5">
        <f>IF(Table39[winner]=Table211[[#Headers],[MI]],1,0)</f>
        <v>0</v>
      </c>
      <c r="J5">
        <f>IF(Table39[winner]=Table211[[#Headers],[CSK]],1,0)</f>
        <v>0</v>
      </c>
      <c r="K5">
        <f>IF(Table39[winner]=Table211[[#Headers],[KKR]],1,0)</f>
        <v>0</v>
      </c>
      <c r="L5">
        <f>IF(Table39[winner]=Table211[[#Headers],[KXIP]],1,0)</f>
        <v>0</v>
      </c>
      <c r="N5" s="28" t="s">
        <v>412</v>
      </c>
      <c r="O5">
        <f>H105</f>
        <v>0.5714285714285714</v>
      </c>
      <c r="Q5" s="24" t="s">
        <v>374</v>
      </c>
      <c r="R5" s="31">
        <f>1-Table16[[#This Row],[Probability]]</f>
        <v>0.4285714285714286</v>
      </c>
      <c r="S5" s="31">
        <f t="shared" si="2"/>
        <v>0.5714285714285714</v>
      </c>
      <c r="T5" s="31">
        <f t="shared" si="0"/>
        <v>0.18367346938775514</v>
      </c>
      <c r="U5" s="31">
        <f t="shared" si="0"/>
        <v>0.32653061224489793</v>
      </c>
      <c r="V5" s="31">
        <f t="shared" si="1"/>
        <v>0.48979591836734693</v>
      </c>
    </row>
    <row r="6" spans="1:22" x14ac:dyDescent="0.3">
      <c r="A6">
        <v>2008</v>
      </c>
      <c r="B6" t="s">
        <v>371</v>
      </c>
      <c r="C6" t="s">
        <v>375</v>
      </c>
      <c r="D6" t="s">
        <v>371</v>
      </c>
      <c r="E6">
        <f>IF(Table39[winner]=Table211[[#Headers],[RR]],1,0)</f>
        <v>0</v>
      </c>
      <c r="F6">
        <f>IF(Table39[winner]=Table211[[#Headers],[RCB]],1,0)</f>
        <v>0</v>
      </c>
      <c r="G6">
        <f>IF(Table39[winner]=Table211[[#Headers],[SRH]],1,0)</f>
        <v>0</v>
      </c>
      <c r="H6">
        <f>IF(Table39[winner]=Table211[[#Headers],[DC]],1,0)</f>
        <v>0</v>
      </c>
      <c r="I6">
        <f>IF(Table39[winner]=Table211[[#Headers],[MI]],1,0)</f>
        <v>1</v>
      </c>
      <c r="J6">
        <f>IF(Table39[winner]=Table211[[#Headers],[CSK]],1,0)</f>
        <v>0</v>
      </c>
      <c r="K6">
        <f>IF(Table39[winner]=Table211[[#Headers],[KKR]],1,0)</f>
        <v>0</v>
      </c>
      <c r="L6">
        <f>IF(Table39[winner]=Table211[[#Headers],[KXIP]],1,0)</f>
        <v>0</v>
      </c>
      <c r="N6" s="28" t="s">
        <v>411</v>
      </c>
      <c r="O6">
        <f>G105</f>
        <v>0.41666666666666669</v>
      </c>
      <c r="Q6" s="24" t="s">
        <v>371</v>
      </c>
      <c r="R6" s="31">
        <f>1-O8</f>
        <v>0.38461538461538458</v>
      </c>
      <c r="S6" s="31">
        <f t="shared" si="2"/>
        <v>0.61538461538461542</v>
      </c>
      <c r="T6" s="31">
        <f t="shared" si="0"/>
        <v>0.14792899408284022</v>
      </c>
      <c r="U6" s="31">
        <f t="shared" si="0"/>
        <v>0.37869822485207105</v>
      </c>
      <c r="V6" s="31">
        <f t="shared" si="1"/>
        <v>0.47337278106508873</v>
      </c>
    </row>
    <row r="7" spans="1:22" x14ac:dyDescent="0.3">
      <c r="A7">
        <v>2008</v>
      </c>
      <c r="B7" t="s">
        <v>377</v>
      </c>
      <c r="C7" t="s">
        <v>375</v>
      </c>
      <c r="D7" t="s">
        <v>377</v>
      </c>
      <c r="E7">
        <f>IF(Table39[winner]=Table211[[#Headers],[RR]],1,0)</f>
        <v>0</v>
      </c>
      <c r="F7">
        <f>IF(Table39[winner]=Table211[[#Headers],[RCB]],1,0)</f>
        <v>0</v>
      </c>
      <c r="G7">
        <f>IF(Table39[winner]=Table211[[#Headers],[SRH]],1,0)</f>
        <v>0</v>
      </c>
      <c r="H7">
        <f>IF(Table39[winner]=Table211[[#Headers],[DC]],1,0)</f>
        <v>0</v>
      </c>
      <c r="I7">
        <f>IF(Table39[winner]=Table211[[#Headers],[MI]],1,0)</f>
        <v>0</v>
      </c>
      <c r="J7">
        <f>IF(Table39[winner]=Table211[[#Headers],[CSK]],1,0)</f>
        <v>0</v>
      </c>
      <c r="K7">
        <f>IF(Table39[winner]=Table211[[#Headers],[KKR]],1,0)</f>
        <v>0</v>
      </c>
      <c r="L7">
        <f>IF(Table39[winner]=Table211[[#Headers],[KXIP]],1,0)</f>
        <v>1</v>
      </c>
      <c r="N7" s="28" t="s">
        <v>416</v>
      </c>
      <c r="O7">
        <f>J105</f>
        <v>0.7857142857142857</v>
      </c>
      <c r="Q7" s="24" t="s">
        <v>373</v>
      </c>
      <c r="R7" s="31">
        <f>1-Table16[[#This Row],[Probability]]</f>
        <v>0.2142857142857143</v>
      </c>
      <c r="S7" s="31">
        <f t="shared" si="2"/>
        <v>0.7857142857142857</v>
      </c>
      <c r="T7" s="31">
        <f t="shared" si="0"/>
        <v>4.5918367346938785E-2</v>
      </c>
      <c r="U7" s="31">
        <f>S7^2</f>
        <v>0.61734693877551017</v>
      </c>
      <c r="V7" s="31">
        <f t="shared" si="1"/>
        <v>0.33673469387755106</v>
      </c>
    </row>
    <row r="8" spans="1:22" x14ac:dyDescent="0.3">
      <c r="A8">
        <v>2008</v>
      </c>
      <c r="B8" t="s">
        <v>372</v>
      </c>
      <c r="C8" t="s">
        <v>375</v>
      </c>
      <c r="D8" t="s">
        <v>375</v>
      </c>
      <c r="E8">
        <f>IF(Table39[winner]=Table211[[#Headers],[RR]],1,0)</f>
        <v>1</v>
      </c>
      <c r="F8">
        <f>IF(Table39[winner]=Table211[[#Headers],[RCB]],1,0)</f>
        <v>0</v>
      </c>
      <c r="G8">
        <f>IF(Table39[winner]=Table211[[#Headers],[SRH]],1,0)</f>
        <v>0</v>
      </c>
      <c r="H8">
        <f>IF(Table39[winner]=Table211[[#Headers],[DC]],1,0)</f>
        <v>0</v>
      </c>
      <c r="I8">
        <f>IF(Table39[winner]=Table211[[#Headers],[MI]],1,0)</f>
        <v>0</v>
      </c>
      <c r="J8">
        <f>IF(Table39[winner]=Table211[[#Headers],[CSK]],1,0)</f>
        <v>0</v>
      </c>
      <c r="K8">
        <f>IF(Table39[winner]=Table211[[#Headers],[KKR]],1,0)</f>
        <v>0</v>
      </c>
      <c r="L8">
        <f>IF(Table39[winner]=Table211[[#Headers],[KXIP]],1,0)</f>
        <v>0</v>
      </c>
      <c r="N8" s="28" t="s">
        <v>409</v>
      </c>
      <c r="O8">
        <f>I105</f>
        <v>0.61538461538461542</v>
      </c>
      <c r="Q8" s="24" t="s">
        <v>372</v>
      </c>
      <c r="R8" s="31">
        <f>1-O4</f>
        <v>0.47826086956521741</v>
      </c>
      <c r="S8" s="31">
        <f>1-R8</f>
        <v>0.52173913043478259</v>
      </c>
      <c r="T8" s="31">
        <f t="shared" si="0"/>
        <v>0.2287334593572779</v>
      </c>
      <c r="U8" s="31">
        <f t="shared" si="0"/>
        <v>0.27221172022684309</v>
      </c>
      <c r="V8" s="31">
        <f t="shared" si="1"/>
        <v>0.49905482041587901</v>
      </c>
    </row>
    <row r="9" spans="1:22" x14ac:dyDescent="0.3">
      <c r="A9">
        <v>2008</v>
      </c>
      <c r="B9" t="s">
        <v>373</v>
      </c>
      <c r="C9" t="s">
        <v>375</v>
      </c>
      <c r="D9" t="s">
        <v>375</v>
      </c>
      <c r="E9">
        <f>IF(Table39[winner]=Table211[[#Headers],[RR]],1,0)</f>
        <v>1</v>
      </c>
      <c r="F9">
        <f>IF(Table39[winner]=Table211[[#Headers],[RCB]],1,0)</f>
        <v>0</v>
      </c>
      <c r="G9">
        <f>IF(Table39[winner]=Table211[[#Headers],[SRH]],1,0)</f>
        <v>0</v>
      </c>
      <c r="H9">
        <f>IF(Table39[winner]=Table211[[#Headers],[DC]],1,0)</f>
        <v>0</v>
      </c>
      <c r="I9">
        <f>IF(Table39[winner]=Table211[[#Headers],[MI]],1,0)</f>
        <v>0</v>
      </c>
      <c r="J9">
        <f>IF(Table39[winner]=Table211[[#Headers],[CSK]],1,0)</f>
        <v>0</v>
      </c>
      <c r="K9">
        <f>IF(Table39[winner]=Table211[[#Headers],[KKR]],1,0)</f>
        <v>0</v>
      </c>
      <c r="L9">
        <f>IF(Table39[winner]=Table211[[#Headers],[KXIP]],1,0)</f>
        <v>0</v>
      </c>
      <c r="N9" s="28" t="s">
        <v>410</v>
      </c>
      <c r="O9">
        <f>F105</f>
        <v>0.36363636363636365</v>
      </c>
      <c r="Q9" s="24" t="s">
        <v>377</v>
      </c>
      <c r="R9" s="31">
        <f>1-O10</f>
        <v>0.5</v>
      </c>
      <c r="S9" s="31">
        <f t="shared" si="2"/>
        <v>0.5</v>
      </c>
      <c r="T9" s="31">
        <f t="shared" si="0"/>
        <v>0.25</v>
      </c>
      <c r="U9" s="31">
        <f t="shared" si="0"/>
        <v>0.25</v>
      </c>
      <c r="V9" s="31">
        <f t="shared" si="1"/>
        <v>0.5</v>
      </c>
    </row>
    <row r="10" spans="1:22" x14ac:dyDescent="0.3">
      <c r="A10">
        <v>2008</v>
      </c>
      <c r="B10" t="s">
        <v>374</v>
      </c>
      <c r="C10" t="s">
        <v>375</v>
      </c>
      <c r="D10" t="s">
        <v>375</v>
      </c>
      <c r="E10">
        <f>IF(Table39[winner]=Table211[[#Headers],[RR]],1,0)</f>
        <v>1</v>
      </c>
      <c r="F10">
        <f>IF(Table39[winner]=Table211[[#Headers],[RCB]],1,0)</f>
        <v>0</v>
      </c>
      <c r="G10">
        <f>IF(Table39[winner]=Table211[[#Headers],[SRH]],1,0)</f>
        <v>0</v>
      </c>
      <c r="H10">
        <f>IF(Table39[winner]=Table211[[#Headers],[DC]],1,0)</f>
        <v>0</v>
      </c>
      <c r="I10">
        <f>IF(Table39[winner]=Table211[[#Headers],[MI]],1,0)</f>
        <v>0</v>
      </c>
      <c r="J10">
        <f>IF(Table39[winner]=Table211[[#Headers],[CSK]],1,0)</f>
        <v>0</v>
      </c>
      <c r="K10">
        <f>IF(Table39[winner]=Table211[[#Headers],[KKR]],1,0)</f>
        <v>0</v>
      </c>
      <c r="L10">
        <f>IF(Table39[winner]=Table211[[#Headers],[KXIP]],1,0)</f>
        <v>0</v>
      </c>
      <c r="N10" s="29" t="s">
        <v>415</v>
      </c>
      <c r="O10">
        <f>L105</f>
        <v>0.5</v>
      </c>
    </row>
    <row r="11" spans="1:22" x14ac:dyDescent="0.3">
      <c r="A11">
        <v>2008</v>
      </c>
      <c r="B11" t="s">
        <v>373</v>
      </c>
      <c r="C11" t="s">
        <v>375</v>
      </c>
      <c r="D11" t="s">
        <v>375</v>
      </c>
      <c r="E11">
        <f>IF(Table39[winner]=Table211[[#Headers],[RR]],1,0)</f>
        <v>1</v>
      </c>
      <c r="F11">
        <f>IF(Table39[winner]=Table211[[#Headers],[RCB]],1,0)</f>
        <v>0</v>
      </c>
      <c r="G11">
        <f>IF(Table39[winner]=Table211[[#Headers],[SRH]],1,0)</f>
        <v>0</v>
      </c>
      <c r="H11">
        <f>IF(Table39[winner]=Table211[[#Headers],[DC]],1,0)</f>
        <v>0</v>
      </c>
      <c r="I11">
        <f>IF(Table39[winner]=Table211[[#Headers],[MI]],1,0)</f>
        <v>0</v>
      </c>
      <c r="J11">
        <f>IF(Table39[winner]=Table211[[#Headers],[CSK]],1,0)</f>
        <v>0</v>
      </c>
      <c r="K11">
        <f>IF(Table39[winner]=Table211[[#Headers],[KKR]],1,0)</f>
        <v>0</v>
      </c>
      <c r="L11">
        <f>IF(Table39[winner]=Table211[[#Headers],[KXIP]],1,0)</f>
        <v>0</v>
      </c>
    </row>
    <row r="12" spans="1:22" x14ac:dyDescent="0.3">
      <c r="A12">
        <v>2009</v>
      </c>
      <c r="B12" t="s">
        <v>376</v>
      </c>
      <c r="C12" t="s">
        <v>375</v>
      </c>
      <c r="D12" t="s">
        <v>376</v>
      </c>
      <c r="E12">
        <f>IF(Table39[winner]=Table211[[#Headers],[RR]],1,0)</f>
        <v>0</v>
      </c>
      <c r="F12">
        <f>IF(Table39[winner]=Table211[[#Headers],[RCB]],1,0)</f>
        <v>1</v>
      </c>
      <c r="G12">
        <f>IF(Table39[winner]=Table211[[#Headers],[SRH]],1,0)</f>
        <v>0</v>
      </c>
      <c r="H12">
        <f>IF(Table39[winner]=Table211[[#Headers],[DC]],1,0)</f>
        <v>0</v>
      </c>
      <c r="I12">
        <f>IF(Table39[winner]=Table211[[#Headers],[MI]],1,0)</f>
        <v>0</v>
      </c>
      <c r="J12">
        <f>IF(Table39[winner]=Table211[[#Headers],[CSK]],1,0)</f>
        <v>0</v>
      </c>
      <c r="K12">
        <f>IF(Table39[winner]=Table211[[#Headers],[KKR]],1,0)</f>
        <v>0</v>
      </c>
      <c r="L12">
        <f>IF(Table39[winner]=Table211[[#Headers],[KXIP]],1,0)</f>
        <v>0</v>
      </c>
    </row>
    <row r="13" spans="1:22" x14ac:dyDescent="0.3">
      <c r="A13">
        <v>2009</v>
      </c>
      <c r="B13" t="s">
        <v>372</v>
      </c>
      <c r="C13" t="s">
        <v>375</v>
      </c>
      <c r="D13" t="s">
        <v>375</v>
      </c>
      <c r="E13">
        <f>IF(Table39[winner]=Table211[[#Headers],[RR]],1,0)</f>
        <v>1</v>
      </c>
      <c r="F13">
        <f>IF(Table39[winner]=Table211[[#Headers],[RCB]],1,0)</f>
        <v>0</v>
      </c>
      <c r="G13">
        <f>IF(Table39[winner]=Table211[[#Headers],[SRH]],1,0)</f>
        <v>0</v>
      </c>
      <c r="H13">
        <f>IF(Table39[winner]=Table211[[#Headers],[DC]],1,0)</f>
        <v>0</v>
      </c>
      <c r="I13">
        <f>IF(Table39[winner]=Table211[[#Headers],[MI]],1,0)</f>
        <v>0</v>
      </c>
      <c r="J13">
        <f>IF(Table39[winner]=Table211[[#Headers],[CSK]],1,0)</f>
        <v>0</v>
      </c>
      <c r="K13">
        <f>IF(Table39[winner]=Table211[[#Headers],[KKR]],1,0)</f>
        <v>0</v>
      </c>
      <c r="L13">
        <f>IF(Table39[winner]=Table211[[#Headers],[KXIP]],1,0)</f>
        <v>0</v>
      </c>
    </row>
    <row r="14" spans="1:22" x14ac:dyDescent="0.3">
      <c r="A14">
        <v>2009</v>
      </c>
      <c r="B14" t="s">
        <v>377</v>
      </c>
      <c r="C14" t="s">
        <v>375</v>
      </c>
      <c r="D14" t="s">
        <v>377</v>
      </c>
      <c r="E14">
        <f>IF(Table39[winner]=Table211[[#Headers],[RR]],1,0)</f>
        <v>0</v>
      </c>
      <c r="F14">
        <f>IF(Table39[winner]=Table211[[#Headers],[RCB]],1,0)</f>
        <v>0</v>
      </c>
      <c r="G14">
        <f>IF(Table39[winner]=Table211[[#Headers],[SRH]],1,0)</f>
        <v>0</v>
      </c>
      <c r="H14">
        <f>IF(Table39[winner]=Table211[[#Headers],[DC]],1,0)</f>
        <v>0</v>
      </c>
      <c r="I14">
        <f>IF(Table39[winner]=Table211[[#Headers],[MI]],1,0)</f>
        <v>0</v>
      </c>
      <c r="J14">
        <f>IF(Table39[winner]=Table211[[#Headers],[CSK]],1,0)</f>
        <v>0</v>
      </c>
      <c r="K14">
        <f>IF(Table39[winner]=Table211[[#Headers],[KKR]],1,0)</f>
        <v>0</v>
      </c>
      <c r="L14">
        <f>IF(Table39[winner]=Table211[[#Headers],[KXIP]],1,0)</f>
        <v>1</v>
      </c>
    </row>
    <row r="15" spans="1:22" x14ac:dyDescent="0.3">
      <c r="A15">
        <v>2009</v>
      </c>
      <c r="B15" t="s">
        <v>374</v>
      </c>
      <c r="C15" t="s">
        <v>375</v>
      </c>
      <c r="D15" t="s">
        <v>375</v>
      </c>
      <c r="E15">
        <f>IF(Table39[winner]=Table211[[#Headers],[RR]],1,0)</f>
        <v>1</v>
      </c>
      <c r="F15">
        <f>IF(Table39[winner]=Table211[[#Headers],[RCB]],1,0)</f>
        <v>0</v>
      </c>
      <c r="G15">
        <f>IF(Table39[winner]=Table211[[#Headers],[SRH]],1,0)</f>
        <v>0</v>
      </c>
      <c r="H15">
        <f>IF(Table39[winner]=Table211[[#Headers],[DC]],1,0)</f>
        <v>0</v>
      </c>
      <c r="I15">
        <f>IF(Table39[winner]=Table211[[#Headers],[MI]],1,0)</f>
        <v>0</v>
      </c>
      <c r="J15">
        <f>IF(Table39[winner]=Table211[[#Headers],[CSK]],1,0)</f>
        <v>0</v>
      </c>
      <c r="K15">
        <f>IF(Table39[winner]=Table211[[#Headers],[KKR]],1,0)</f>
        <v>0</v>
      </c>
      <c r="L15">
        <f>IF(Table39[winner]=Table211[[#Headers],[KXIP]],1,0)</f>
        <v>0</v>
      </c>
    </row>
    <row r="16" spans="1:22" x14ac:dyDescent="0.3">
      <c r="A16">
        <v>2009</v>
      </c>
      <c r="B16" t="s">
        <v>373</v>
      </c>
      <c r="C16" t="s">
        <v>375</v>
      </c>
      <c r="D16" t="s">
        <v>373</v>
      </c>
      <c r="E16">
        <f>IF(Table39[winner]=Table211[[#Headers],[RR]],1,0)</f>
        <v>0</v>
      </c>
      <c r="F16">
        <f>IF(Table39[winner]=Table211[[#Headers],[RCB]],1,0)</f>
        <v>0</v>
      </c>
      <c r="G16">
        <f>IF(Table39[winner]=Table211[[#Headers],[SRH]],1,0)</f>
        <v>0</v>
      </c>
      <c r="H16">
        <f>IF(Table39[winner]=Table211[[#Headers],[DC]],1,0)</f>
        <v>0</v>
      </c>
      <c r="I16">
        <f>IF(Table39[winner]=Table211[[#Headers],[MI]],1,0)</f>
        <v>0</v>
      </c>
      <c r="J16">
        <f>IF(Table39[winner]=Table211[[#Headers],[CSK]],1,0)</f>
        <v>1</v>
      </c>
      <c r="K16">
        <f>IF(Table39[winner]=Table211[[#Headers],[KKR]],1,0)</f>
        <v>0</v>
      </c>
      <c r="L16">
        <f>IF(Table39[winner]=Table211[[#Headers],[KXIP]],1,0)</f>
        <v>0</v>
      </c>
    </row>
    <row r="17" spans="1:12" x14ac:dyDescent="0.3">
      <c r="A17">
        <v>2009</v>
      </c>
      <c r="B17" t="s">
        <v>378</v>
      </c>
      <c r="C17" t="s">
        <v>375</v>
      </c>
      <c r="D17" t="s">
        <v>375</v>
      </c>
      <c r="E17">
        <f>IF(Table39[winner]=Table211[[#Headers],[RR]],1,0)</f>
        <v>1</v>
      </c>
      <c r="F17">
        <f>IF(Table39[winner]=Table211[[#Headers],[RCB]],1,0)</f>
        <v>0</v>
      </c>
      <c r="G17">
        <f>IF(Table39[winner]=Table211[[#Headers],[SRH]],1,0)</f>
        <v>0</v>
      </c>
      <c r="H17">
        <f>IF(Table39[winner]=Table211[[#Headers],[DC]],1,0)</f>
        <v>0</v>
      </c>
      <c r="I17">
        <f>IF(Table39[winner]=Table211[[#Headers],[MI]],1,0)</f>
        <v>0</v>
      </c>
      <c r="J17">
        <f>IF(Table39[winner]=Table211[[#Headers],[CSK]],1,0)</f>
        <v>0</v>
      </c>
      <c r="K17">
        <f>IF(Table39[winner]=Table211[[#Headers],[KKR]],1,0)</f>
        <v>0</v>
      </c>
      <c r="L17">
        <f>IF(Table39[winner]=Table211[[#Headers],[KXIP]],1,0)</f>
        <v>0</v>
      </c>
    </row>
    <row r="18" spans="1:12" x14ac:dyDescent="0.3">
      <c r="A18">
        <v>2009</v>
      </c>
      <c r="B18" t="s">
        <v>377</v>
      </c>
      <c r="C18" t="s">
        <v>375</v>
      </c>
      <c r="D18" t="s">
        <v>375</v>
      </c>
      <c r="E18">
        <f>IF(Table39[winner]=Table211[[#Headers],[RR]],1,0)</f>
        <v>1</v>
      </c>
      <c r="F18">
        <f>IF(Table39[winner]=Table211[[#Headers],[RCB]],1,0)</f>
        <v>0</v>
      </c>
      <c r="G18">
        <f>IF(Table39[winner]=Table211[[#Headers],[SRH]],1,0)</f>
        <v>0</v>
      </c>
      <c r="H18">
        <f>IF(Table39[winner]=Table211[[#Headers],[DC]],1,0)</f>
        <v>0</v>
      </c>
      <c r="I18">
        <f>IF(Table39[winner]=Table211[[#Headers],[MI]],1,0)</f>
        <v>0</v>
      </c>
      <c r="J18">
        <f>IF(Table39[winner]=Table211[[#Headers],[CSK]],1,0)</f>
        <v>0</v>
      </c>
      <c r="K18">
        <f>IF(Table39[winner]=Table211[[#Headers],[KKR]],1,0)</f>
        <v>0</v>
      </c>
      <c r="L18">
        <f>IF(Table39[winner]=Table211[[#Headers],[KXIP]],1,0)</f>
        <v>0</v>
      </c>
    </row>
    <row r="19" spans="1:12" x14ac:dyDescent="0.3">
      <c r="A19">
        <v>2009</v>
      </c>
      <c r="B19" t="s">
        <v>376</v>
      </c>
      <c r="C19" t="s">
        <v>375</v>
      </c>
      <c r="D19" t="s">
        <v>375</v>
      </c>
      <c r="E19">
        <f>IF(Table39[winner]=Table211[[#Headers],[RR]],1,0)</f>
        <v>1</v>
      </c>
      <c r="F19">
        <f>IF(Table39[winner]=Table211[[#Headers],[RCB]],1,0)</f>
        <v>0</v>
      </c>
      <c r="G19">
        <f>IF(Table39[winner]=Table211[[#Headers],[SRH]],1,0)</f>
        <v>0</v>
      </c>
      <c r="H19">
        <f>IF(Table39[winner]=Table211[[#Headers],[DC]],1,0)</f>
        <v>0</v>
      </c>
      <c r="I19">
        <f>IF(Table39[winner]=Table211[[#Headers],[MI]],1,0)</f>
        <v>0</v>
      </c>
      <c r="J19">
        <f>IF(Table39[winner]=Table211[[#Headers],[CSK]],1,0)</f>
        <v>0</v>
      </c>
      <c r="K19">
        <f>IF(Table39[winner]=Table211[[#Headers],[KKR]],1,0)</f>
        <v>0</v>
      </c>
      <c r="L19">
        <f>IF(Table39[winner]=Table211[[#Headers],[KXIP]],1,0)</f>
        <v>0</v>
      </c>
    </row>
    <row r="20" spans="1:12" x14ac:dyDescent="0.3">
      <c r="A20">
        <v>2009</v>
      </c>
      <c r="B20" t="s">
        <v>373</v>
      </c>
      <c r="C20" t="s">
        <v>375</v>
      </c>
      <c r="D20" t="s">
        <v>373</v>
      </c>
      <c r="E20">
        <f>IF(Table39[winner]=Table211[[#Headers],[RR]],1,0)</f>
        <v>0</v>
      </c>
      <c r="F20">
        <f>IF(Table39[winner]=Table211[[#Headers],[RCB]],1,0)</f>
        <v>0</v>
      </c>
      <c r="G20">
        <f>IF(Table39[winner]=Table211[[#Headers],[SRH]],1,0)</f>
        <v>0</v>
      </c>
      <c r="H20">
        <f>IF(Table39[winner]=Table211[[#Headers],[DC]],1,0)</f>
        <v>0</v>
      </c>
      <c r="I20">
        <f>IF(Table39[winner]=Table211[[#Headers],[MI]],1,0)</f>
        <v>0</v>
      </c>
      <c r="J20">
        <f>IF(Table39[winner]=Table211[[#Headers],[CSK]],1,0)</f>
        <v>1</v>
      </c>
      <c r="K20">
        <f>IF(Table39[winner]=Table211[[#Headers],[KKR]],1,0)</f>
        <v>0</v>
      </c>
      <c r="L20">
        <f>IF(Table39[winner]=Table211[[#Headers],[KXIP]],1,0)</f>
        <v>0</v>
      </c>
    </row>
    <row r="21" spans="1:12" x14ac:dyDescent="0.3">
      <c r="A21">
        <v>2009</v>
      </c>
      <c r="B21" t="s">
        <v>378</v>
      </c>
      <c r="C21" t="s">
        <v>375</v>
      </c>
      <c r="D21" t="s">
        <v>378</v>
      </c>
      <c r="E21">
        <f>IF(Table39[winner]=Table211[[#Headers],[RR]],1,0)</f>
        <v>0</v>
      </c>
      <c r="F21">
        <f>IF(Table39[winner]=Table211[[#Headers],[RCB]],1,0)</f>
        <v>0</v>
      </c>
      <c r="G21">
        <f>IF(Table39[winner]=Table211[[#Headers],[SRH]],1,0)</f>
        <v>1</v>
      </c>
      <c r="H21">
        <f>IF(Table39[winner]=Table211[[#Headers],[DC]],1,0)</f>
        <v>0</v>
      </c>
      <c r="I21">
        <f>IF(Table39[winner]=Table211[[#Headers],[MI]],1,0)</f>
        <v>0</v>
      </c>
      <c r="J21">
        <f>IF(Table39[winner]=Table211[[#Headers],[CSK]],1,0)</f>
        <v>0</v>
      </c>
      <c r="K21">
        <f>IF(Table39[winner]=Table211[[#Headers],[KKR]],1,0)</f>
        <v>0</v>
      </c>
      <c r="L21">
        <f>IF(Table39[winner]=Table211[[#Headers],[KXIP]],1,0)</f>
        <v>0</v>
      </c>
    </row>
    <row r="22" spans="1:12" x14ac:dyDescent="0.3">
      <c r="A22">
        <v>2009</v>
      </c>
      <c r="B22" t="s">
        <v>371</v>
      </c>
      <c r="C22" t="s">
        <v>375</v>
      </c>
      <c r="D22" t="s">
        <v>375</v>
      </c>
      <c r="E22">
        <f>IF(Table39[winner]=Table211[[#Headers],[RR]],1,0)</f>
        <v>1</v>
      </c>
      <c r="F22">
        <f>IF(Table39[winner]=Table211[[#Headers],[RCB]],1,0)</f>
        <v>0</v>
      </c>
      <c r="G22">
        <f>IF(Table39[winner]=Table211[[#Headers],[SRH]],1,0)</f>
        <v>0</v>
      </c>
      <c r="H22">
        <f>IF(Table39[winner]=Table211[[#Headers],[DC]],1,0)</f>
        <v>0</v>
      </c>
      <c r="I22">
        <f>IF(Table39[winner]=Table211[[#Headers],[MI]],1,0)</f>
        <v>0</v>
      </c>
      <c r="J22">
        <f>IF(Table39[winner]=Table211[[#Headers],[CSK]],1,0)</f>
        <v>0</v>
      </c>
      <c r="K22">
        <f>IF(Table39[winner]=Table211[[#Headers],[KKR]],1,0)</f>
        <v>0</v>
      </c>
      <c r="L22">
        <f>IF(Table39[winner]=Table211[[#Headers],[KXIP]],1,0)</f>
        <v>0</v>
      </c>
    </row>
    <row r="23" spans="1:12" x14ac:dyDescent="0.3">
      <c r="A23">
        <v>2009</v>
      </c>
      <c r="B23" t="s">
        <v>374</v>
      </c>
      <c r="C23" t="s">
        <v>375</v>
      </c>
      <c r="D23" t="s">
        <v>374</v>
      </c>
      <c r="E23">
        <f>IF(Table39[winner]=Table211[[#Headers],[RR]],1,0)</f>
        <v>0</v>
      </c>
      <c r="F23">
        <f>IF(Table39[winner]=Table211[[#Headers],[RCB]],1,0)</f>
        <v>0</v>
      </c>
      <c r="G23">
        <f>IF(Table39[winner]=Table211[[#Headers],[SRH]],1,0)</f>
        <v>0</v>
      </c>
      <c r="H23">
        <f>IF(Table39[winner]=Table211[[#Headers],[DC]],1,0)</f>
        <v>1</v>
      </c>
      <c r="I23">
        <f>IF(Table39[winner]=Table211[[#Headers],[MI]],1,0)</f>
        <v>0</v>
      </c>
      <c r="J23">
        <f>IF(Table39[winner]=Table211[[#Headers],[CSK]],1,0)</f>
        <v>0</v>
      </c>
      <c r="K23">
        <f>IF(Table39[winner]=Table211[[#Headers],[KKR]],1,0)</f>
        <v>0</v>
      </c>
      <c r="L23">
        <f>IF(Table39[winner]=Table211[[#Headers],[KXIP]],1,0)</f>
        <v>0</v>
      </c>
    </row>
    <row r="24" spans="1:12" x14ac:dyDescent="0.3">
      <c r="A24">
        <v>2009</v>
      </c>
      <c r="B24" t="s">
        <v>372</v>
      </c>
      <c r="C24" t="s">
        <v>375</v>
      </c>
      <c r="D24" t="s">
        <v>372</v>
      </c>
      <c r="E24">
        <f>IF(Table39[winner]=Table211[[#Headers],[RR]],1,0)</f>
        <v>0</v>
      </c>
      <c r="F24">
        <f>IF(Table39[winner]=Table211[[#Headers],[RCB]],1,0)</f>
        <v>0</v>
      </c>
      <c r="G24">
        <f>IF(Table39[winner]=Table211[[#Headers],[SRH]],1,0)</f>
        <v>0</v>
      </c>
      <c r="H24">
        <f>IF(Table39[winner]=Table211[[#Headers],[DC]],1,0)</f>
        <v>0</v>
      </c>
      <c r="I24">
        <f>IF(Table39[winner]=Table211[[#Headers],[MI]],1,0)</f>
        <v>0</v>
      </c>
      <c r="J24">
        <f>IF(Table39[winner]=Table211[[#Headers],[CSK]],1,0)</f>
        <v>0</v>
      </c>
      <c r="K24">
        <f>IF(Table39[winner]=Table211[[#Headers],[KKR]],1,0)</f>
        <v>1</v>
      </c>
      <c r="L24">
        <f>IF(Table39[winner]=Table211[[#Headers],[KXIP]],1,0)</f>
        <v>0</v>
      </c>
    </row>
    <row r="25" spans="1:12" x14ac:dyDescent="0.3">
      <c r="A25">
        <v>2010</v>
      </c>
      <c r="B25" t="s">
        <v>375</v>
      </c>
      <c r="C25" t="s">
        <v>372</v>
      </c>
      <c r="D25" t="s">
        <v>375</v>
      </c>
      <c r="E25">
        <f>IF(Table39[winner]=Table211[[#Headers],[RR]],1,0)</f>
        <v>1</v>
      </c>
      <c r="F25">
        <f>IF(Table39[winner]=Table211[[#Headers],[RCB]],1,0)</f>
        <v>0</v>
      </c>
      <c r="G25">
        <f>IF(Table39[winner]=Table211[[#Headers],[SRH]],1,0)</f>
        <v>0</v>
      </c>
      <c r="H25">
        <f>IF(Table39[winner]=Table211[[#Headers],[DC]],1,0)</f>
        <v>0</v>
      </c>
      <c r="I25">
        <f>IF(Table39[winner]=Table211[[#Headers],[MI]],1,0)</f>
        <v>0</v>
      </c>
      <c r="J25">
        <f>IF(Table39[winner]=Table211[[#Headers],[CSK]],1,0)</f>
        <v>0</v>
      </c>
      <c r="K25">
        <f>IF(Table39[winner]=Table211[[#Headers],[KKR]],1,0)</f>
        <v>0</v>
      </c>
      <c r="L25">
        <f>IF(Table39[winner]=Table211[[#Headers],[KXIP]],1,0)</f>
        <v>0</v>
      </c>
    </row>
    <row r="26" spans="1:12" x14ac:dyDescent="0.3">
      <c r="A26">
        <v>2010</v>
      </c>
      <c r="B26" t="s">
        <v>371</v>
      </c>
      <c r="C26" t="s">
        <v>375</v>
      </c>
      <c r="D26" t="s">
        <v>371</v>
      </c>
      <c r="E26">
        <f>IF(Table39[winner]=Table211[[#Headers],[RR]],1,0)</f>
        <v>0</v>
      </c>
      <c r="F26">
        <f>IF(Table39[winner]=Table211[[#Headers],[RCB]],1,0)</f>
        <v>0</v>
      </c>
      <c r="G26">
        <f>IF(Table39[winner]=Table211[[#Headers],[SRH]],1,0)</f>
        <v>0</v>
      </c>
      <c r="H26">
        <f>IF(Table39[winner]=Table211[[#Headers],[DC]],1,0)</f>
        <v>0</v>
      </c>
      <c r="I26">
        <f>IF(Table39[winner]=Table211[[#Headers],[MI]],1,0)</f>
        <v>1</v>
      </c>
      <c r="J26">
        <f>IF(Table39[winner]=Table211[[#Headers],[CSK]],1,0)</f>
        <v>0</v>
      </c>
      <c r="K26">
        <f>IF(Table39[winner]=Table211[[#Headers],[KKR]],1,0)</f>
        <v>0</v>
      </c>
      <c r="L26">
        <f>IF(Table39[winner]=Table211[[#Headers],[KXIP]],1,0)</f>
        <v>0</v>
      </c>
    </row>
    <row r="27" spans="1:12" x14ac:dyDescent="0.3">
      <c r="A27">
        <v>2010</v>
      </c>
      <c r="B27" t="s">
        <v>376</v>
      </c>
      <c r="C27" t="s">
        <v>375</v>
      </c>
      <c r="D27" t="s">
        <v>376</v>
      </c>
      <c r="E27">
        <f>IF(Table39[winner]=Table211[[#Headers],[RR]],1,0)</f>
        <v>0</v>
      </c>
      <c r="F27">
        <f>IF(Table39[winner]=Table211[[#Headers],[RCB]],1,0)</f>
        <v>1</v>
      </c>
      <c r="G27">
        <f>IF(Table39[winner]=Table211[[#Headers],[SRH]],1,0)</f>
        <v>0</v>
      </c>
      <c r="H27">
        <f>IF(Table39[winner]=Table211[[#Headers],[DC]],1,0)</f>
        <v>0</v>
      </c>
      <c r="I27">
        <f>IF(Table39[winner]=Table211[[#Headers],[MI]],1,0)</f>
        <v>0</v>
      </c>
      <c r="J27">
        <f>IF(Table39[winner]=Table211[[#Headers],[CSK]],1,0)</f>
        <v>0</v>
      </c>
      <c r="K27">
        <f>IF(Table39[winner]=Table211[[#Headers],[KKR]],1,0)</f>
        <v>0</v>
      </c>
      <c r="L27">
        <f>IF(Table39[winner]=Table211[[#Headers],[KXIP]],1,0)</f>
        <v>0</v>
      </c>
    </row>
    <row r="28" spans="1:12" x14ac:dyDescent="0.3">
      <c r="A28">
        <v>2010</v>
      </c>
      <c r="B28" t="s">
        <v>377</v>
      </c>
      <c r="C28" t="s">
        <v>375</v>
      </c>
      <c r="D28" t="s">
        <v>375</v>
      </c>
      <c r="E28">
        <f>IF(Table39[winner]=Table211[[#Headers],[RR]],1,0)</f>
        <v>1</v>
      </c>
      <c r="F28">
        <f>IF(Table39[winner]=Table211[[#Headers],[RCB]],1,0)</f>
        <v>0</v>
      </c>
      <c r="G28">
        <f>IF(Table39[winner]=Table211[[#Headers],[SRH]],1,0)</f>
        <v>0</v>
      </c>
      <c r="H28">
        <f>IF(Table39[winner]=Table211[[#Headers],[DC]],1,0)</f>
        <v>0</v>
      </c>
      <c r="I28">
        <f>IF(Table39[winner]=Table211[[#Headers],[MI]],1,0)</f>
        <v>0</v>
      </c>
      <c r="J28">
        <f>IF(Table39[winner]=Table211[[#Headers],[CSK]],1,0)</f>
        <v>0</v>
      </c>
      <c r="K28">
        <f>IF(Table39[winner]=Table211[[#Headers],[KKR]],1,0)</f>
        <v>0</v>
      </c>
      <c r="L28">
        <f>IF(Table39[winner]=Table211[[#Headers],[KXIP]],1,0)</f>
        <v>0</v>
      </c>
    </row>
    <row r="29" spans="1:12" x14ac:dyDescent="0.3">
      <c r="A29">
        <v>2010</v>
      </c>
      <c r="B29" t="s">
        <v>374</v>
      </c>
      <c r="C29" t="s">
        <v>375</v>
      </c>
      <c r="D29" t="s">
        <v>374</v>
      </c>
      <c r="E29">
        <f>IF(Table39[winner]=Table211[[#Headers],[RR]],1,0)</f>
        <v>0</v>
      </c>
      <c r="F29">
        <f>IF(Table39[winner]=Table211[[#Headers],[RCB]],1,0)</f>
        <v>0</v>
      </c>
      <c r="G29">
        <f>IF(Table39[winner]=Table211[[#Headers],[SRH]],1,0)</f>
        <v>0</v>
      </c>
      <c r="H29">
        <f>IF(Table39[winner]=Table211[[#Headers],[DC]],1,0)</f>
        <v>1</v>
      </c>
      <c r="I29">
        <f>IF(Table39[winner]=Table211[[#Headers],[MI]],1,0)</f>
        <v>0</v>
      </c>
      <c r="J29">
        <f>IF(Table39[winner]=Table211[[#Headers],[CSK]],1,0)</f>
        <v>0</v>
      </c>
      <c r="K29">
        <f>IF(Table39[winner]=Table211[[#Headers],[KKR]],1,0)</f>
        <v>0</v>
      </c>
      <c r="L29">
        <f>IF(Table39[winner]=Table211[[#Headers],[KXIP]],1,0)</f>
        <v>0</v>
      </c>
    </row>
    <row r="30" spans="1:12" x14ac:dyDescent="0.3">
      <c r="A30">
        <v>2010</v>
      </c>
      <c r="B30" t="s">
        <v>373</v>
      </c>
      <c r="C30" t="s">
        <v>375</v>
      </c>
      <c r="D30" t="s">
        <v>373</v>
      </c>
      <c r="E30">
        <f>IF(Table39[winner]=Table211[[#Headers],[RR]],1,0)</f>
        <v>0</v>
      </c>
      <c r="F30">
        <f>IF(Table39[winner]=Table211[[#Headers],[RCB]],1,0)</f>
        <v>0</v>
      </c>
      <c r="G30">
        <f>IF(Table39[winner]=Table211[[#Headers],[SRH]],1,0)</f>
        <v>0</v>
      </c>
      <c r="H30">
        <f>IF(Table39[winner]=Table211[[#Headers],[DC]],1,0)</f>
        <v>0</v>
      </c>
      <c r="I30">
        <f>IF(Table39[winner]=Table211[[#Headers],[MI]],1,0)</f>
        <v>0</v>
      </c>
      <c r="J30">
        <f>IF(Table39[winner]=Table211[[#Headers],[CSK]],1,0)</f>
        <v>1</v>
      </c>
      <c r="K30">
        <f>IF(Table39[winner]=Table211[[#Headers],[KKR]],1,0)</f>
        <v>0</v>
      </c>
      <c r="L30">
        <f>IF(Table39[winner]=Table211[[#Headers],[KXIP]],1,0)</f>
        <v>0</v>
      </c>
    </row>
    <row r="31" spans="1:12" x14ac:dyDescent="0.3">
      <c r="A31">
        <v>2010</v>
      </c>
      <c r="B31" t="s">
        <v>378</v>
      </c>
      <c r="C31" t="s">
        <v>375</v>
      </c>
      <c r="D31" t="s">
        <v>375</v>
      </c>
      <c r="E31">
        <f>IF(Table39[winner]=Table211[[#Headers],[RR]],1,0)</f>
        <v>1</v>
      </c>
      <c r="F31">
        <f>IF(Table39[winner]=Table211[[#Headers],[RCB]],1,0)</f>
        <v>0</v>
      </c>
      <c r="G31">
        <f>IF(Table39[winner]=Table211[[#Headers],[SRH]],1,0)</f>
        <v>0</v>
      </c>
      <c r="H31">
        <f>IF(Table39[winner]=Table211[[#Headers],[DC]],1,0)</f>
        <v>0</v>
      </c>
      <c r="I31">
        <f>IF(Table39[winner]=Table211[[#Headers],[MI]],1,0)</f>
        <v>0</v>
      </c>
      <c r="J31">
        <f>IF(Table39[winner]=Table211[[#Headers],[CSK]],1,0)</f>
        <v>0</v>
      </c>
      <c r="K31">
        <f>IF(Table39[winner]=Table211[[#Headers],[KKR]],1,0)</f>
        <v>0</v>
      </c>
      <c r="L31">
        <f>IF(Table39[winner]=Table211[[#Headers],[KXIP]],1,0)</f>
        <v>0</v>
      </c>
    </row>
    <row r="32" spans="1:12" x14ac:dyDescent="0.3">
      <c r="A32">
        <v>2010</v>
      </c>
      <c r="B32" t="s">
        <v>372</v>
      </c>
      <c r="C32" t="s">
        <v>375</v>
      </c>
      <c r="D32" t="s">
        <v>372</v>
      </c>
      <c r="E32">
        <f>IF(Table39[winner]=Table211[[#Headers],[RR]],1,0)</f>
        <v>0</v>
      </c>
      <c r="F32">
        <f>IF(Table39[winner]=Table211[[#Headers],[RCB]],1,0)</f>
        <v>0</v>
      </c>
      <c r="G32">
        <f>IF(Table39[winner]=Table211[[#Headers],[SRH]],1,0)</f>
        <v>0</v>
      </c>
      <c r="H32">
        <f>IF(Table39[winner]=Table211[[#Headers],[DC]],1,0)</f>
        <v>0</v>
      </c>
      <c r="I32">
        <f>IF(Table39[winner]=Table211[[#Headers],[MI]],1,0)</f>
        <v>0</v>
      </c>
      <c r="J32">
        <f>IF(Table39[winner]=Table211[[#Headers],[CSK]],1,0)</f>
        <v>0</v>
      </c>
      <c r="K32">
        <f>IF(Table39[winner]=Table211[[#Headers],[KKR]],1,0)</f>
        <v>1</v>
      </c>
      <c r="L32">
        <f>IF(Table39[winner]=Table211[[#Headers],[KXIP]],1,0)</f>
        <v>0</v>
      </c>
    </row>
    <row r="33" spans="1:12" x14ac:dyDescent="0.3">
      <c r="A33">
        <v>2011</v>
      </c>
      <c r="B33" t="s">
        <v>375</v>
      </c>
      <c r="C33" t="s">
        <v>372</v>
      </c>
      <c r="D33" t="s">
        <v>372</v>
      </c>
      <c r="E33">
        <f>IF(Table39[winner]=Table211[[#Headers],[RR]],1,0)</f>
        <v>0</v>
      </c>
      <c r="F33">
        <f>IF(Table39[winner]=Table211[[#Headers],[RCB]],1,0)</f>
        <v>0</v>
      </c>
      <c r="G33">
        <f>IF(Table39[winner]=Table211[[#Headers],[SRH]],1,0)</f>
        <v>0</v>
      </c>
      <c r="H33">
        <f>IF(Table39[winner]=Table211[[#Headers],[DC]],1,0)</f>
        <v>0</v>
      </c>
      <c r="I33">
        <f>IF(Table39[winner]=Table211[[#Headers],[MI]],1,0)</f>
        <v>0</v>
      </c>
      <c r="J33">
        <f>IF(Table39[winner]=Table211[[#Headers],[CSK]],1,0)</f>
        <v>0</v>
      </c>
      <c r="K33">
        <f>IF(Table39[winner]=Table211[[#Headers],[KKR]],1,0)</f>
        <v>1</v>
      </c>
      <c r="L33">
        <f>IF(Table39[winner]=Table211[[#Headers],[KXIP]],1,0)</f>
        <v>0</v>
      </c>
    </row>
    <row r="34" spans="1:12" x14ac:dyDescent="0.3">
      <c r="A34">
        <v>2011</v>
      </c>
      <c r="B34" t="s">
        <v>378</v>
      </c>
      <c r="C34" t="s">
        <v>375</v>
      </c>
      <c r="D34" t="s">
        <v>375</v>
      </c>
      <c r="E34">
        <f>IF(Table39[winner]=Table211[[#Headers],[RR]],1,0)</f>
        <v>1</v>
      </c>
      <c r="F34">
        <f>IF(Table39[winner]=Table211[[#Headers],[RCB]],1,0)</f>
        <v>0</v>
      </c>
      <c r="G34">
        <f>IF(Table39[winner]=Table211[[#Headers],[SRH]],1,0)</f>
        <v>0</v>
      </c>
      <c r="H34">
        <f>IF(Table39[winner]=Table211[[#Headers],[DC]],1,0)</f>
        <v>0</v>
      </c>
      <c r="I34">
        <f>IF(Table39[winner]=Table211[[#Headers],[MI]],1,0)</f>
        <v>0</v>
      </c>
      <c r="J34">
        <f>IF(Table39[winner]=Table211[[#Headers],[CSK]],1,0)</f>
        <v>0</v>
      </c>
      <c r="K34">
        <f>IF(Table39[winner]=Table211[[#Headers],[KKR]],1,0)</f>
        <v>0</v>
      </c>
      <c r="L34">
        <f>IF(Table39[winner]=Table211[[#Headers],[KXIP]],1,0)</f>
        <v>0</v>
      </c>
    </row>
    <row r="35" spans="1:12" x14ac:dyDescent="0.3">
      <c r="A35">
        <v>2011</v>
      </c>
      <c r="B35" t="s">
        <v>372</v>
      </c>
      <c r="C35" t="s">
        <v>375</v>
      </c>
      <c r="D35" t="s">
        <v>372</v>
      </c>
      <c r="E35">
        <f>IF(Table39[winner]=Table211[[#Headers],[RR]],1,0)</f>
        <v>0</v>
      </c>
      <c r="F35">
        <f>IF(Table39[winner]=Table211[[#Headers],[RCB]],1,0)</f>
        <v>0</v>
      </c>
      <c r="G35">
        <f>IF(Table39[winner]=Table211[[#Headers],[SRH]],1,0)</f>
        <v>0</v>
      </c>
      <c r="H35">
        <f>IF(Table39[winner]=Table211[[#Headers],[DC]],1,0)</f>
        <v>0</v>
      </c>
      <c r="I35">
        <f>IF(Table39[winner]=Table211[[#Headers],[MI]],1,0)</f>
        <v>0</v>
      </c>
      <c r="J35">
        <f>IF(Table39[winner]=Table211[[#Headers],[CSK]],1,0)</f>
        <v>0</v>
      </c>
      <c r="K35">
        <f>IF(Table39[winner]=Table211[[#Headers],[KKR]],1,0)</f>
        <v>1</v>
      </c>
      <c r="L35">
        <f>IF(Table39[winner]=Table211[[#Headers],[KXIP]],1,0)</f>
        <v>0</v>
      </c>
    </row>
    <row r="36" spans="1:12" x14ac:dyDescent="0.3">
      <c r="A36">
        <v>2011</v>
      </c>
      <c r="B36" t="s">
        <v>377</v>
      </c>
      <c r="C36" t="s">
        <v>375</v>
      </c>
      <c r="D36" t="s">
        <v>377</v>
      </c>
      <c r="E36">
        <f>IF(Table39[winner]=Table211[[#Headers],[RR]],1,0)</f>
        <v>0</v>
      </c>
      <c r="F36">
        <f>IF(Table39[winner]=Table211[[#Headers],[RCB]],1,0)</f>
        <v>0</v>
      </c>
      <c r="G36">
        <f>IF(Table39[winner]=Table211[[#Headers],[SRH]],1,0)</f>
        <v>0</v>
      </c>
      <c r="H36">
        <f>IF(Table39[winner]=Table211[[#Headers],[DC]],1,0)</f>
        <v>0</v>
      </c>
      <c r="I36">
        <f>IF(Table39[winner]=Table211[[#Headers],[MI]],1,0)</f>
        <v>0</v>
      </c>
      <c r="J36">
        <f>IF(Table39[winner]=Table211[[#Headers],[CSK]],1,0)</f>
        <v>0</v>
      </c>
      <c r="K36">
        <f>IF(Table39[winner]=Table211[[#Headers],[KKR]],1,0)</f>
        <v>0</v>
      </c>
      <c r="L36">
        <f>IF(Table39[winner]=Table211[[#Headers],[KXIP]],1,0)</f>
        <v>1</v>
      </c>
    </row>
    <row r="37" spans="1:12" x14ac:dyDescent="0.3">
      <c r="A37">
        <v>2011</v>
      </c>
      <c r="B37" t="s">
        <v>373</v>
      </c>
      <c r="C37" t="s">
        <v>375</v>
      </c>
      <c r="D37" t="s">
        <v>373</v>
      </c>
      <c r="E37">
        <f>IF(Table39[winner]=Table211[[#Headers],[RR]],1,0)</f>
        <v>0</v>
      </c>
      <c r="F37">
        <f>IF(Table39[winner]=Table211[[#Headers],[RCB]],1,0)</f>
        <v>0</v>
      </c>
      <c r="G37">
        <f>IF(Table39[winner]=Table211[[#Headers],[SRH]],1,0)</f>
        <v>0</v>
      </c>
      <c r="H37">
        <f>IF(Table39[winner]=Table211[[#Headers],[DC]],1,0)</f>
        <v>0</v>
      </c>
      <c r="I37">
        <f>IF(Table39[winner]=Table211[[#Headers],[MI]],1,0)</f>
        <v>0</v>
      </c>
      <c r="J37">
        <f>IF(Table39[winner]=Table211[[#Headers],[CSK]],1,0)</f>
        <v>1</v>
      </c>
      <c r="K37">
        <f>IF(Table39[winner]=Table211[[#Headers],[KKR]],1,0)</f>
        <v>0</v>
      </c>
      <c r="L37">
        <f>IF(Table39[winner]=Table211[[#Headers],[KXIP]],1,0)</f>
        <v>0</v>
      </c>
    </row>
    <row r="38" spans="1:12" x14ac:dyDescent="0.3">
      <c r="A38">
        <v>2011</v>
      </c>
      <c r="B38" t="s">
        <v>371</v>
      </c>
      <c r="C38" t="s">
        <v>375</v>
      </c>
      <c r="D38" t="s">
        <v>375</v>
      </c>
      <c r="E38">
        <f>IF(Table39[winner]=Table211[[#Headers],[RR]],1,0)</f>
        <v>1</v>
      </c>
      <c r="F38">
        <f>IF(Table39[winner]=Table211[[#Headers],[RCB]],1,0)</f>
        <v>0</v>
      </c>
      <c r="G38">
        <f>IF(Table39[winner]=Table211[[#Headers],[SRH]],1,0)</f>
        <v>0</v>
      </c>
      <c r="H38">
        <f>IF(Table39[winner]=Table211[[#Headers],[DC]],1,0)</f>
        <v>0</v>
      </c>
      <c r="I38">
        <f>IF(Table39[winner]=Table211[[#Headers],[MI]],1,0)</f>
        <v>0</v>
      </c>
      <c r="J38">
        <f>IF(Table39[winner]=Table211[[#Headers],[CSK]],1,0)</f>
        <v>0</v>
      </c>
      <c r="K38">
        <f>IF(Table39[winner]=Table211[[#Headers],[KKR]],1,0)</f>
        <v>0</v>
      </c>
      <c r="L38">
        <f>IF(Table39[winner]=Table211[[#Headers],[KXIP]],1,0)</f>
        <v>0</v>
      </c>
    </row>
    <row r="39" spans="1:12" x14ac:dyDescent="0.3">
      <c r="A39">
        <v>2012</v>
      </c>
      <c r="B39" t="s">
        <v>375</v>
      </c>
      <c r="C39" t="s">
        <v>372</v>
      </c>
      <c r="D39" t="s">
        <v>375</v>
      </c>
      <c r="E39">
        <f>IF(Table39[winner]=Table211[[#Headers],[RR]],1,0)</f>
        <v>1</v>
      </c>
      <c r="F39">
        <f>IF(Table39[winner]=Table211[[#Headers],[RCB]],1,0)</f>
        <v>0</v>
      </c>
      <c r="G39">
        <f>IF(Table39[winner]=Table211[[#Headers],[SRH]],1,0)</f>
        <v>0</v>
      </c>
      <c r="H39">
        <f>IF(Table39[winner]=Table211[[#Headers],[DC]],1,0)</f>
        <v>0</v>
      </c>
      <c r="I39">
        <f>IF(Table39[winner]=Table211[[#Headers],[MI]],1,0)</f>
        <v>0</v>
      </c>
      <c r="J39">
        <f>IF(Table39[winner]=Table211[[#Headers],[CSK]],1,0)</f>
        <v>0</v>
      </c>
      <c r="K39">
        <f>IF(Table39[winner]=Table211[[#Headers],[KKR]],1,0)</f>
        <v>0</v>
      </c>
      <c r="L39">
        <f>IF(Table39[winner]=Table211[[#Headers],[KXIP]],1,0)</f>
        <v>0</v>
      </c>
    </row>
    <row r="40" spans="1:12" x14ac:dyDescent="0.3">
      <c r="A40">
        <v>2012</v>
      </c>
      <c r="B40" t="s">
        <v>371</v>
      </c>
      <c r="C40" t="s">
        <v>375</v>
      </c>
      <c r="D40" t="s">
        <v>371</v>
      </c>
      <c r="E40">
        <f>IF(Table39[winner]=Table211[[#Headers],[RR]],1,0)</f>
        <v>0</v>
      </c>
      <c r="F40">
        <f>IF(Table39[winner]=Table211[[#Headers],[RCB]],1,0)</f>
        <v>0</v>
      </c>
      <c r="G40">
        <f>IF(Table39[winner]=Table211[[#Headers],[SRH]],1,0)</f>
        <v>0</v>
      </c>
      <c r="H40">
        <f>IF(Table39[winner]=Table211[[#Headers],[DC]],1,0)</f>
        <v>0</v>
      </c>
      <c r="I40">
        <f>IF(Table39[winner]=Table211[[#Headers],[MI]],1,0)</f>
        <v>1</v>
      </c>
      <c r="J40">
        <f>IF(Table39[winner]=Table211[[#Headers],[CSK]],1,0)</f>
        <v>0</v>
      </c>
      <c r="K40">
        <f>IF(Table39[winner]=Table211[[#Headers],[KKR]],1,0)</f>
        <v>0</v>
      </c>
      <c r="L40">
        <f>IF(Table39[winner]=Table211[[#Headers],[KXIP]],1,0)</f>
        <v>0</v>
      </c>
    </row>
    <row r="41" spans="1:12" x14ac:dyDescent="0.3">
      <c r="A41">
        <v>2012</v>
      </c>
      <c r="B41" t="s">
        <v>372</v>
      </c>
      <c r="C41" t="s">
        <v>375</v>
      </c>
      <c r="D41" t="s">
        <v>372</v>
      </c>
      <c r="E41">
        <f>IF(Table39[winner]=Table211[[#Headers],[RR]],1,0)</f>
        <v>0</v>
      </c>
      <c r="F41">
        <f>IF(Table39[winner]=Table211[[#Headers],[RCB]],1,0)</f>
        <v>0</v>
      </c>
      <c r="G41">
        <f>IF(Table39[winner]=Table211[[#Headers],[SRH]],1,0)</f>
        <v>0</v>
      </c>
      <c r="H41">
        <f>IF(Table39[winner]=Table211[[#Headers],[DC]],1,0)</f>
        <v>0</v>
      </c>
      <c r="I41">
        <f>IF(Table39[winner]=Table211[[#Headers],[MI]],1,0)</f>
        <v>0</v>
      </c>
      <c r="J41">
        <f>IF(Table39[winner]=Table211[[#Headers],[CSK]],1,0)</f>
        <v>0</v>
      </c>
      <c r="K41">
        <f>IF(Table39[winner]=Table211[[#Headers],[KKR]],1,0)</f>
        <v>1</v>
      </c>
      <c r="L41">
        <f>IF(Table39[winner]=Table211[[#Headers],[KXIP]],1,0)</f>
        <v>0</v>
      </c>
    </row>
    <row r="42" spans="1:12" x14ac:dyDescent="0.3">
      <c r="A42">
        <v>2012</v>
      </c>
      <c r="B42" t="s">
        <v>376</v>
      </c>
      <c r="C42" t="s">
        <v>375</v>
      </c>
      <c r="D42" t="s">
        <v>375</v>
      </c>
      <c r="E42">
        <f>IF(Table39[winner]=Table211[[#Headers],[RR]],1,0)</f>
        <v>1</v>
      </c>
      <c r="F42">
        <f>IF(Table39[winner]=Table211[[#Headers],[RCB]],1,0)</f>
        <v>0</v>
      </c>
      <c r="G42">
        <f>IF(Table39[winner]=Table211[[#Headers],[SRH]],1,0)</f>
        <v>0</v>
      </c>
      <c r="H42">
        <f>IF(Table39[winner]=Table211[[#Headers],[DC]],1,0)</f>
        <v>0</v>
      </c>
      <c r="I42">
        <f>IF(Table39[winner]=Table211[[#Headers],[MI]],1,0)</f>
        <v>0</v>
      </c>
      <c r="J42">
        <f>IF(Table39[winner]=Table211[[#Headers],[CSK]],1,0)</f>
        <v>0</v>
      </c>
      <c r="K42">
        <f>IF(Table39[winner]=Table211[[#Headers],[KKR]],1,0)</f>
        <v>0</v>
      </c>
      <c r="L42">
        <f>IF(Table39[winner]=Table211[[#Headers],[KXIP]],1,0)</f>
        <v>0</v>
      </c>
    </row>
    <row r="43" spans="1:12" x14ac:dyDescent="0.3">
      <c r="A43">
        <v>2012</v>
      </c>
      <c r="B43" t="s">
        <v>373</v>
      </c>
      <c r="C43" t="s">
        <v>375</v>
      </c>
      <c r="D43" t="s">
        <v>373</v>
      </c>
      <c r="E43">
        <f>IF(Table39[winner]=Table211[[#Headers],[RR]],1,0)</f>
        <v>0</v>
      </c>
      <c r="F43">
        <f>IF(Table39[winner]=Table211[[#Headers],[RCB]],1,0)</f>
        <v>0</v>
      </c>
      <c r="G43">
        <f>IF(Table39[winner]=Table211[[#Headers],[SRH]],1,0)</f>
        <v>0</v>
      </c>
      <c r="H43">
        <f>IF(Table39[winner]=Table211[[#Headers],[DC]],1,0)</f>
        <v>0</v>
      </c>
      <c r="I43">
        <f>IF(Table39[winner]=Table211[[#Headers],[MI]],1,0)</f>
        <v>0</v>
      </c>
      <c r="J43">
        <f>IF(Table39[winner]=Table211[[#Headers],[CSK]],1,0)</f>
        <v>1</v>
      </c>
      <c r="K43">
        <f>IF(Table39[winner]=Table211[[#Headers],[KKR]],1,0)</f>
        <v>0</v>
      </c>
      <c r="L43">
        <f>IF(Table39[winner]=Table211[[#Headers],[KXIP]],1,0)</f>
        <v>0</v>
      </c>
    </row>
    <row r="44" spans="1:12" x14ac:dyDescent="0.3">
      <c r="A44">
        <v>2012</v>
      </c>
      <c r="B44" t="s">
        <v>374</v>
      </c>
      <c r="C44" t="s">
        <v>375</v>
      </c>
      <c r="D44" t="s">
        <v>374</v>
      </c>
      <c r="E44">
        <f>IF(Table39[winner]=Table211[[#Headers],[RR]],1,0)</f>
        <v>0</v>
      </c>
      <c r="F44">
        <f>IF(Table39[winner]=Table211[[#Headers],[RCB]],1,0)</f>
        <v>0</v>
      </c>
      <c r="G44">
        <f>IF(Table39[winner]=Table211[[#Headers],[SRH]],1,0)</f>
        <v>0</v>
      </c>
      <c r="H44">
        <f>IF(Table39[winner]=Table211[[#Headers],[DC]],1,0)</f>
        <v>1</v>
      </c>
      <c r="I44">
        <f>IF(Table39[winner]=Table211[[#Headers],[MI]],1,0)</f>
        <v>0</v>
      </c>
      <c r="J44">
        <f>IF(Table39[winner]=Table211[[#Headers],[CSK]],1,0)</f>
        <v>0</v>
      </c>
      <c r="K44">
        <f>IF(Table39[winner]=Table211[[#Headers],[KKR]],1,0)</f>
        <v>0</v>
      </c>
      <c r="L44">
        <f>IF(Table39[winner]=Table211[[#Headers],[KXIP]],1,0)</f>
        <v>0</v>
      </c>
    </row>
    <row r="45" spans="1:12" x14ac:dyDescent="0.3">
      <c r="A45">
        <v>2012</v>
      </c>
      <c r="B45" t="s">
        <v>377</v>
      </c>
      <c r="C45" t="s">
        <v>375</v>
      </c>
      <c r="D45" t="s">
        <v>375</v>
      </c>
      <c r="E45">
        <f>IF(Table39[winner]=Table211[[#Headers],[RR]],1,0)</f>
        <v>1</v>
      </c>
      <c r="F45">
        <f>IF(Table39[winner]=Table211[[#Headers],[RCB]],1,0)</f>
        <v>0</v>
      </c>
      <c r="G45">
        <f>IF(Table39[winner]=Table211[[#Headers],[SRH]],1,0)</f>
        <v>0</v>
      </c>
      <c r="H45">
        <f>IF(Table39[winner]=Table211[[#Headers],[DC]],1,0)</f>
        <v>0</v>
      </c>
      <c r="I45">
        <f>IF(Table39[winner]=Table211[[#Headers],[MI]],1,0)</f>
        <v>0</v>
      </c>
      <c r="J45">
        <f>IF(Table39[winner]=Table211[[#Headers],[CSK]],1,0)</f>
        <v>0</v>
      </c>
      <c r="K45">
        <f>IF(Table39[winner]=Table211[[#Headers],[KKR]],1,0)</f>
        <v>0</v>
      </c>
      <c r="L45">
        <f>IF(Table39[winner]=Table211[[#Headers],[KXIP]],1,0)</f>
        <v>0</v>
      </c>
    </row>
    <row r="46" spans="1:12" x14ac:dyDescent="0.3">
      <c r="A46">
        <v>2012</v>
      </c>
      <c r="B46" t="s">
        <v>378</v>
      </c>
      <c r="C46" t="s">
        <v>375</v>
      </c>
      <c r="D46" t="s">
        <v>378</v>
      </c>
      <c r="E46">
        <f>IF(Table39[winner]=Table211[[#Headers],[RR]],1,0)</f>
        <v>0</v>
      </c>
      <c r="F46">
        <f>IF(Table39[winner]=Table211[[#Headers],[RCB]],1,0)</f>
        <v>0</v>
      </c>
      <c r="G46">
        <f>IF(Table39[winner]=Table211[[#Headers],[SRH]],1,0)</f>
        <v>1</v>
      </c>
      <c r="H46">
        <f>IF(Table39[winner]=Table211[[#Headers],[DC]],1,0)</f>
        <v>0</v>
      </c>
      <c r="I46">
        <f>IF(Table39[winner]=Table211[[#Headers],[MI]],1,0)</f>
        <v>0</v>
      </c>
      <c r="J46">
        <f>IF(Table39[winner]=Table211[[#Headers],[CSK]],1,0)</f>
        <v>0</v>
      </c>
      <c r="K46">
        <f>IF(Table39[winner]=Table211[[#Headers],[KKR]],1,0)</f>
        <v>0</v>
      </c>
      <c r="L46">
        <f>IF(Table39[winner]=Table211[[#Headers],[KXIP]],1,0)</f>
        <v>0</v>
      </c>
    </row>
    <row r="47" spans="1:12" x14ac:dyDescent="0.3">
      <c r="A47">
        <v>2013</v>
      </c>
      <c r="B47" t="s">
        <v>375</v>
      </c>
      <c r="C47" t="s">
        <v>372</v>
      </c>
      <c r="D47" t="s">
        <v>375</v>
      </c>
      <c r="E47">
        <f>IF(Table39[winner]=Table211[[#Headers],[RR]],1,0)</f>
        <v>1</v>
      </c>
      <c r="F47">
        <f>IF(Table39[winner]=Table211[[#Headers],[RCB]],1,0)</f>
        <v>0</v>
      </c>
      <c r="G47">
        <f>IF(Table39[winner]=Table211[[#Headers],[SRH]],1,0)</f>
        <v>0</v>
      </c>
      <c r="H47">
        <f>IF(Table39[winner]=Table211[[#Headers],[DC]],1,0)</f>
        <v>0</v>
      </c>
      <c r="I47">
        <f>IF(Table39[winner]=Table211[[#Headers],[MI]],1,0)</f>
        <v>0</v>
      </c>
      <c r="J47">
        <f>IF(Table39[winner]=Table211[[#Headers],[CSK]],1,0)</f>
        <v>0</v>
      </c>
      <c r="K47">
        <f>IF(Table39[winner]=Table211[[#Headers],[KKR]],1,0)</f>
        <v>0</v>
      </c>
      <c r="L47">
        <f>IF(Table39[winner]=Table211[[#Headers],[KXIP]],1,0)</f>
        <v>0</v>
      </c>
    </row>
    <row r="48" spans="1:12" x14ac:dyDescent="0.3">
      <c r="A48">
        <v>2013</v>
      </c>
      <c r="B48" t="s">
        <v>374</v>
      </c>
      <c r="C48" t="s">
        <v>375</v>
      </c>
      <c r="D48" t="s">
        <v>375</v>
      </c>
      <c r="E48">
        <f>IF(Table39[winner]=Table211[[#Headers],[RR]],1,0)</f>
        <v>1</v>
      </c>
      <c r="F48">
        <f>IF(Table39[winner]=Table211[[#Headers],[RCB]],1,0)</f>
        <v>0</v>
      </c>
      <c r="G48">
        <f>IF(Table39[winner]=Table211[[#Headers],[SRH]],1,0)</f>
        <v>0</v>
      </c>
      <c r="H48">
        <f>IF(Table39[winner]=Table211[[#Headers],[DC]],1,0)</f>
        <v>0</v>
      </c>
      <c r="I48">
        <f>IF(Table39[winner]=Table211[[#Headers],[MI]],1,0)</f>
        <v>0</v>
      </c>
      <c r="J48">
        <f>IF(Table39[winner]=Table211[[#Headers],[CSK]],1,0)</f>
        <v>0</v>
      </c>
      <c r="K48">
        <f>IF(Table39[winner]=Table211[[#Headers],[KKR]],1,0)</f>
        <v>0</v>
      </c>
      <c r="L48">
        <f>IF(Table39[winner]=Table211[[#Headers],[KXIP]],1,0)</f>
        <v>0</v>
      </c>
    </row>
    <row r="49" spans="1:12" x14ac:dyDescent="0.3">
      <c r="A49">
        <v>2013</v>
      </c>
      <c r="B49" t="s">
        <v>376</v>
      </c>
      <c r="C49" t="s">
        <v>375</v>
      </c>
      <c r="D49" t="s">
        <v>376</v>
      </c>
      <c r="E49">
        <f>IF(Table39[winner]=Table211[[#Headers],[RR]],1,0)</f>
        <v>0</v>
      </c>
      <c r="F49">
        <f>IF(Table39[winner]=Table211[[#Headers],[RCB]],1,0)</f>
        <v>1</v>
      </c>
      <c r="G49">
        <f>IF(Table39[winner]=Table211[[#Headers],[SRH]],1,0)</f>
        <v>0</v>
      </c>
      <c r="H49">
        <f>IF(Table39[winner]=Table211[[#Headers],[DC]],1,0)</f>
        <v>0</v>
      </c>
      <c r="I49">
        <f>IF(Table39[winner]=Table211[[#Headers],[MI]],1,0)</f>
        <v>0</v>
      </c>
      <c r="J49">
        <f>IF(Table39[winner]=Table211[[#Headers],[CSK]],1,0)</f>
        <v>0</v>
      </c>
      <c r="K49">
        <f>IF(Table39[winner]=Table211[[#Headers],[KKR]],1,0)</f>
        <v>0</v>
      </c>
      <c r="L49">
        <f>IF(Table39[winner]=Table211[[#Headers],[KXIP]],1,0)</f>
        <v>0</v>
      </c>
    </row>
    <row r="50" spans="1:12" x14ac:dyDescent="0.3">
      <c r="A50">
        <v>2013</v>
      </c>
      <c r="B50" t="s">
        <v>373</v>
      </c>
      <c r="C50" t="s">
        <v>375</v>
      </c>
      <c r="D50" t="s">
        <v>373</v>
      </c>
      <c r="E50">
        <f>IF(Table39[winner]=Table211[[#Headers],[RR]],1,0)</f>
        <v>0</v>
      </c>
      <c r="F50">
        <f>IF(Table39[winner]=Table211[[#Headers],[RCB]],1,0)</f>
        <v>0</v>
      </c>
      <c r="G50">
        <f>IF(Table39[winner]=Table211[[#Headers],[SRH]],1,0)</f>
        <v>0</v>
      </c>
      <c r="H50">
        <f>IF(Table39[winner]=Table211[[#Headers],[DC]],1,0)</f>
        <v>0</v>
      </c>
      <c r="I50">
        <f>IF(Table39[winner]=Table211[[#Headers],[MI]],1,0)</f>
        <v>0</v>
      </c>
      <c r="J50">
        <f>IF(Table39[winner]=Table211[[#Headers],[CSK]],1,0)</f>
        <v>1</v>
      </c>
      <c r="K50">
        <f>IF(Table39[winner]=Table211[[#Headers],[KKR]],1,0)</f>
        <v>0</v>
      </c>
      <c r="L50">
        <f>IF(Table39[winner]=Table211[[#Headers],[KXIP]],1,0)</f>
        <v>0</v>
      </c>
    </row>
    <row r="51" spans="1:12" x14ac:dyDescent="0.3">
      <c r="A51">
        <v>2013</v>
      </c>
      <c r="B51" t="s">
        <v>372</v>
      </c>
      <c r="C51" t="s">
        <v>375</v>
      </c>
      <c r="D51" t="s">
        <v>372</v>
      </c>
      <c r="E51">
        <f>IF(Table39[winner]=Table211[[#Headers],[RR]],1,0)</f>
        <v>0</v>
      </c>
      <c r="F51">
        <f>IF(Table39[winner]=Table211[[#Headers],[RCB]],1,0)</f>
        <v>0</v>
      </c>
      <c r="G51">
        <f>IF(Table39[winner]=Table211[[#Headers],[SRH]],1,0)</f>
        <v>0</v>
      </c>
      <c r="H51">
        <f>IF(Table39[winner]=Table211[[#Headers],[DC]],1,0)</f>
        <v>0</v>
      </c>
      <c r="I51">
        <f>IF(Table39[winner]=Table211[[#Headers],[MI]],1,0)</f>
        <v>0</v>
      </c>
      <c r="J51">
        <f>IF(Table39[winner]=Table211[[#Headers],[CSK]],1,0)</f>
        <v>0</v>
      </c>
      <c r="K51">
        <f>IF(Table39[winner]=Table211[[#Headers],[KKR]],1,0)</f>
        <v>1</v>
      </c>
      <c r="L51">
        <f>IF(Table39[winner]=Table211[[#Headers],[KXIP]],1,0)</f>
        <v>0</v>
      </c>
    </row>
    <row r="52" spans="1:12" x14ac:dyDescent="0.3">
      <c r="A52">
        <v>2013</v>
      </c>
      <c r="B52" t="s">
        <v>377</v>
      </c>
      <c r="C52" t="s">
        <v>375</v>
      </c>
      <c r="D52" t="s">
        <v>375</v>
      </c>
      <c r="E52">
        <f>IF(Table39[winner]=Table211[[#Headers],[RR]],1,0)</f>
        <v>1</v>
      </c>
      <c r="F52">
        <f>IF(Table39[winner]=Table211[[#Headers],[RCB]],1,0)</f>
        <v>0</v>
      </c>
      <c r="G52">
        <f>IF(Table39[winner]=Table211[[#Headers],[SRH]],1,0)</f>
        <v>0</v>
      </c>
      <c r="H52">
        <f>IF(Table39[winner]=Table211[[#Headers],[DC]],1,0)</f>
        <v>0</v>
      </c>
      <c r="I52">
        <f>IF(Table39[winner]=Table211[[#Headers],[MI]],1,0)</f>
        <v>0</v>
      </c>
      <c r="J52">
        <f>IF(Table39[winner]=Table211[[#Headers],[CSK]],1,0)</f>
        <v>0</v>
      </c>
      <c r="K52">
        <f>IF(Table39[winner]=Table211[[#Headers],[KKR]],1,0)</f>
        <v>0</v>
      </c>
      <c r="L52">
        <f>IF(Table39[winner]=Table211[[#Headers],[KXIP]],1,0)</f>
        <v>0</v>
      </c>
    </row>
    <row r="53" spans="1:12" x14ac:dyDescent="0.3">
      <c r="A53">
        <v>2013</v>
      </c>
      <c r="B53" t="s">
        <v>371</v>
      </c>
      <c r="C53" t="s">
        <v>375</v>
      </c>
      <c r="D53" t="s">
        <v>371</v>
      </c>
      <c r="E53">
        <f>IF(Table39[winner]=Table211[[#Headers],[RR]],1,0)</f>
        <v>0</v>
      </c>
      <c r="F53">
        <f>IF(Table39[winner]=Table211[[#Headers],[RCB]],1,0)</f>
        <v>0</v>
      </c>
      <c r="G53">
        <f>IF(Table39[winner]=Table211[[#Headers],[SRH]],1,0)</f>
        <v>0</v>
      </c>
      <c r="H53">
        <f>IF(Table39[winner]=Table211[[#Headers],[DC]],1,0)</f>
        <v>0</v>
      </c>
      <c r="I53">
        <f>IF(Table39[winner]=Table211[[#Headers],[MI]],1,0)</f>
        <v>1</v>
      </c>
      <c r="J53">
        <f>IF(Table39[winner]=Table211[[#Headers],[CSK]],1,0)</f>
        <v>0</v>
      </c>
      <c r="K53">
        <f>IF(Table39[winner]=Table211[[#Headers],[KKR]],1,0)</f>
        <v>0</v>
      </c>
      <c r="L53">
        <f>IF(Table39[winner]=Table211[[#Headers],[KXIP]],1,0)</f>
        <v>0</v>
      </c>
    </row>
    <row r="54" spans="1:12" x14ac:dyDescent="0.3">
      <c r="A54">
        <v>2013</v>
      </c>
      <c r="B54" t="s">
        <v>378</v>
      </c>
      <c r="C54" t="s">
        <v>375</v>
      </c>
      <c r="D54" t="s">
        <v>378</v>
      </c>
      <c r="E54">
        <f>IF(Table39[winner]=Table211[[#Headers],[RR]],1,0)</f>
        <v>0</v>
      </c>
      <c r="F54">
        <f>IF(Table39[winner]=Table211[[#Headers],[RCB]],1,0)</f>
        <v>0</v>
      </c>
      <c r="G54">
        <f>IF(Table39[winner]=Table211[[#Headers],[SRH]],1,0)</f>
        <v>1</v>
      </c>
      <c r="H54">
        <f>IF(Table39[winner]=Table211[[#Headers],[DC]],1,0)</f>
        <v>0</v>
      </c>
      <c r="I54">
        <f>IF(Table39[winner]=Table211[[#Headers],[MI]],1,0)</f>
        <v>0</v>
      </c>
      <c r="J54">
        <f>IF(Table39[winner]=Table211[[#Headers],[CSK]],1,0)</f>
        <v>0</v>
      </c>
      <c r="K54">
        <f>IF(Table39[winner]=Table211[[#Headers],[KKR]],1,0)</f>
        <v>0</v>
      </c>
      <c r="L54">
        <f>IF(Table39[winner]=Table211[[#Headers],[KXIP]],1,0)</f>
        <v>0</v>
      </c>
    </row>
    <row r="55" spans="1:12" x14ac:dyDescent="0.3">
      <c r="A55">
        <v>2013</v>
      </c>
      <c r="B55" t="s">
        <v>371</v>
      </c>
      <c r="C55" t="s">
        <v>375</v>
      </c>
      <c r="D55" t="s">
        <v>371</v>
      </c>
      <c r="E55">
        <f>IF(Table39[winner]=Table211[[#Headers],[RR]],1,0)</f>
        <v>0</v>
      </c>
      <c r="F55">
        <f>IF(Table39[winner]=Table211[[#Headers],[RCB]],1,0)</f>
        <v>0</v>
      </c>
      <c r="G55">
        <f>IF(Table39[winner]=Table211[[#Headers],[SRH]],1,0)</f>
        <v>0</v>
      </c>
      <c r="H55">
        <f>IF(Table39[winner]=Table211[[#Headers],[DC]],1,0)</f>
        <v>0</v>
      </c>
      <c r="I55">
        <f>IF(Table39[winner]=Table211[[#Headers],[MI]],1,0)</f>
        <v>1</v>
      </c>
      <c r="J55">
        <f>IF(Table39[winner]=Table211[[#Headers],[CSK]],1,0)</f>
        <v>0</v>
      </c>
      <c r="K55">
        <f>IF(Table39[winner]=Table211[[#Headers],[KKR]],1,0)</f>
        <v>0</v>
      </c>
      <c r="L55">
        <f>IF(Table39[winner]=Table211[[#Headers],[KXIP]],1,0)</f>
        <v>0</v>
      </c>
    </row>
    <row r="56" spans="1:12" x14ac:dyDescent="0.3">
      <c r="A56">
        <v>2014</v>
      </c>
      <c r="B56" t="s">
        <v>375</v>
      </c>
      <c r="C56" t="s">
        <v>372</v>
      </c>
      <c r="D56" t="s">
        <v>375</v>
      </c>
      <c r="E56">
        <f>IF(Table39[winner]=Table211[[#Headers],[RR]],1,0)</f>
        <v>1</v>
      </c>
      <c r="F56">
        <f>IF(Table39[winner]=Table211[[#Headers],[RCB]],1,0)</f>
        <v>0</v>
      </c>
      <c r="G56">
        <f>IF(Table39[winner]=Table211[[#Headers],[SRH]],1,0)</f>
        <v>0</v>
      </c>
      <c r="H56">
        <f>IF(Table39[winner]=Table211[[#Headers],[DC]],1,0)</f>
        <v>0</v>
      </c>
      <c r="I56">
        <f>IF(Table39[winner]=Table211[[#Headers],[MI]],1,0)</f>
        <v>0</v>
      </c>
      <c r="J56">
        <f>IF(Table39[winner]=Table211[[#Headers],[CSK]],1,0)</f>
        <v>0</v>
      </c>
      <c r="K56">
        <f>IF(Table39[winner]=Table211[[#Headers],[KKR]],1,0)</f>
        <v>0</v>
      </c>
      <c r="L56">
        <f>IF(Table39[winner]=Table211[[#Headers],[KXIP]],1,0)</f>
        <v>0</v>
      </c>
    </row>
    <row r="57" spans="1:12" x14ac:dyDescent="0.3">
      <c r="A57">
        <v>2014</v>
      </c>
      <c r="B57" t="s">
        <v>378</v>
      </c>
      <c r="C57" t="s">
        <v>375</v>
      </c>
      <c r="D57" t="s">
        <v>375</v>
      </c>
      <c r="E57">
        <f>IF(Table39[winner]=Table211[[#Headers],[RR]],1,0)</f>
        <v>1</v>
      </c>
      <c r="F57">
        <f>IF(Table39[winner]=Table211[[#Headers],[RCB]],1,0)</f>
        <v>0</v>
      </c>
      <c r="G57">
        <f>IF(Table39[winner]=Table211[[#Headers],[SRH]],1,0)</f>
        <v>0</v>
      </c>
      <c r="H57">
        <f>IF(Table39[winner]=Table211[[#Headers],[DC]],1,0)</f>
        <v>0</v>
      </c>
      <c r="I57">
        <f>IF(Table39[winner]=Table211[[#Headers],[MI]],1,0)</f>
        <v>0</v>
      </c>
      <c r="J57">
        <f>IF(Table39[winner]=Table211[[#Headers],[CSK]],1,0)</f>
        <v>0</v>
      </c>
      <c r="K57">
        <f>IF(Table39[winner]=Table211[[#Headers],[KKR]],1,0)</f>
        <v>0</v>
      </c>
      <c r="L57">
        <f>IF(Table39[winner]=Table211[[#Headers],[KXIP]],1,0)</f>
        <v>0</v>
      </c>
    </row>
    <row r="58" spans="1:12" x14ac:dyDescent="0.3">
      <c r="A58">
        <v>2014</v>
      </c>
      <c r="B58" t="s">
        <v>372</v>
      </c>
      <c r="C58" t="s">
        <v>375</v>
      </c>
      <c r="D58" t="s">
        <v>375</v>
      </c>
      <c r="E58">
        <f>IF(Table39[winner]=Table211[[#Headers],[RR]],1,0)</f>
        <v>1</v>
      </c>
      <c r="F58">
        <f>IF(Table39[winner]=Table211[[#Headers],[RCB]],1,0)</f>
        <v>0</v>
      </c>
      <c r="G58">
        <f>IF(Table39[winner]=Table211[[#Headers],[SRH]],1,0)</f>
        <v>0</v>
      </c>
      <c r="H58">
        <f>IF(Table39[winner]=Table211[[#Headers],[DC]],1,0)</f>
        <v>0</v>
      </c>
      <c r="I58">
        <f>IF(Table39[winner]=Table211[[#Headers],[MI]],1,0)</f>
        <v>0</v>
      </c>
      <c r="J58">
        <f>IF(Table39[winner]=Table211[[#Headers],[CSK]],1,0)</f>
        <v>0</v>
      </c>
      <c r="K58">
        <f>IF(Table39[winner]=Table211[[#Headers],[KKR]],1,0)</f>
        <v>0</v>
      </c>
      <c r="L58">
        <f>IF(Table39[winner]=Table211[[#Headers],[KXIP]],1,0)</f>
        <v>0</v>
      </c>
    </row>
    <row r="59" spans="1:12" x14ac:dyDescent="0.3">
      <c r="A59">
        <v>2014</v>
      </c>
      <c r="B59" t="s">
        <v>374</v>
      </c>
      <c r="C59" t="s">
        <v>375</v>
      </c>
      <c r="D59" t="s">
        <v>375</v>
      </c>
      <c r="E59">
        <f>IF(Table39[winner]=Table211[[#Headers],[RR]],1,0)</f>
        <v>1</v>
      </c>
      <c r="F59">
        <f>IF(Table39[winner]=Table211[[#Headers],[RCB]],1,0)</f>
        <v>0</v>
      </c>
      <c r="G59">
        <f>IF(Table39[winner]=Table211[[#Headers],[SRH]],1,0)</f>
        <v>0</v>
      </c>
      <c r="H59">
        <f>IF(Table39[winner]=Table211[[#Headers],[DC]],1,0)</f>
        <v>0</v>
      </c>
      <c r="I59">
        <f>IF(Table39[winner]=Table211[[#Headers],[MI]],1,0)</f>
        <v>0</v>
      </c>
      <c r="J59">
        <f>IF(Table39[winner]=Table211[[#Headers],[CSK]],1,0)</f>
        <v>0</v>
      </c>
      <c r="K59">
        <f>IF(Table39[winner]=Table211[[#Headers],[KKR]],1,0)</f>
        <v>0</v>
      </c>
      <c r="L59">
        <f>IF(Table39[winner]=Table211[[#Headers],[KXIP]],1,0)</f>
        <v>0</v>
      </c>
    </row>
    <row r="60" spans="1:12" x14ac:dyDescent="0.3">
      <c r="A60">
        <v>2014</v>
      </c>
      <c r="B60" t="s">
        <v>376</v>
      </c>
      <c r="C60" t="s">
        <v>375</v>
      </c>
      <c r="D60" t="s">
        <v>375</v>
      </c>
      <c r="E60">
        <f>IF(Table39[winner]=Table211[[#Headers],[RR]],1,0)</f>
        <v>1</v>
      </c>
      <c r="F60">
        <f>IF(Table39[winner]=Table211[[#Headers],[RCB]],1,0)</f>
        <v>0</v>
      </c>
      <c r="G60">
        <f>IF(Table39[winner]=Table211[[#Headers],[SRH]],1,0)</f>
        <v>0</v>
      </c>
      <c r="H60">
        <f>IF(Table39[winner]=Table211[[#Headers],[DC]],1,0)</f>
        <v>0</v>
      </c>
      <c r="I60">
        <f>IF(Table39[winner]=Table211[[#Headers],[MI]],1,0)</f>
        <v>0</v>
      </c>
      <c r="J60">
        <f>IF(Table39[winner]=Table211[[#Headers],[CSK]],1,0)</f>
        <v>0</v>
      </c>
      <c r="K60">
        <f>IF(Table39[winner]=Table211[[#Headers],[KKR]],1,0)</f>
        <v>0</v>
      </c>
      <c r="L60">
        <f>IF(Table39[winner]=Table211[[#Headers],[KXIP]],1,0)</f>
        <v>0</v>
      </c>
    </row>
    <row r="61" spans="1:12" x14ac:dyDescent="0.3">
      <c r="A61">
        <v>2014</v>
      </c>
      <c r="B61" t="s">
        <v>373</v>
      </c>
      <c r="C61" t="s">
        <v>375</v>
      </c>
      <c r="D61" t="s">
        <v>373</v>
      </c>
      <c r="E61">
        <f>IF(Table39[winner]=Table211[[#Headers],[RR]],1,0)</f>
        <v>0</v>
      </c>
      <c r="F61">
        <f>IF(Table39[winner]=Table211[[#Headers],[RCB]],1,0)</f>
        <v>0</v>
      </c>
      <c r="G61">
        <f>IF(Table39[winner]=Table211[[#Headers],[SRH]],1,0)</f>
        <v>0</v>
      </c>
      <c r="H61">
        <f>IF(Table39[winner]=Table211[[#Headers],[DC]],1,0)</f>
        <v>0</v>
      </c>
      <c r="I61">
        <f>IF(Table39[winner]=Table211[[#Headers],[MI]],1,0)</f>
        <v>0</v>
      </c>
      <c r="J61">
        <f>IF(Table39[winner]=Table211[[#Headers],[CSK]],1,0)</f>
        <v>1</v>
      </c>
      <c r="K61">
        <f>IF(Table39[winner]=Table211[[#Headers],[KKR]],1,0)</f>
        <v>0</v>
      </c>
      <c r="L61">
        <f>IF(Table39[winner]=Table211[[#Headers],[KXIP]],1,0)</f>
        <v>0</v>
      </c>
    </row>
    <row r="62" spans="1:12" x14ac:dyDescent="0.3">
      <c r="A62">
        <v>2014</v>
      </c>
      <c r="B62" t="s">
        <v>377</v>
      </c>
      <c r="C62" t="s">
        <v>375</v>
      </c>
      <c r="D62" t="s">
        <v>377</v>
      </c>
      <c r="E62">
        <f>IF(Table39[winner]=Table211[[#Headers],[RR]],1,0)</f>
        <v>0</v>
      </c>
      <c r="F62">
        <f>IF(Table39[winner]=Table211[[#Headers],[RCB]],1,0)</f>
        <v>0</v>
      </c>
      <c r="G62">
        <f>IF(Table39[winner]=Table211[[#Headers],[SRH]],1,0)</f>
        <v>0</v>
      </c>
      <c r="H62">
        <f>IF(Table39[winner]=Table211[[#Headers],[DC]],1,0)</f>
        <v>0</v>
      </c>
      <c r="I62">
        <f>IF(Table39[winner]=Table211[[#Headers],[MI]],1,0)</f>
        <v>0</v>
      </c>
      <c r="J62">
        <f>IF(Table39[winner]=Table211[[#Headers],[CSK]],1,0)</f>
        <v>0</v>
      </c>
      <c r="K62">
        <f>IF(Table39[winner]=Table211[[#Headers],[KKR]],1,0)</f>
        <v>0</v>
      </c>
      <c r="L62">
        <f>IF(Table39[winner]=Table211[[#Headers],[KXIP]],1,0)</f>
        <v>1</v>
      </c>
    </row>
    <row r="63" spans="1:12" x14ac:dyDescent="0.3">
      <c r="A63">
        <v>2014</v>
      </c>
      <c r="B63" t="s">
        <v>371</v>
      </c>
      <c r="C63" t="s">
        <v>375</v>
      </c>
      <c r="D63" t="s">
        <v>371</v>
      </c>
      <c r="E63">
        <f>IF(Table39[winner]=Table211[[#Headers],[RR]],1,0)</f>
        <v>0</v>
      </c>
      <c r="F63">
        <f>IF(Table39[winner]=Table211[[#Headers],[RCB]],1,0)</f>
        <v>0</v>
      </c>
      <c r="G63">
        <f>IF(Table39[winner]=Table211[[#Headers],[SRH]],1,0)</f>
        <v>0</v>
      </c>
      <c r="H63">
        <f>IF(Table39[winner]=Table211[[#Headers],[DC]],1,0)</f>
        <v>0</v>
      </c>
      <c r="I63">
        <f>IF(Table39[winner]=Table211[[#Headers],[MI]],1,0)</f>
        <v>1</v>
      </c>
      <c r="J63">
        <f>IF(Table39[winner]=Table211[[#Headers],[CSK]],1,0)</f>
        <v>0</v>
      </c>
      <c r="K63">
        <f>IF(Table39[winner]=Table211[[#Headers],[KKR]],1,0)</f>
        <v>0</v>
      </c>
      <c r="L63">
        <f>IF(Table39[winner]=Table211[[#Headers],[KXIP]],1,0)</f>
        <v>0</v>
      </c>
    </row>
    <row r="64" spans="1:12" x14ac:dyDescent="0.3">
      <c r="A64">
        <v>2015</v>
      </c>
      <c r="B64" t="s">
        <v>375</v>
      </c>
      <c r="C64" t="s">
        <v>372</v>
      </c>
      <c r="D64" t="s">
        <v>375</v>
      </c>
      <c r="E64">
        <f>IF(Table39[winner]=Table211[[#Headers],[RR]],1,0)</f>
        <v>1</v>
      </c>
      <c r="F64">
        <f>IF(Table39[winner]=Table211[[#Headers],[RCB]],1,0)</f>
        <v>0</v>
      </c>
      <c r="G64">
        <f>IF(Table39[winner]=Table211[[#Headers],[SRH]],1,0)</f>
        <v>0</v>
      </c>
      <c r="H64">
        <f>IF(Table39[winner]=Table211[[#Headers],[DC]],1,0)</f>
        <v>0</v>
      </c>
      <c r="I64">
        <f>IF(Table39[winner]=Table211[[#Headers],[MI]],1,0)</f>
        <v>0</v>
      </c>
      <c r="J64">
        <f>IF(Table39[winner]=Table211[[#Headers],[CSK]],1,0)</f>
        <v>0</v>
      </c>
      <c r="K64">
        <f>IF(Table39[winner]=Table211[[#Headers],[KKR]],1,0)</f>
        <v>0</v>
      </c>
      <c r="L64">
        <f>IF(Table39[winner]=Table211[[#Headers],[KXIP]],1,0)</f>
        <v>0</v>
      </c>
    </row>
    <row r="65" spans="1:12" x14ac:dyDescent="0.3">
      <c r="A65">
        <v>2015</v>
      </c>
      <c r="B65" t="s">
        <v>377</v>
      </c>
      <c r="C65" t="s">
        <v>375</v>
      </c>
      <c r="D65" t="s">
        <v>375</v>
      </c>
      <c r="E65">
        <f>IF(Table39[winner]=Table211[[#Headers],[RR]],1,0)</f>
        <v>1</v>
      </c>
      <c r="F65">
        <f>IF(Table39[winner]=Table211[[#Headers],[RCB]],1,0)</f>
        <v>0</v>
      </c>
      <c r="G65">
        <f>IF(Table39[winner]=Table211[[#Headers],[SRH]],1,0)</f>
        <v>0</v>
      </c>
      <c r="H65">
        <f>IF(Table39[winner]=Table211[[#Headers],[DC]],1,0)</f>
        <v>0</v>
      </c>
      <c r="I65">
        <f>IF(Table39[winner]=Table211[[#Headers],[MI]],1,0)</f>
        <v>0</v>
      </c>
      <c r="J65">
        <f>IF(Table39[winner]=Table211[[#Headers],[CSK]],1,0)</f>
        <v>0</v>
      </c>
      <c r="K65">
        <f>IF(Table39[winner]=Table211[[#Headers],[KKR]],1,0)</f>
        <v>0</v>
      </c>
      <c r="L65">
        <f>IF(Table39[winner]=Table211[[#Headers],[KXIP]],1,0)</f>
        <v>0</v>
      </c>
    </row>
    <row r="66" spans="1:12" x14ac:dyDescent="0.3">
      <c r="A66">
        <v>2015</v>
      </c>
      <c r="B66" t="s">
        <v>374</v>
      </c>
      <c r="C66" t="s">
        <v>375</v>
      </c>
      <c r="D66" t="s">
        <v>375</v>
      </c>
      <c r="E66">
        <f>IF(Table39[winner]=Table211[[#Headers],[RR]],1,0)</f>
        <v>1</v>
      </c>
      <c r="F66">
        <f>IF(Table39[winner]=Table211[[#Headers],[RCB]],1,0)</f>
        <v>0</v>
      </c>
      <c r="G66">
        <f>IF(Table39[winner]=Table211[[#Headers],[SRH]],1,0)</f>
        <v>0</v>
      </c>
      <c r="H66">
        <f>IF(Table39[winner]=Table211[[#Headers],[DC]],1,0)</f>
        <v>0</v>
      </c>
      <c r="I66">
        <f>IF(Table39[winner]=Table211[[#Headers],[MI]],1,0)</f>
        <v>0</v>
      </c>
      <c r="J66">
        <f>IF(Table39[winner]=Table211[[#Headers],[CSK]],1,0)</f>
        <v>0</v>
      </c>
      <c r="K66">
        <f>IF(Table39[winner]=Table211[[#Headers],[KKR]],1,0)</f>
        <v>0</v>
      </c>
      <c r="L66">
        <f>IF(Table39[winner]=Table211[[#Headers],[KXIP]],1,0)</f>
        <v>0</v>
      </c>
    </row>
    <row r="67" spans="1:12" x14ac:dyDescent="0.3">
      <c r="A67">
        <v>2015</v>
      </c>
      <c r="B67" t="s">
        <v>378</v>
      </c>
      <c r="C67" t="s">
        <v>375</v>
      </c>
      <c r="D67" t="s">
        <v>375</v>
      </c>
      <c r="E67">
        <f>IF(Table39[winner]=Table211[[#Headers],[RR]],1,0)</f>
        <v>1</v>
      </c>
      <c r="F67">
        <f>IF(Table39[winner]=Table211[[#Headers],[RCB]],1,0)</f>
        <v>0</v>
      </c>
      <c r="G67">
        <f>IF(Table39[winner]=Table211[[#Headers],[SRH]],1,0)</f>
        <v>0</v>
      </c>
      <c r="H67">
        <f>IF(Table39[winner]=Table211[[#Headers],[DC]],1,0)</f>
        <v>0</v>
      </c>
      <c r="I67">
        <f>IF(Table39[winner]=Table211[[#Headers],[MI]],1,0)</f>
        <v>0</v>
      </c>
      <c r="J67">
        <f>IF(Table39[winner]=Table211[[#Headers],[CSK]],1,0)</f>
        <v>0</v>
      </c>
      <c r="K67">
        <f>IF(Table39[winner]=Table211[[#Headers],[KKR]],1,0)</f>
        <v>0</v>
      </c>
      <c r="L67">
        <f>IF(Table39[winner]=Table211[[#Headers],[KXIP]],1,0)</f>
        <v>0</v>
      </c>
    </row>
    <row r="68" spans="1:12" x14ac:dyDescent="0.3">
      <c r="A68">
        <v>2015</v>
      </c>
      <c r="B68" t="s">
        <v>376</v>
      </c>
      <c r="C68" t="s">
        <v>375</v>
      </c>
      <c r="D68" t="s">
        <v>23</v>
      </c>
      <c r="E68">
        <f>IF(Table39[winner]=Table211[[#Headers],[RR]],1,0)</f>
        <v>0</v>
      </c>
      <c r="F68">
        <f>IF(Table39[winner]=Table211[[#Headers],[RCB]],1,0)</f>
        <v>0</v>
      </c>
      <c r="G68">
        <f>IF(Table39[winner]=Table211[[#Headers],[SRH]],1,0)</f>
        <v>0</v>
      </c>
      <c r="H68">
        <f>IF(Table39[winner]=Table211[[#Headers],[DC]],1,0)</f>
        <v>0</v>
      </c>
      <c r="I68">
        <f>IF(Table39[winner]=Table211[[#Headers],[MI]],1,0)</f>
        <v>0</v>
      </c>
      <c r="J68">
        <f>IF(Table39[winner]=Table211[[#Headers],[CSK]],1,0)</f>
        <v>0</v>
      </c>
      <c r="K68">
        <f>IF(Table39[winner]=Table211[[#Headers],[KKR]],1,0)</f>
        <v>0</v>
      </c>
      <c r="L68">
        <f>IF(Table39[winner]=Table211[[#Headers],[KXIP]],1,0)</f>
        <v>0</v>
      </c>
    </row>
    <row r="69" spans="1:12" x14ac:dyDescent="0.3">
      <c r="A69">
        <v>2015</v>
      </c>
      <c r="B69" t="s">
        <v>371</v>
      </c>
      <c r="C69" t="s">
        <v>375</v>
      </c>
      <c r="D69" t="s">
        <v>371</v>
      </c>
      <c r="E69">
        <f>IF(Table39[winner]=Table211[[#Headers],[RR]],1,0)</f>
        <v>0</v>
      </c>
      <c r="F69">
        <f>IF(Table39[winner]=Table211[[#Headers],[RCB]],1,0)</f>
        <v>0</v>
      </c>
      <c r="G69">
        <f>IF(Table39[winner]=Table211[[#Headers],[SRH]],1,0)</f>
        <v>0</v>
      </c>
      <c r="H69">
        <f>IF(Table39[winner]=Table211[[#Headers],[DC]],1,0)</f>
        <v>0</v>
      </c>
      <c r="I69">
        <f>IF(Table39[winner]=Table211[[#Headers],[MI]],1,0)</f>
        <v>1</v>
      </c>
      <c r="J69">
        <f>IF(Table39[winner]=Table211[[#Headers],[CSK]],1,0)</f>
        <v>0</v>
      </c>
      <c r="K69">
        <f>IF(Table39[winner]=Table211[[#Headers],[KKR]],1,0)</f>
        <v>0</v>
      </c>
      <c r="L69">
        <f>IF(Table39[winner]=Table211[[#Headers],[KXIP]],1,0)</f>
        <v>0</v>
      </c>
    </row>
    <row r="70" spans="1:12" x14ac:dyDescent="0.3">
      <c r="A70">
        <v>2015</v>
      </c>
      <c r="B70" t="s">
        <v>373</v>
      </c>
      <c r="C70" t="s">
        <v>375</v>
      </c>
      <c r="D70" t="s">
        <v>373</v>
      </c>
      <c r="E70">
        <f>IF(Table39[winner]=Table211[[#Headers],[RR]],1,0)</f>
        <v>0</v>
      </c>
      <c r="F70">
        <f>IF(Table39[winner]=Table211[[#Headers],[RCB]],1,0)</f>
        <v>0</v>
      </c>
      <c r="G70">
        <f>IF(Table39[winner]=Table211[[#Headers],[SRH]],1,0)</f>
        <v>0</v>
      </c>
      <c r="H70">
        <f>IF(Table39[winner]=Table211[[#Headers],[DC]],1,0)</f>
        <v>0</v>
      </c>
      <c r="I70">
        <f>IF(Table39[winner]=Table211[[#Headers],[MI]],1,0)</f>
        <v>0</v>
      </c>
      <c r="J70">
        <f>IF(Table39[winner]=Table211[[#Headers],[CSK]],1,0)</f>
        <v>1</v>
      </c>
      <c r="K70">
        <f>IF(Table39[winner]=Table211[[#Headers],[KKR]],1,0)</f>
        <v>0</v>
      </c>
      <c r="L70">
        <f>IF(Table39[winner]=Table211[[#Headers],[KXIP]],1,0)</f>
        <v>0</v>
      </c>
    </row>
    <row r="71" spans="1:12" x14ac:dyDescent="0.3">
      <c r="A71">
        <v>2015</v>
      </c>
      <c r="B71" t="s">
        <v>376</v>
      </c>
      <c r="C71" t="s">
        <v>375</v>
      </c>
      <c r="D71" t="s">
        <v>376</v>
      </c>
      <c r="E71">
        <f>IF(Table39[winner]=Table211[[#Headers],[RR]],1,0)</f>
        <v>0</v>
      </c>
      <c r="F71">
        <f>IF(Table39[winner]=Table211[[#Headers],[RCB]],1,0)</f>
        <v>1</v>
      </c>
      <c r="G71">
        <f>IF(Table39[winner]=Table211[[#Headers],[SRH]],1,0)</f>
        <v>0</v>
      </c>
      <c r="H71">
        <f>IF(Table39[winner]=Table211[[#Headers],[DC]],1,0)</f>
        <v>0</v>
      </c>
      <c r="I71">
        <f>IF(Table39[winner]=Table211[[#Headers],[MI]],1,0)</f>
        <v>0</v>
      </c>
      <c r="J71">
        <f>IF(Table39[winner]=Table211[[#Headers],[CSK]],1,0)</f>
        <v>0</v>
      </c>
      <c r="K71">
        <f>IF(Table39[winner]=Table211[[#Headers],[KKR]],1,0)</f>
        <v>0</v>
      </c>
      <c r="L71">
        <f>IF(Table39[winner]=Table211[[#Headers],[KXIP]],1,0)</f>
        <v>0</v>
      </c>
    </row>
    <row r="72" spans="1:12" x14ac:dyDescent="0.3">
      <c r="A72">
        <v>2018</v>
      </c>
      <c r="B72" t="s">
        <v>375</v>
      </c>
      <c r="C72" t="s">
        <v>372</v>
      </c>
      <c r="D72" t="s">
        <v>372</v>
      </c>
      <c r="E72">
        <f>IF(Table39[winner]=Table211[[#Headers],[RR]],1,0)</f>
        <v>0</v>
      </c>
      <c r="F72">
        <f>IF(Table39[winner]=Table211[[#Headers],[RCB]],1,0)</f>
        <v>0</v>
      </c>
      <c r="G72">
        <f>IF(Table39[winner]=Table211[[#Headers],[SRH]],1,0)</f>
        <v>0</v>
      </c>
      <c r="H72">
        <f>IF(Table39[winner]=Table211[[#Headers],[DC]],1,0)</f>
        <v>0</v>
      </c>
      <c r="I72">
        <f>IF(Table39[winner]=Table211[[#Headers],[MI]],1,0)</f>
        <v>0</v>
      </c>
      <c r="J72">
        <f>IF(Table39[winner]=Table211[[#Headers],[CSK]],1,0)</f>
        <v>0</v>
      </c>
      <c r="K72">
        <f>IF(Table39[winner]=Table211[[#Headers],[KKR]],1,0)</f>
        <v>1</v>
      </c>
      <c r="L72">
        <f>IF(Table39[winner]=Table211[[#Headers],[KXIP]],1,0)</f>
        <v>0</v>
      </c>
    </row>
    <row r="73" spans="1:12" x14ac:dyDescent="0.3">
      <c r="A73">
        <v>2018</v>
      </c>
      <c r="B73" t="s">
        <v>378</v>
      </c>
      <c r="C73" t="s">
        <v>375</v>
      </c>
      <c r="D73" t="s">
        <v>378</v>
      </c>
      <c r="E73">
        <f>IF(Table39[winner]=Table211[[#Headers],[RR]],1,0)</f>
        <v>0</v>
      </c>
      <c r="F73">
        <f>IF(Table39[winner]=Table211[[#Headers],[RCB]],1,0)</f>
        <v>0</v>
      </c>
      <c r="G73">
        <f>IF(Table39[winner]=Table211[[#Headers],[SRH]],1,0)</f>
        <v>1</v>
      </c>
      <c r="H73">
        <f>IF(Table39[winner]=Table211[[#Headers],[DC]],1,0)</f>
        <v>0</v>
      </c>
      <c r="I73">
        <f>IF(Table39[winner]=Table211[[#Headers],[MI]],1,0)</f>
        <v>0</v>
      </c>
      <c r="J73">
        <f>IF(Table39[winner]=Table211[[#Headers],[CSK]],1,0)</f>
        <v>0</v>
      </c>
      <c r="K73">
        <f>IF(Table39[winner]=Table211[[#Headers],[KKR]],1,0)</f>
        <v>0</v>
      </c>
      <c r="L73">
        <f>IF(Table39[winner]=Table211[[#Headers],[KXIP]],1,0)</f>
        <v>0</v>
      </c>
    </row>
    <row r="74" spans="1:12" x14ac:dyDescent="0.3">
      <c r="A74">
        <v>2018</v>
      </c>
      <c r="B74" t="s">
        <v>376</v>
      </c>
      <c r="C74" t="s">
        <v>375</v>
      </c>
      <c r="D74" t="s">
        <v>375</v>
      </c>
      <c r="E74">
        <f>IF(Table39[winner]=Table211[[#Headers],[RR]],1,0)</f>
        <v>1</v>
      </c>
      <c r="F74">
        <f>IF(Table39[winner]=Table211[[#Headers],[RCB]],1,0)</f>
        <v>0</v>
      </c>
      <c r="G74">
        <f>IF(Table39[winner]=Table211[[#Headers],[SRH]],1,0)</f>
        <v>0</v>
      </c>
      <c r="H74">
        <f>IF(Table39[winner]=Table211[[#Headers],[DC]],1,0)</f>
        <v>0</v>
      </c>
      <c r="I74">
        <f>IF(Table39[winner]=Table211[[#Headers],[MI]],1,0)</f>
        <v>0</v>
      </c>
      <c r="J74">
        <f>IF(Table39[winner]=Table211[[#Headers],[CSK]],1,0)</f>
        <v>0</v>
      </c>
      <c r="K74">
        <f>IF(Table39[winner]=Table211[[#Headers],[KKR]],1,0)</f>
        <v>0</v>
      </c>
      <c r="L74">
        <f>IF(Table39[winner]=Table211[[#Headers],[KXIP]],1,0)</f>
        <v>0</v>
      </c>
    </row>
    <row r="75" spans="1:12" x14ac:dyDescent="0.3">
      <c r="A75">
        <v>2018</v>
      </c>
      <c r="B75" t="s">
        <v>373</v>
      </c>
      <c r="C75" t="s">
        <v>375</v>
      </c>
      <c r="D75" t="s">
        <v>373</v>
      </c>
      <c r="E75">
        <f>IF(Table39[winner]=Table211[[#Headers],[RR]],1,0)</f>
        <v>0</v>
      </c>
      <c r="F75">
        <f>IF(Table39[winner]=Table211[[#Headers],[RCB]],1,0)</f>
        <v>0</v>
      </c>
      <c r="G75">
        <f>IF(Table39[winner]=Table211[[#Headers],[SRH]],1,0)</f>
        <v>0</v>
      </c>
      <c r="H75">
        <f>IF(Table39[winner]=Table211[[#Headers],[DC]],1,0)</f>
        <v>0</v>
      </c>
      <c r="I75">
        <f>IF(Table39[winner]=Table211[[#Headers],[MI]],1,0)</f>
        <v>0</v>
      </c>
      <c r="J75">
        <f>IF(Table39[winner]=Table211[[#Headers],[CSK]],1,0)</f>
        <v>1</v>
      </c>
      <c r="K75">
        <f>IF(Table39[winner]=Table211[[#Headers],[KKR]],1,0)</f>
        <v>0</v>
      </c>
      <c r="L75">
        <f>IF(Table39[winner]=Table211[[#Headers],[KXIP]],1,0)</f>
        <v>0</v>
      </c>
    </row>
    <row r="76" spans="1:12" x14ac:dyDescent="0.3">
      <c r="A76">
        <v>2018</v>
      </c>
      <c r="B76" t="s">
        <v>374</v>
      </c>
      <c r="C76" t="s">
        <v>375</v>
      </c>
      <c r="D76" t="s">
        <v>374</v>
      </c>
      <c r="E76">
        <f>IF(Table39[winner]=Table211[[#Headers],[RR]],1,0)</f>
        <v>0</v>
      </c>
      <c r="F76">
        <f>IF(Table39[winner]=Table211[[#Headers],[RCB]],1,0)</f>
        <v>0</v>
      </c>
      <c r="G76">
        <f>IF(Table39[winner]=Table211[[#Headers],[SRH]],1,0)</f>
        <v>0</v>
      </c>
      <c r="H76">
        <f>IF(Table39[winner]=Table211[[#Headers],[DC]],1,0)</f>
        <v>1</v>
      </c>
      <c r="I76">
        <f>IF(Table39[winner]=Table211[[#Headers],[MI]],1,0)</f>
        <v>0</v>
      </c>
      <c r="J76">
        <f>IF(Table39[winner]=Table211[[#Headers],[CSK]],1,0)</f>
        <v>0</v>
      </c>
      <c r="K76">
        <f>IF(Table39[winner]=Table211[[#Headers],[KKR]],1,0)</f>
        <v>0</v>
      </c>
      <c r="L76">
        <f>IF(Table39[winner]=Table211[[#Headers],[KXIP]],1,0)</f>
        <v>0</v>
      </c>
    </row>
    <row r="77" spans="1:12" x14ac:dyDescent="0.3">
      <c r="A77">
        <v>2018</v>
      </c>
      <c r="B77" t="s">
        <v>377</v>
      </c>
      <c r="C77" t="s">
        <v>375</v>
      </c>
      <c r="D77" t="s">
        <v>377</v>
      </c>
      <c r="E77">
        <f>IF(Table39[winner]=Table211[[#Headers],[RR]],1,0)</f>
        <v>0</v>
      </c>
      <c r="F77">
        <f>IF(Table39[winner]=Table211[[#Headers],[RCB]],1,0)</f>
        <v>0</v>
      </c>
      <c r="G77">
        <f>IF(Table39[winner]=Table211[[#Headers],[SRH]],1,0)</f>
        <v>0</v>
      </c>
      <c r="H77">
        <f>IF(Table39[winner]=Table211[[#Headers],[DC]],1,0)</f>
        <v>0</v>
      </c>
      <c r="I77">
        <f>IF(Table39[winner]=Table211[[#Headers],[MI]],1,0)</f>
        <v>0</v>
      </c>
      <c r="J77">
        <f>IF(Table39[winner]=Table211[[#Headers],[CSK]],1,0)</f>
        <v>0</v>
      </c>
      <c r="K77">
        <f>IF(Table39[winner]=Table211[[#Headers],[KKR]],1,0)</f>
        <v>0</v>
      </c>
      <c r="L77">
        <f>IF(Table39[winner]=Table211[[#Headers],[KXIP]],1,0)</f>
        <v>1</v>
      </c>
    </row>
    <row r="78" spans="1:12" x14ac:dyDescent="0.3">
      <c r="A78">
        <v>2018</v>
      </c>
      <c r="B78" t="s">
        <v>371</v>
      </c>
      <c r="C78" t="s">
        <v>375</v>
      </c>
      <c r="D78" t="s">
        <v>375</v>
      </c>
      <c r="E78">
        <f>IF(Table39[winner]=Table211[[#Headers],[RR]],1,0)</f>
        <v>1</v>
      </c>
      <c r="F78">
        <f>IF(Table39[winner]=Table211[[#Headers],[RCB]],1,0)</f>
        <v>0</v>
      </c>
      <c r="G78">
        <f>IF(Table39[winner]=Table211[[#Headers],[SRH]],1,0)</f>
        <v>0</v>
      </c>
      <c r="H78">
        <f>IF(Table39[winner]=Table211[[#Headers],[DC]],1,0)</f>
        <v>0</v>
      </c>
      <c r="I78">
        <f>IF(Table39[winner]=Table211[[#Headers],[MI]],1,0)</f>
        <v>0</v>
      </c>
      <c r="J78">
        <f>IF(Table39[winner]=Table211[[#Headers],[CSK]],1,0)</f>
        <v>0</v>
      </c>
      <c r="K78">
        <f>IF(Table39[winner]=Table211[[#Headers],[KKR]],1,0)</f>
        <v>0</v>
      </c>
      <c r="L78">
        <f>IF(Table39[winner]=Table211[[#Headers],[KXIP]],1,0)</f>
        <v>0</v>
      </c>
    </row>
    <row r="79" spans="1:12" x14ac:dyDescent="0.3">
      <c r="A79">
        <v>2018</v>
      </c>
      <c r="B79" t="s">
        <v>372</v>
      </c>
      <c r="C79" t="s">
        <v>375</v>
      </c>
      <c r="D79" t="s">
        <v>372</v>
      </c>
      <c r="E79">
        <f>IF(Table39[winner]=Table211[[#Headers],[RR]],1,0)</f>
        <v>0</v>
      </c>
      <c r="F79">
        <f>IF(Table39[winner]=Table211[[#Headers],[RCB]],1,0)</f>
        <v>0</v>
      </c>
      <c r="G79">
        <f>IF(Table39[winner]=Table211[[#Headers],[SRH]],1,0)</f>
        <v>0</v>
      </c>
      <c r="H79">
        <f>IF(Table39[winner]=Table211[[#Headers],[DC]],1,0)</f>
        <v>0</v>
      </c>
      <c r="I79">
        <f>IF(Table39[winner]=Table211[[#Headers],[MI]],1,0)</f>
        <v>0</v>
      </c>
      <c r="J79">
        <f>IF(Table39[winner]=Table211[[#Headers],[CSK]],1,0)</f>
        <v>0</v>
      </c>
      <c r="K79">
        <f>IF(Table39[winner]=Table211[[#Headers],[KKR]],1,0)</f>
        <v>1</v>
      </c>
      <c r="L79">
        <f>IF(Table39[winner]=Table211[[#Headers],[KXIP]],1,0)</f>
        <v>0</v>
      </c>
    </row>
    <row r="80" spans="1:12" x14ac:dyDescent="0.3">
      <c r="A80">
        <v>2018</v>
      </c>
      <c r="B80" t="s">
        <v>372</v>
      </c>
      <c r="C80" t="s">
        <v>375</v>
      </c>
      <c r="D80" t="s">
        <v>372</v>
      </c>
      <c r="E80">
        <f>IF(Table39[winner]=Table211[[#Headers],[RR]],1,0)</f>
        <v>0</v>
      </c>
      <c r="F80">
        <f>IF(Table39[winner]=Table211[[#Headers],[RCB]],1,0)</f>
        <v>0</v>
      </c>
      <c r="G80">
        <f>IF(Table39[winner]=Table211[[#Headers],[SRH]],1,0)</f>
        <v>0</v>
      </c>
      <c r="H80">
        <f>IF(Table39[winner]=Table211[[#Headers],[DC]],1,0)</f>
        <v>0</v>
      </c>
      <c r="I80">
        <f>IF(Table39[winner]=Table211[[#Headers],[MI]],1,0)</f>
        <v>0</v>
      </c>
      <c r="J80">
        <f>IF(Table39[winner]=Table211[[#Headers],[CSK]],1,0)</f>
        <v>0</v>
      </c>
      <c r="K80">
        <f>IF(Table39[winner]=Table211[[#Headers],[KKR]],1,0)</f>
        <v>1</v>
      </c>
      <c r="L80">
        <f>IF(Table39[winner]=Table211[[#Headers],[KXIP]],1,0)</f>
        <v>0</v>
      </c>
    </row>
    <row r="81" spans="1:12" x14ac:dyDescent="0.3">
      <c r="A81">
        <v>2019</v>
      </c>
      <c r="B81" t="s">
        <v>375</v>
      </c>
      <c r="C81" t="s">
        <v>372</v>
      </c>
      <c r="D81" t="s">
        <v>372</v>
      </c>
      <c r="E81">
        <f>IF(Table39[winner]=Table211[[#Headers],[RR]],1,0)</f>
        <v>0</v>
      </c>
      <c r="F81">
        <f>IF(Table39[winner]=Table211[[#Headers],[RCB]],1,0)</f>
        <v>0</v>
      </c>
      <c r="G81">
        <f>IF(Table39[winner]=Table211[[#Headers],[SRH]],1,0)</f>
        <v>0</v>
      </c>
      <c r="H81">
        <f>IF(Table39[winner]=Table211[[#Headers],[DC]],1,0)</f>
        <v>0</v>
      </c>
      <c r="I81">
        <f>IF(Table39[winner]=Table211[[#Headers],[MI]],1,0)</f>
        <v>0</v>
      </c>
      <c r="J81">
        <f>IF(Table39[winner]=Table211[[#Headers],[CSK]],1,0)</f>
        <v>0</v>
      </c>
      <c r="K81">
        <f>IF(Table39[winner]=Table211[[#Headers],[KKR]],1,0)</f>
        <v>1</v>
      </c>
      <c r="L81">
        <f>IF(Table39[winner]=Table211[[#Headers],[KXIP]],1,0)</f>
        <v>0</v>
      </c>
    </row>
    <row r="82" spans="1:12" x14ac:dyDescent="0.3">
      <c r="A82">
        <v>2019</v>
      </c>
      <c r="B82" t="s">
        <v>378</v>
      </c>
      <c r="C82" t="s">
        <v>375</v>
      </c>
      <c r="D82" t="s">
        <v>378</v>
      </c>
      <c r="E82">
        <f>IF(Table39[winner]=Table211[[#Headers],[RR]],1,0)</f>
        <v>0</v>
      </c>
      <c r="F82">
        <f>IF(Table39[winner]=Table211[[#Headers],[RCB]],1,0)</f>
        <v>0</v>
      </c>
      <c r="G82">
        <f>IF(Table39[winner]=Table211[[#Headers],[SRH]],1,0)</f>
        <v>1</v>
      </c>
      <c r="H82">
        <f>IF(Table39[winner]=Table211[[#Headers],[DC]],1,0)</f>
        <v>0</v>
      </c>
      <c r="I82">
        <f>IF(Table39[winner]=Table211[[#Headers],[MI]],1,0)</f>
        <v>0</v>
      </c>
      <c r="J82">
        <f>IF(Table39[winner]=Table211[[#Headers],[CSK]],1,0)</f>
        <v>0</v>
      </c>
      <c r="K82">
        <f>IF(Table39[winner]=Table211[[#Headers],[KKR]],1,0)</f>
        <v>0</v>
      </c>
      <c r="L82">
        <f>IF(Table39[winner]=Table211[[#Headers],[KXIP]],1,0)</f>
        <v>0</v>
      </c>
    </row>
    <row r="83" spans="1:12" x14ac:dyDescent="0.3">
      <c r="A83">
        <v>2019</v>
      </c>
      <c r="B83" t="s">
        <v>373</v>
      </c>
      <c r="C83" t="s">
        <v>375</v>
      </c>
      <c r="D83" t="s">
        <v>373</v>
      </c>
      <c r="E83">
        <f>IF(Table39[winner]=Table211[[#Headers],[RR]],1,0)</f>
        <v>0</v>
      </c>
      <c r="F83">
        <f>IF(Table39[winner]=Table211[[#Headers],[RCB]],1,0)</f>
        <v>0</v>
      </c>
      <c r="G83">
        <f>IF(Table39[winner]=Table211[[#Headers],[SRH]],1,0)</f>
        <v>0</v>
      </c>
      <c r="H83">
        <f>IF(Table39[winner]=Table211[[#Headers],[DC]],1,0)</f>
        <v>0</v>
      </c>
      <c r="I83">
        <f>IF(Table39[winner]=Table211[[#Headers],[MI]],1,0)</f>
        <v>0</v>
      </c>
      <c r="J83">
        <f>IF(Table39[winner]=Table211[[#Headers],[CSK]],1,0)</f>
        <v>1</v>
      </c>
      <c r="K83">
        <f>IF(Table39[winner]=Table211[[#Headers],[KKR]],1,0)</f>
        <v>0</v>
      </c>
      <c r="L83">
        <f>IF(Table39[winner]=Table211[[#Headers],[KXIP]],1,0)</f>
        <v>0</v>
      </c>
    </row>
    <row r="84" spans="1:12" x14ac:dyDescent="0.3">
      <c r="A84">
        <v>2019</v>
      </c>
      <c r="B84" t="s">
        <v>371</v>
      </c>
      <c r="C84" t="s">
        <v>375</v>
      </c>
      <c r="D84" t="s">
        <v>375</v>
      </c>
      <c r="E84">
        <f>IF(Table39[winner]=Table211[[#Headers],[RR]],1,0)</f>
        <v>1</v>
      </c>
      <c r="F84">
        <f>IF(Table39[winner]=Table211[[#Headers],[RCB]],1,0)</f>
        <v>0</v>
      </c>
      <c r="G84">
        <f>IF(Table39[winner]=Table211[[#Headers],[SRH]],1,0)</f>
        <v>0</v>
      </c>
      <c r="H84">
        <f>IF(Table39[winner]=Table211[[#Headers],[DC]],1,0)</f>
        <v>0</v>
      </c>
      <c r="I84">
        <f>IF(Table39[winner]=Table211[[#Headers],[MI]],1,0)</f>
        <v>0</v>
      </c>
      <c r="J84">
        <f>IF(Table39[winner]=Table211[[#Headers],[CSK]],1,0)</f>
        <v>0</v>
      </c>
      <c r="K84">
        <f>IF(Table39[winner]=Table211[[#Headers],[KKR]],1,0)</f>
        <v>0</v>
      </c>
      <c r="L84">
        <f>IF(Table39[winner]=Table211[[#Headers],[KXIP]],1,0)</f>
        <v>0</v>
      </c>
    </row>
    <row r="85" spans="1:12" x14ac:dyDescent="0.3">
      <c r="A85">
        <v>2019</v>
      </c>
      <c r="B85" t="s">
        <v>377</v>
      </c>
      <c r="C85" t="s">
        <v>375</v>
      </c>
      <c r="D85" t="s">
        <v>377</v>
      </c>
      <c r="E85">
        <f>IF(Table39[winner]=Table211[[#Headers],[RR]],1,0)</f>
        <v>0</v>
      </c>
      <c r="F85">
        <f>IF(Table39[winner]=Table211[[#Headers],[RCB]],1,0)</f>
        <v>0</v>
      </c>
      <c r="G85">
        <f>IF(Table39[winner]=Table211[[#Headers],[SRH]],1,0)</f>
        <v>0</v>
      </c>
      <c r="H85">
        <f>IF(Table39[winner]=Table211[[#Headers],[DC]],1,0)</f>
        <v>0</v>
      </c>
      <c r="I85">
        <f>IF(Table39[winner]=Table211[[#Headers],[MI]],1,0)</f>
        <v>0</v>
      </c>
      <c r="J85">
        <f>IF(Table39[winner]=Table211[[#Headers],[CSK]],1,0)</f>
        <v>0</v>
      </c>
      <c r="K85">
        <f>IF(Table39[winner]=Table211[[#Headers],[KKR]],1,0)</f>
        <v>0</v>
      </c>
      <c r="L85">
        <f>IF(Table39[winner]=Table211[[#Headers],[KXIP]],1,0)</f>
        <v>1</v>
      </c>
    </row>
    <row r="86" spans="1:12" x14ac:dyDescent="0.3">
      <c r="A86">
        <v>2019</v>
      </c>
      <c r="B86" t="s">
        <v>372</v>
      </c>
      <c r="C86" t="s">
        <v>375</v>
      </c>
      <c r="D86" t="s">
        <v>375</v>
      </c>
      <c r="E86">
        <f>IF(Table39[winner]=Table211[[#Headers],[RR]],1,0)</f>
        <v>1</v>
      </c>
      <c r="F86">
        <f>IF(Table39[winner]=Table211[[#Headers],[RCB]],1,0)</f>
        <v>0</v>
      </c>
      <c r="G86">
        <f>IF(Table39[winner]=Table211[[#Headers],[SRH]],1,0)</f>
        <v>0</v>
      </c>
      <c r="H86">
        <f>IF(Table39[winner]=Table211[[#Headers],[DC]],1,0)</f>
        <v>0</v>
      </c>
      <c r="I86">
        <f>IF(Table39[winner]=Table211[[#Headers],[MI]],1,0)</f>
        <v>0</v>
      </c>
      <c r="J86">
        <f>IF(Table39[winner]=Table211[[#Headers],[CSK]],1,0)</f>
        <v>0</v>
      </c>
      <c r="K86">
        <f>IF(Table39[winner]=Table211[[#Headers],[KKR]],1,0)</f>
        <v>0</v>
      </c>
      <c r="L86">
        <f>IF(Table39[winner]=Table211[[#Headers],[KXIP]],1,0)</f>
        <v>0</v>
      </c>
    </row>
    <row r="87" spans="1:12" x14ac:dyDescent="0.3">
      <c r="A87">
        <v>2019</v>
      </c>
      <c r="B87" t="s">
        <v>376</v>
      </c>
      <c r="C87" t="s">
        <v>375</v>
      </c>
      <c r="D87" t="s">
        <v>23</v>
      </c>
      <c r="E87">
        <f>IF(Table39[winner]=Table211[[#Headers],[RR]],1,0)</f>
        <v>0</v>
      </c>
      <c r="F87">
        <f>IF(Table39[winner]=Table211[[#Headers],[RCB]],1,0)</f>
        <v>0</v>
      </c>
      <c r="G87">
        <f>IF(Table39[winner]=Table211[[#Headers],[SRH]],1,0)</f>
        <v>0</v>
      </c>
      <c r="H87">
        <f>IF(Table39[winner]=Table211[[#Headers],[DC]],1,0)</f>
        <v>0</v>
      </c>
      <c r="I87">
        <f>IF(Table39[winner]=Table211[[#Headers],[MI]],1,0)</f>
        <v>0</v>
      </c>
      <c r="J87">
        <f>IF(Table39[winner]=Table211[[#Headers],[CSK]],1,0)</f>
        <v>0</v>
      </c>
      <c r="K87">
        <f>IF(Table39[winner]=Table211[[#Headers],[KKR]],1,0)</f>
        <v>0</v>
      </c>
      <c r="L87">
        <f>IF(Table39[winner]=Table211[[#Headers],[KXIP]],1,0)</f>
        <v>0</v>
      </c>
    </row>
    <row r="88" spans="1:12" x14ac:dyDescent="0.3">
      <c r="A88">
        <v>2019</v>
      </c>
      <c r="B88" t="s">
        <v>374</v>
      </c>
      <c r="C88" t="s">
        <v>375</v>
      </c>
      <c r="D88" t="s">
        <v>374</v>
      </c>
      <c r="E88">
        <f>IF(Table39[winner]=Table211[[#Headers],[RR]],1,0)</f>
        <v>0</v>
      </c>
      <c r="F88">
        <f>IF(Table39[winner]=Table211[[#Headers],[RCB]],1,0)</f>
        <v>0</v>
      </c>
      <c r="G88">
        <f>IF(Table39[winner]=Table211[[#Headers],[SRH]],1,0)</f>
        <v>0</v>
      </c>
      <c r="H88">
        <f>IF(Table39[winner]=Table211[[#Headers],[DC]],1,0)</f>
        <v>1</v>
      </c>
      <c r="I88">
        <f>IF(Table39[winner]=Table211[[#Headers],[MI]],1,0)</f>
        <v>0</v>
      </c>
      <c r="J88">
        <f>IF(Table39[winner]=Table211[[#Headers],[CSK]],1,0)</f>
        <v>0</v>
      </c>
      <c r="K88">
        <f>IF(Table39[winner]=Table211[[#Headers],[KKR]],1,0)</f>
        <v>0</v>
      </c>
      <c r="L88">
        <f>IF(Table39[winner]=Table211[[#Headers],[KXIP]],1,0)</f>
        <v>0</v>
      </c>
    </row>
    <row r="89" spans="1:12" x14ac:dyDescent="0.3">
      <c r="A89">
        <v>2020</v>
      </c>
      <c r="B89" t="s">
        <v>374</v>
      </c>
      <c r="C89" t="s">
        <v>375</v>
      </c>
      <c r="D89" t="s">
        <v>374</v>
      </c>
      <c r="E89">
        <f>IF(Table39[winner]=Table211[[#Headers],[RR]],1,0)</f>
        <v>0</v>
      </c>
      <c r="F89">
        <f>IF(Table39[winner]=Table211[[#Headers],[RCB]],1,0)</f>
        <v>0</v>
      </c>
      <c r="G89">
        <f>IF(Table39[winner]=Table211[[#Headers],[SRH]],1,0)</f>
        <v>0</v>
      </c>
      <c r="H89">
        <f>IF(Table39[winner]=Table211[[#Headers],[DC]],1,0)</f>
        <v>1</v>
      </c>
      <c r="I89">
        <f>IF(Table39[winner]=Table211[[#Headers],[MI]],1,0)</f>
        <v>0</v>
      </c>
      <c r="J89">
        <f>IF(Table39[winner]=Table211[[#Headers],[CSK]],1,0)</f>
        <v>0</v>
      </c>
      <c r="K89">
        <f>IF(Table39[winner]=Table211[[#Headers],[KKR]],1,0)</f>
        <v>0</v>
      </c>
      <c r="L89">
        <f>IF(Table39[winner]=Table211[[#Headers],[KXIP]],1,0)</f>
        <v>0</v>
      </c>
    </row>
    <row r="90" spans="1:12" x14ac:dyDescent="0.3">
      <c r="A90">
        <v>2020</v>
      </c>
      <c r="B90" t="s">
        <v>372</v>
      </c>
      <c r="C90" t="s">
        <v>375</v>
      </c>
      <c r="D90" t="s">
        <v>372</v>
      </c>
      <c r="E90">
        <f>IF(Table39[winner]=Table211[[#Headers],[RR]],1,0)</f>
        <v>0</v>
      </c>
      <c r="F90">
        <f>IF(Table39[winner]=Table211[[#Headers],[RCB]],1,0)</f>
        <v>0</v>
      </c>
      <c r="G90">
        <f>IF(Table39[winner]=Table211[[#Headers],[SRH]],1,0)</f>
        <v>0</v>
      </c>
      <c r="H90">
        <f>IF(Table39[winner]=Table211[[#Headers],[DC]],1,0)</f>
        <v>0</v>
      </c>
      <c r="I90">
        <f>IF(Table39[winner]=Table211[[#Headers],[MI]],1,0)</f>
        <v>0</v>
      </c>
      <c r="J90">
        <f>IF(Table39[winner]=Table211[[#Headers],[CSK]],1,0)</f>
        <v>0</v>
      </c>
      <c r="K90">
        <f>IF(Table39[winner]=Table211[[#Headers],[KKR]],1,0)</f>
        <v>1</v>
      </c>
      <c r="L90">
        <f>IF(Table39[winner]=Table211[[#Headers],[KXIP]],1,0)</f>
        <v>0</v>
      </c>
    </row>
    <row r="91" spans="1:12" x14ac:dyDescent="0.3">
      <c r="A91">
        <v>2020</v>
      </c>
      <c r="B91" t="s">
        <v>378</v>
      </c>
      <c r="C91" t="s">
        <v>375</v>
      </c>
      <c r="D91" t="s">
        <v>375</v>
      </c>
      <c r="E91">
        <f>IF(Table39[winner]=Table211[[#Headers],[RR]],1,0)</f>
        <v>1</v>
      </c>
      <c r="F91">
        <f>IF(Table39[winner]=Table211[[#Headers],[RCB]],1,0)</f>
        <v>0</v>
      </c>
      <c r="G91">
        <f>IF(Table39[winner]=Table211[[#Headers],[SRH]],1,0)</f>
        <v>0</v>
      </c>
      <c r="H91">
        <f>IF(Table39[winner]=Table211[[#Headers],[DC]],1,0)</f>
        <v>0</v>
      </c>
      <c r="I91">
        <f>IF(Table39[winner]=Table211[[#Headers],[MI]],1,0)</f>
        <v>0</v>
      </c>
      <c r="J91">
        <f>IF(Table39[winner]=Table211[[#Headers],[CSK]],1,0)</f>
        <v>0</v>
      </c>
      <c r="K91">
        <f>IF(Table39[winner]=Table211[[#Headers],[KKR]],1,0)</f>
        <v>0</v>
      </c>
      <c r="L91">
        <f>IF(Table39[winner]=Table211[[#Headers],[KXIP]],1,0)</f>
        <v>0</v>
      </c>
    </row>
    <row r="92" spans="1:12" x14ac:dyDescent="0.3">
      <c r="A92">
        <v>2020</v>
      </c>
      <c r="B92" t="s">
        <v>371</v>
      </c>
      <c r="C92" t="s">
        <v>375</v>
      </c>
      <c r="D92" t="s">
        <v>371</v>
      </c>
      <c r="E92">
        <f>IF(Table39[winner]=Table211[[#Headers],[RR]],1,0)</f>
        <v>0</v>
      </c>
      <c r="F92">
        <f>IF(Table39[winner]=Table211[[#Headers],[RCB]],1,0)</f>
        <v>0</v>
      </c>
      <c r="G92">
        <f>IF(Table39[winner]=Table211[[#Headers],[SRH]],1,0)</f>
        <v>0</v>
      </c>
      <c r="H92">
        <f>IF(Table39[winner]=Table211[[#Headers],[DC]],1,0)</f>
        <v>0</v>
      </c>
      <c r="I92">
        <f>IF(Table39[winner]=Table211[[#Headers],[MI]],1,0)</f>
        <v>1</v>
      </c>
      <c r="J92">
        <f>IF(Table39[winner]=Table211[[#Headers],[CSK]],1,0)</f>
        <v>0</v>
      </c>
      <c r="K92">
        <f>IF(Table39[winner]=Table211[[#Headers],[KKR]],1,0)</f>
        <v>0</v>
      </c>
      <c r="L92">
        <f>IF(Table39[winner]=Table211[[#Headers],[KXIP]],1,0)</f>
        <v>0</v>
      </c>
    </row>
    <row r="93" spans="1:12" x14ac:dyDescent="0.3">
      <c r="A93">
        <v>2020</v>
      </c>
      <c r="B93" t="s">
        <v>377</v>
      </c>
      <c r="C93" t="s">
        <v>375</v>
      </c>
      <c r="D93" t="s">
        <v>375</v>
      </c>
      <c r="E93">
        <f>IF(Table39[winner]=Table211[[#Headers],[RR]],1,0)</f>
        <v>1</v>
      </c>
      <c r="F93">
        <f>IF(Table39[winner]=Table211[[#Headers],[RCB]],1,0)</f>
        <v>0</v>
      </c>
      <c r="G93">
        <f>IF(Table39[winner]=Table211[[#Headers],[SRH]],1,0)</f>
        <v>0</v>
      </c>
      <c r="H93">
        <f>IF(Table39[winner]=Table211[[#Headers],[DC]],1,0)</f>
        <v>0</v>
      </c>
      <c r="I93">
        <f>IF(Table39[winner]=Table211[[#Headers],[MI]],1,0)</f>
        <v>0</v>
      </c>
      <c r="J93">
        <f>IF(Table39[winner]=Table211[[#Headers],[CSK]],1,0)</f>
        <v>0</v>
      </c>
      <c r="K93">
        <f>IF(Table39[winner]=Table211[[#Headers],[KKR]],1,0)</f>
        <v>0</v>
      </c>
      <c r="L93">
        <f>IF(Table39[winner]=Table211[[#Headers],[KXIP]],1,0)</f>
        <v>0</v>
      </c>
    </row>
    <row r="94" spans="1:12" x14ac:dyDescent="0.3">
      <c r="A94">
        <v>2020</v>
      </c>
      <c r="B94" t="s">
        <v>372</v>
      </c>
      <c r="C94" t="s">
        <v>375</v>
      </c>
      <c r="D94" t="s">
        <v>372</v>
      </c>
      <c r="E94">
        <f>IF(Table39[winner]=Table211[[#Headers],[RR]],1,0)</f>
        <v>0</v>
      </c>
      <c r="F94">
        <f>IF(Table39[winner]=Table211[[#Headers],[RCB]],1,0)</f>
        <v>0</v>
      </c>
      <c r="G94">
        <f>IF(Table39[winner]=Table211[[#Headers],[SRH]],1,0)</f>
        <v>0</v>
      </c>
      <c r="H94">
        <f>IF(Table39[winner]=Table211[[#Headers],[DC]],1,0)</f>
        <v>0</v>
      </c>
      <c r="I94">
        <f>IF(Table39[winner]=Table211[[#Headers],[MI]],1,0)</f>
        <v>0</v>
      </c>
      <c r="J94">
        <f>IF(Table39[winner]=Table211[[#Headers],[CSK]],1,0)</f>
        <v>0</v>
      </c>
      <c r="K94">
        <f>IF(Table39[winner]=Table211[[#Headers],[KKR]],1,0)</f>
        <v>1</v>
      </c>
      <c r="L94">
        <f>IF(Table39[winner]=Table211[[#Headers],[KXIP]],1,0)</f>
        <v>0</v>
      </c>
    </row>
    <row r="95" spans="1:12" x14ac:dyDescent="0.3">
      <c r="A95">
        <v>2020</v>
      </c>
      <c r="B95" t="s">
        <v>373</v>
      </c>
      <c r="C95" t="s">
        <v>375</v>
      </c>
      <c r="D95" t="s">
        <v>375</v>
      </c>
      <c r="E95">
        <f>IF(Table39[winner]=Table211[[#Headers],[RR]],1,0)</f>
        <v>1</v>
      </c>
      <c r="F95">
        <f>IF(Table39[winner]=Table211[[#Headers],[RCB]],1,0)</f>
        <v>0</v>
      </c>
      <c r="G95">
        <f>IF(Table39[winner]=Table211[[#Headers],[SRH]],1,0)</f>
        <v>0</v>
      </c>
      <c r="H95">
        <f>IF(Table39[winner]=Table211[[#Headers],[DC]],1,0)</f>
        <v>0</v>
      </c>
      <c r="I95">
        <f>IF(Table39[winner]=Table211[[#Headers],[MI]],1,0)</f>
        <v>0</v>
      </c>
      <c r="J95">
        <f>IF(Table39[winner]=Table211[[#Headers],[CSK]],1,0)</f>
        <v>0</v>
      </c>
      <c r="K95">
        <f>IF(Table39[winner]=Table211[[#Headers],[KKR]],1,0)</f>
        <v>0</v>
      </c>
      <c r="L95">
        <f>IF(Table39[winner]=Table211[[#Headers],[KXIP]],1,0)</f>
        <v>0</v>
      </c>
    </row>
    <row r="96" spans="1:12" x14ac:dyDescent="0.3">
      <c r="A96">
        <v>2020</v>
      </c>
      <c r="B96" t="s">
        <v>377</v>
      </c>
      <c r="C96" t="s">
        <v>375</v>
      </c>
      <c r="D96" t="s">
        <v>375</v>
      </c>
      <c r="E96">
        <f>IF(Table39[winner]=Table211[[#Headers],[RR]],1,0)</f>
        <v>1</v>
      </c>
      <c r="F96">
        <f>IF(Table39[winner]=Table211[[#Headers],[RCB]],1,0)</f>
        <v>0</v>
      </c>
      <c r="G96">
        <f>IF(Table39[winner]=Table211[[#Headers],[SRH]],1,0)</f>
        <v>0</v>
      </c>
      <c r="H96">
        <f>IF(Table39[winner]=Table211[[#Headers],[DC]],1,0)</f>
        <v>0</v>
      </c>
      <c r="I96">
        <f>IF(Table39[winner]=Table211[[#Headers],[MI]],1,0)</f>
        <v>0</v>
      </c>
      <c r="J96">
        <f>IF(Table39[winner]=Table211[[#Headers],[CSK]],1,0)</f>
        <v>0</v>
      </c>
      <c r="K96">
        <f>IF(Table39[winner]=Table211[[#Headers],[KKR]],1,0)</f>
        <v>0</v>
      </c>
      <c r="L96">
        <f>IF(Table39[winner]=Table211[[#Headers],[KXIP]],1,0)</f>
        <v>0</v>
      </c>
    </row>
    <row r="97" spans="1:12" x14ac:dyDescent="0.3">
      <c r="A97">
        <v>2020</v>
      </c>
      <c r="B97" t="s">
        <v>371</v>
      </c>
      <c r="C97" t="s">
        <v>375</v>
      </c>
      <c r="D97" t="s">
        <v>375</v>
      </c>
      <c r="E97">
        <f>IF(Table39[winner]=Table211[[#Headers],[RR]],1,0)</f>
        <v>1</v>
      </c>
      <c r="F97">
        <f>IF(Table39[winner]=Table211[[#Headers],[RCB]],1,0)</f>
        <v>0</v>
      </c>
      <c r="G97">
        <f>IF(Table39[winner]=Table211[[#Headers],[SRH]],1,0)</f>
        <v>0</v>
      </c>
      <c r="H97">
        <f>IF(Table39[winner]=Table211[[#Headers],[DC]],1,0)</f>
        <v>0</v>
      </c>
      <c r="I97">
        <f>IF(Table39[winner]=Table211[[#Headers],[MI]],1,0)</f>
        <v>0</v>
      </c>
      <c r="J97">
        <f>IF(Table39[winner]=Table211[[#Headers],[CSK]],1,0)</f>
        <v>0</v>
      </c>
      <c r="K97">
        <f>IF(Table39[winner]=Table211[[#Headers],[KKR]],1,0)</f>
        <v>0</v>
      </c>
      <c r="L97">
        <f>IF(Table39[winner]=Table211[[#Headers],[KXIP]],1,0)</f>
        <v>0</v>
      </c>
    </row>
    <row r="98" spans="1:12" x14ac:dyDescent="0.3">
      <c r="A98">
        <v>2020</v>
      </c>
      <c r="B98" t="s">
        <v>374</v>
      </c>
      <c r="C98" t="s">
        <v>375</v>
      </c>
      <c r="D98" t="s">
        <v>374</v>
      </c>
      <c r="E98">
        <f>IF(Table39[winner]=Table211[[#Headers],[RR]],1,0)</f>
        <v>0</v>
      </c>
      <c r="F98">
        <f>IF(Table39[winner]=Table211[[#Headers],[RCB]],1,0)</f>
        <v>0</v>
      </c>
      <c r="G98">
        <f>IF(Table39[winner]=Table211[[#Headers],[SRH]],1,0)</f>
        <v>0</v>
      </c>
      <c r="H98">
        <f>IF(Table39[winner]=Table211[[#Headers],[DC]],1,0)</f>
        <v>1</v>
      </c>
      <c r="I98">
        <f>IF(Table39[winner]=Table211[[#Headers],[MI]],1,0)</f>
        <v>0</v>
      </c>
      <c r="J98">
        <f>IF(Table39[winner]=Table211[[#Headers],[CSK]],1,0)</f>
        <v>0</v>
      </c>
      <c r="K98">
        <f>IF(Table39[winner]=Table211[[#Headers],[KKR]],1,0)</f>
        <v>0</v>
      </c>
      <c r="L98">
        <f>IF(Table39[winner]=Table211[[#Headers],[KXIP]],1,0)</f>
        <v>0</v>
      </c>
    </row>
    <row r="99" spans="1:12" x14ac:dyDescent="0.3">
      <c r="A99">
        <v>2021</v>
      </c>
      <c r="B99" t="s">
        <v>377</v>
      </c>
      <c r="C99" t="s">
        <v>375</v>
      </c>
      <c r="D99" t="s">
        <v>377</v>
      </c>
      <c r="E99">
        <f>IF(Table39[winner]=Table211[[#Headers],[RR]],1,0)</f>
        <v>0</v>
      </c>
      <c r="F99">
        <f>IF(Table39[winner]=Table211[[#Headers],[RCB]],1,0)</f>
        <v>0</v>
      </c>
      <c r="G99">
        <f>IF(Table39[winner]=Table211[[#Headers],[SRH]],1,0)</f>
        <v>0</v>
      </c>
      <c r="H99">
        <f>IF(Table39[winner]=Table211[[#Headers],[DC]],1,0)</f>
        <v>0</v>
      </c>
      <c r="I99">
        <f>IF(Table39[winner]=Table211[[#Headers],[MI]],1,0)</f>
        <v>0</v>
      </c>
      <c r="J99">
        <f>IF(Table39[winner]=Table211[[#Headers],[CSK]],1,0)</f>
        <v>0</v>
      </c>
      <c r="K99">
        <f>IF(Table39[winner]=Table211[[#Headers],[KKR]],1,0)</f>
        <v>0</v>
      </c>
      <c r="L99">
        <f>IF(Table39[winner]=Table211[[#Headers],[KXIP]],1,0)</f>
        <v>1</v>
      </c>
    </row>
    <row r="100" spans="1:12" x14ac:dyDescent="0.3">
      <c r="A100">
        <v>2021</v>
      </c>
      <c r="B100" t="s">
        <v>374</v>
      </c>
      <c r="C100" t="s">
        <v>375</v>
      </c>
      <c r="D100" t="s">
        <v>375</v>
      </c>
      <c r="E100">
        <f>IF(Table39[winner]=Table211[[#Headers],[RR]],1,0)</f>
        <v>1</v>
      </c>
      <c r="F100">
        <f>IF(Table39[winner]=Table211[[#Headers],[RCB]],1,0)</f>
        <v>0</v>
      </c>
      <c r="G100">
        <f>IF(Table39[winner]=Table211[[#Headers],[SRH]],1,0)</f>
        <v>0</v>
      </c>
      <c r="H100">
        <f>IF(Table39[winner]=Table211[[#Headers],[DC]],1,0)</f>
        <v>0</v>
      </c>
      <c r="I100">
        <f>IF(Table39[winner]=Table211[[#Headers],[MI]],1,0)</f>
        <v>0</v>
      </c>
      <c r="J100">
        <f>IF(Table39[winner]=Table211[[#Headers],[CSK]],1,0)</f>
        <v>0</v>
      </c>
      <c r="K100">
        <f>IF(Table39[winner]=Table211[[#Headers],[KKR]],1,0)</f>
        <v>0</v>
      </c>
      <c r="L100">
        <f>IF(Table39[winner]=Table211[[#Headers],[KXIP]],1,0)</f>
        <v>0</v>
      </c>
    </row>
    <row r="101" spans="1:12" x14ac:dyDescent="0.3">
      <c r="A101">
        <v>2021</v>
      </c>
      <c r="B101" t="s">
        <v>373</v>
      </c>
      <c r="C101" t="s">
        <v>375</v>
      </c>
      <c r="D101" t="s">
        <v>373</v>
      </c>
      <c r="E101">
        <f>IF(Table39[winner]=Table211[[#Headers],[RR]],1,0)</f>
        <v>0</v>
      </c>
      <c r="F101">
        <f>IF(Table39[winner]=Table211[[#Headers],[RCB]],1,0)</f>
        <v>0</v>
      </c>
      <c r="G101">
        <f>IF(Table39[winner]=Table211[[#Headers],[SRH]],1,0)</f>
        <v>0</v>
      </c>
      <c r="H101">
        <f>IF(Table39[winner]=Table211[[#Headers],[DC]],1,0)</f>
        <v>0</v>
      </c>
      <c r="I101">
        <f>IF(Table39[winner]=Table211[[#Headers],[MI]],1,0)</f>
        <v>0</v>
      </c>
      <c r="J101">
        <f>IF(Table39[winner]=Table211[[#Headers],[CSK]],1,0)</f>
        <v>1</v>
      </c>
      <c r="K101">
        <f>IF(Table39[winner]=Table211[[#Headers],[KKR]],1,0)</f>
        <v>0</v>
      </c>
      <c r="L101">
        <f>IF(Table39[winner]=Table211[[#Headers],[KXIP]],1,0)</f>
        <v>0</v>
      </c>
    </row>
    <row r="102" spans="1:12" x14ac:dyDescent="0.3">
      <c r="A102">
        <v>2021</v>
      </c>
      <c r="B102" t="s">
        <v>372</v>
      </c>
      <c r="C102" t="s">
        <v>375</v>
      </c>
      <c r="D102" t="s">
        <v>375</v>
      </c>
      <c r="E102">
        <f>IF(Table39[winner]=Table211[[#Headers],[RR]],1,0)</f>
        <v>1</v>
      </c>
      <c r="F102">
        <f>IF(Table39[winner]=Table211[[#Headers],[RCB]],1,0)</f>
        <v>0</v>
      </c>
      <c r="G102">
        <f>IF(Table39[winner]=Table211[[#Headers],[SRH]],1,0)</f>
        <v>0</v>
      </c>
      <c r="H102">
        <f>IF(Table39[winner]=Table211[[#Headers],[DC]],1,0)</f>
        <v>0</v>
      </c>
      <c r="I102">
        <f>IF(Table39[winner]=Table211[[#Headers],[MI]],1,0)</f>
        <v>0</v>
      </c>
      <c r="J102">
        <f>IF(Table39[winner]=Table211[[#Headers],[CSK]],1,0)</f>
        <v>0</v>
      </c>
      <c r="K102">
        <f>IF(Table39[winner]=Table211[[#Headers],[KKR]],1,0)</f>
        <v>0</v>
      </c>
      <c r="L102">
        <f>IF(Table39[winner]=Table211[[#Headers],[KXIP]],1,0)</f>
        <v>0</v>
      </c>
    </row>
    <row r="103" spans="1:12" x14ac:dyDescent="0.3">
      <c r="E103">
        <f>SUM(Table39[RR])</f>
        <v>44</v>
      </c>
      <c r="F103">
        <f>SUM(Table39[RCB])</f>
        <v>4</v>
      </c>
      <c r="G103">
        <f>SUM(Table39[SRH])</f>
        <v>5</v>
      </c>
      <c r="H103">
        <f>SUM(Table39[DC])</f>
        <v>8</v>
      </c>
      <c r="I103">
        <f>SUM(Table39[MI])</f>
        <v>8</v>
      </c>
      <c r="J103">
        <f>SUM(Table39[CSK])</f>
        <v>11</v>
      </c>
      <c r="K103">
        <f>SUM(Table39[KKR])</f>
        <v>12</v>
      </c>
      <c r="L103">
        <f>SUM(Table39[KXIP])</f>
        <v>7</v>
      </c>
    </row>
    <row r="105" spans="1:12" x14ac:dyDescent="0.3">
      <c r="B105" s="27" t="s">
        <v>395</v>
      </c>
      <c r="C105" s="27"/>
      <c r="E105">
        <f>Table39[[#Totals],[RR]]/COUNT(Table39[RR])</f>
        <v>0.43564356435643564</v>
      </c>
      <c r="F105">
        <f>Table39[[#Totals],[RCB]]/(COUNTIF(Table39[team1],"RCB")+COUNTIF(Table39[team2], "RCB"))</f>
        <v>0.36363636363636365</v>
      </c>
      <c r="G105">
        <f>Table39[[#Totals],[SRH]]/(COUNTIF(Table39[team1],"SRH")+COUNTIF(Table39[team2], "SRH"))</f>
        <v>0.41666666666666669</v>
      </c>
      <c r="H105">
        <f>Table39[[#Totals],[DC]]/(COUNTIF(Table39[team1],"DC")+COUNTIF(Table39[team2], "DC"))</f>
        <v>0.5714285714285714</v>
      </c>
      <c r="I105">
        <f>Table39[[#Totals],[MI]]/(COUNTIF(Table39[team1],"MI")+COUNTIF(Table39[team2], "MI"))</f>
        <v>0.61538461538461542</v>
      </c>
      <c r="J105">
        <f>Table39[[#Totals],[CSK]]/(COUNTIF(Table39[team1],"CSK")+COUNTIF(Table39[team2], "CSK"))</f>
        <v>0.7857142857142857</v>
      </c>
      <c r="K105">
        <f>Table39[[#Totals],[KKR]]/(COUNTIF(Table39[team1],"KKR")+COUNTIF(Table39[team2], "KKR"))</f>
        <v>0.52173913043478259</v>
      </c>
      <c r="L105">
        <f>Table39[[#Totals],[KXIP]]/(COUNTIF(Table39[team1],"KXIP")+COUNTIF(Table39[team2], "KXIP"))</f>
        <v>0.5</v>
      </c>
    </row>
  </sheetData>
  <mergeCells count="1">
    <mergeCell ref="B105:C10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IPL Matches 2008-2020 </vt:lpstr>
      <vt:lpstr>Assumptions </vt:lpstr>
      <vt:lpstr>CSK</vt:lpstr>
      <vt:lpstr>DC</vt:lpstr>
      <vt:lpstr>RCB</vt:lpstr>
      <vt:lpstr>KKR</vt:lpstr>
      <vt:lpstr>MI</vt:lpstr>
      <vt:lpstr>RR</vt:lpstr>
      <vt:lpstr>SRH</vt:lpstr>
      <vt:lpstr>KXIP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</dc:creator>
  <cp:lastModifiedBy>Kshitij</cp:lastModifiedBy>
  <dcterms:created xsi:type="dcterms:W3CDTF">2022-05-01T06:03:42Z</dcterms:created>
  <dcterms:modified xsi:type="dcterms:W3CDTF">2022-05-03T11:25:36Z</dcterms:modified>
</cp:coreProperties>
</file>