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ables/table16.xml" ContentType="application/vnd.openxmlformats-officedocument.spreadsheetml.table+xml"/>
  <Override PartName="/xl/drawings/drawing13.xml" ContentType="application/vnd.openxmlformats-officedocument.drawing+xml"/>
  <Override PartName="/xl/tables/table17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tables/table18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tables/table19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tables/table20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tables/table21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tables/table22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tables/table23.xml" ContentType="application/vnd.openxmlformats-officedocument.spreadsheetml.tab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tables/table24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ables/table25.xml" ContentType="application/vnd.openxmlformats-officedocument.spreadsheetml.tab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samyak world\Corona Cases Prediction Case Study\"/>
    </mc:Choice>
  </mc:AlternateContent>
  <bookViews>
    <workbookView xWindow="0" yWindow="0" windowWidth="20490" windowHeight="7320" firstSheet="20" activeTab="1"/>
  </bookViews>
  <sheets>
    <sheet name="Original Data" sheetId="1" state="hidden" r:id="rId1"/>
    <sheet name="Data" sheetId="3" r:id="rId2"/>
    <sheet name="Forecast Method P" sheetId="2" r:id="rId3"/>
    <sheet name="Forecast All" sheetId="22" r:id="rId4"/>
    <sheet name="Prediction March April" sheetId="8" state="hidden" r:id="rId5"/>
    <sheet name="3 Day Moving Avg P" sheetId="13" r:id="rId6"/>
    <sheet name="7 Day Moving Avg P" sheetId="14" r:id="rId7"/>
    <sheet name="12 Day Moving Avg P" sheetId="17" r:id="rId8"/>
    <sheet name="Power curve P" sheetId="12" r:id="rId9"/>
    <sheet name="Linear Curve P" sheetId="11" r:id="rId10"/>
    <sheet name="Log Curve P" sheetId="16" r:id="rId11"/>
    <sheet name="Final Prediction P" sheetId="18" r:id="rId12"/>
    <sheet name="Curves" sheetId="20" state="hidden" r:id="rId13"/>
    <sheet name="Scenarios P" sheetId="19" r:id="rId14"/>
    <sheet name="Data for Deaths" sheetId="24" r:id="rId15"/>
    <sheet name="Forecast Deaths" sheetId="26" r:id="rId16"/>
    <sheet name="3 Day Moving Avg D" sheetId="27" r:id="rId17"/>
    <sheet name="7 Day Moving Avg D" sheetId="28" r:id="rId18"/>
    <sheet name="12 Day Moving Avg D" sheetId="29" r:id="rId19"/>
    <sheet name="Power curve D" sheetId="31" r:id="rId20"/>
    <sheet name="Linear Curve D" sheetId="32" r:id="rId21"/>
    <sheet name="Log Curve D" sheetId="33" r:id="rId22"/>
    <sheet name="Final Prediction D" sheetId="35" r:id="rId23"/>
    <sheet name="Scenarios D" sheetId="36" r:id="rId24"/>
    <sheet name="Team members" sheetId="37" r:id="rId25"/>
    <sheet name="My Analysis" sheetId="21" state="hidden" r:id="rId26"/>
  </sheets>
  <definedNames>
    <definedName name="_xlnm._FilterDatabase" localSheetId="5" hidden="1">'3 Day Moving Avg P'!$A$1:$B$1</definedName>
    <definedName name="_xlnm._FilterDatabase" localSheetId="12" hidden="1">Curves!$A$1:$B$14</definedName>
    <definedName name="_xlnm._FilterDatabase" localSheetId="21" hidden="1">'Log Curve D'!$J$2:$L$5</definedName>
    <definedName name="_xlnm._FilterDatabase" localSheetId="10" hidden="1">'Log Curve P'!$J$2:$L$5</definedName>
    <definedName name="solver_adj" localSheetId="5" hidden="1">'3 Day Moving Avg P'!$J$1:$J$1</definedName>
    <definedName name="solver_adj" localSheetId="20" hidden="1">'Linear Curve D'!$I$1:$I$2</definedName>
    <definedName name="solver_adj" localSheetId="9" hidden="1">'Linear Curve P'!$I$2:$I$3</definedName>
    <definedName name="solver_adj" localSheetId="21" hidden="1">'Log Curve D'!$K$2:$K$3</definedName>
    <definedName name="solver_adj" localSheetId="10" hidden="1">'Log Curve P'!$K$2:$K$3</definedName>
    <definedName name="solver_adj" localSheetId="19" hidden="1">'Power curve D'!$I$2:$I$4</definedName>
    <definedName name="solver_adj" localSheetId="8" hidden="1">'Power curve P'!$I$2:$I$4</definedName>
    <definedName name="solver_cvg" localSheetId="5" hidden="1">0.0001</definedName>
    <definedName name="solver_cvg" localSheetId="20" hidden="1">0.0001</definedName>
    <definedName name="solver_cvg" localSheetId="9" hidden="1">0.0001</definedName>
    <definedName name="solver_cvg" localSheetId="21" hidden="1">0.0001</definedName>
    <definedName name="solver_cvg" localSheetId="10" hidden="1">0.0001</definedName>
    <definedName name="solver_cvg" localSheetId="19" hidden="1">0.0001</definedName>
    <definedName name="solver_cvg" localSheetId="8" hidden="1">0.0001</definedName>
    <definedName name="solver_drv" localSheetId="5" hidden="1">1</definedName>
    <definedName name="solver_drv" localSheetId="20" hidden="1">1</definedName>
    <definedName name="solver_drv" localSheetId="9" hidden="1">1</definedName>
    <definedName name="solver_drv" localSheetId="21" hidden="1">1</definedName>
    <definedName name="solver_drv" localSheetId="10" hidden="1">1</definedName>
    <definedName name="solver_drv" localSheetId="19" hidden="1">1</definedName>
    <definedName name="solver_drv" localSheetId="8" hidden="1">1</definedName>
    <definedName name="solver_eng" localSheetId="5" hidden="1">1</definedName>
    <definedName name="solver_eng" localSheetId="20" hidden="1">1</definedName>
    <definedName name="solver_eng" localSheetId="9" hidden="1">1</definedName>
    <definedName name="solver_eng" localSheetId="21" hidden="1">1</definedName>
    <definedName name="solver_eng" localSheetId="10" hidden="1">1</definedName>
    <definedName name="solver_eng" localSheetId="19" hidden="1">1</definedName>
    <definedName name="solver_eng" localSheetId="8" hidden="1">1</definedName>
    <definedName name="solver_est" localSheetId="5" hidden="1">1</definedName>
    <definedName name="solver_est" localSheetId="20" hidden="1">1</definedName>
    <definedName name="solver_est" localSheetId="9" hidden="1">1</definedName>
    <definedName name="solver_est" localSheetId="21" hidden="1">1</definedName>
    <definedName name="solver_est" localSheetId="10" hidden="1">1</definedName>
    <definedName name="solver_est" localSheetId="19" hidden="1">1</definedName>
    <definedName name="solver_est" localSheetId="8" hidden="1">1</definedName>
    <definedName name="solver_itr" localSheetId="5" hidden="1">2147483647</definedName>
    <definedName name="solver_itr" localSheetId="20" hidden="1">2147483647</definedName>
    <definedName name="solver_itr" localSheetId="9" hidden="1">2147483647</definedName>
    <definedName name="solver_itr" localSheetId="21" hidden="1">2147483647</definedName>
    <definedName name="solver_itr" localSheetId="10" hidden="1">2147483647</definedName>
    <definedName name="solver_itr" localSheetId="19" hidden="1">2147483647</definedName>
    <definedName name="solver_itr" localSheetId="8" hidden="1">2147483647</definedName>
    <definedName name="solver_mip" localSheetId="5" hidden="1">2147483647</definedName>
    <definedName name="solver_mip" localSheetId="20" hidden="1">2147483647</definedName>
    <definedName name="solver_mip" localSheetId="9" hidden="1">2147483647</definedName>
    <definedName name="solver_mip" localSheetId="21" hidden="1">2147483647</definedName>
    <definedName name="solver_mip" localSheetId="10" hidden="1">2147483647</definedName>
    <definedName name="solver_mip" localSheetId="19" hidden="1">2147483647</definedName>
    <definedName name="solver_mip" localSheetId="8" hidden="1">2147483647</definedName>
    <definedName name="solver_mni" localSheetId="5" hidden="1">30</definedName>
    <definedName name="solver_mni" localSheetId="20" hidden="1">30</definedName>
    <definedName name="solver_mni" localSheetId="9" hidden="1">30</definedName>
    <definedName name="solver_mni" localSheetId="21" hidden="1">30</definedName>
    <definedName name="solver_mni" localSheetId="10" hidden="1">30</definedName>
    <definedName name="solver_mni" localSheetId="19" hidden="1">30</definedName>
    <definedName name="solver_mni" localSheetId="8" hidden="1">30</definedName>
    <definedName name="solver_mrt" localSheetId="5" hidden="1">0.075</definedName>
    <definedName name="solver_mrt" localSheetId="20" hidden="1">0.075</definedName>
    <definedName name="solver_mrt" localSheetId="9" hidden="1">0.075</definedName>
    <definedName name="solver_mrt" localSheetId="21" hidden="1">0.075</definedName>
    <definedName name="solver_mrt" localSheetId="10" hidden="1">0.075</definedName>
    <definedName name="solver_mrt" localSheetId="19" hidden="1">0.075</definedName>
    <definedName name="solver_mrt" localSheetId="8" hidden="1">0.075</definedName>
    <definedName name="solver_msl" localSheetId="5" hidden="1">2</definedName>
    <definedName name="solver_msl" localSheetId="20" hidden="1">2</definedName>
    <definedName name="solver_msl" localSheetId="9" hidden="1">2</definedName>
    <definedName name="solver_msl" localSheetId="21" hidden="1">2</definedName>
    <definedName name="solver_msl" localSheetId="10" hidden="1">2</definedName>
    <definedName name="solver_msl" localSheetId="19" hidden="1">2</definedName>
    <definedName name="solver_msl" localSheetId="8" hidden="1">2</definedName>
    <definedName name="solver_neg" localSheetId="5" hidden="1">1</definedName>
    <definedName name="solver_neg" localSheetId="20" hidden="1">1</definedName>
    <definedName name="solver_neg" localSheetId="9" hidden="1">1</definedName>
    <definedName name="solver_neg" localSheetId="21" hidden="1">1</definedName>
    <definedName name="solver_neg" localSheetId="10" hidden="1">1</definedName>
    <definedName name="solver_neg" localSheetId="19" hidden="1">1</definedName>
    <definedName name="solver_neg" localSheetId="8" hidden="1">1</definedName>
    <definedName name="solver_nod" localSheetId="5" hidden="1">2147483647</definedName>
    <definedName name="solver_nod" localSheetId="20" hidden="1">2147483647</definedName>
    <definedName name="solver_nod" localSheetId="9" hidden="1">2147483647</definedName>
    <definedName name="solver_nod" localSheetId="21" hidden="1">2147483647</definedName>
    <definedName name="solver_nod" localSheetId="10" hidden="1">2147483647</definedName>
    <definedName name="solver_nod" localSheetId="19" hidden="1">2147483647</definedName>
    <definedName name="solver_nod" localSheetId="8" hidden="1">2147483647</definedName>
    <definedName name="solver_num" localSheetId="5" hidden="1">0</definedName>
    <definedName name="solver_num" localSheetId="20" hidden="1">0</definedName>
    <definedName name="solver_num" localSheetId="9" hidden="1">0</definedName>
    <definedName name="solver_num" localSheetId="21" hidden="1">0</definedName>
    <definedName name="solver_num" localSheetId="10" hidden="1">0</definedName>
    <definedName name="solver_num" localSheetId="19" hidden="1">0</definedName>
    <definedName name="solver_num" localSheetId="8" hidden="1">0</definedName>
    <definedName name="solver_nwt" localSheetId="5" hidden="1">1</definedName>
    <definedName name="solver_nwt" localSheetId="20" hidden="1">1</definedName>
    <definedName name="solver_nwt" localSheetId="9" hidden="1">1</definedName>
    <definedName name="solver_nwt" localSheetId="21" hidden="1">1</definedName>
    <definedName name="solver_nwt" localSheetId="10" hidden="1">1</definedName>
    <definedName name="solver_nwt" localSheetId="19" hidden="1">1</definedName>
    <definedName name="solver_nwt" localSheetId="8" hidden="1">1</definedName>
    <definedName name="solver_opt" localSheetId="5" hidden="1">'3 Day Moving Avg P'!$J$4</definedName>
    <definedName name="solver_opt" localSheetId="20" hidden="1">'Linear Curve D'!$I$4</definedName>
    <definedName name="solver_opt" localSheetId="9" hidden="1">'Linear Curve P'!$I$6</definedName>
    <definedName name="solver_opt" localSheetId="21" hidden="1">'Log Curve D'!$K$5</definedName>
    <definedName name="solver_opt" localSheetId="10" hidden="1">'Log Curve P'!$K$6</definedName>
    <definedName name="solver_opt" localSheetId="19" hidden="1">'Power curve D'!$I$7</definedName>
    <definedName name="solver_opt" localSheetId="8" hidden="1">'Power curve P'!$I$7</definedName>
    <definedName name="solver_pre" localSheetId="5" hidden="1">0.000001</definedName>
    <definedName name="solver_pre" localSheetId="20" hidden="1">0.000001</definedName>
    <definedName name="solver_pre" localSheetId="9" hidden="1">0.000001</definedName>
    <definedName name="solver_pre" localSheetId="21" hidden="1">0.000001</definedName>
    <definedName name="solver_pre" localSheetId="10" hidden="1">0.000001</definedName>
    <definedName name="solver_pre" localSheetId="19" hidden="1">0.000001</definedName>
    <definedName name="solver_pre" localSheetId="8" hidden="1">0.000001</definedName>
    <definedName name="solver_rbv" localSheetId="5" hidden="1">1</definedName>
    <definedName name="solver_rbv" localSheetId="20" hidden="1">1</definedName>
    <definedName name="solver_rbv" localSheetId="9" hidden="1">1</definedName>
    <definedName name="solver_rbv" localSheetId="21" hidden="1">1</definedName>
    <definedName name="solver_rbv" localSheetId="10" hidden="1">1</definedName>
    <definedName name="solver_rbv" localSheetId="19" hidden="1">1</definedName>
    <definedName name="solver_rbv" localSheetId="8" hidden="1">1</definedName>
    <definedName name="solver_rlx" localSheetId="5" hidden="1">2</definedName>
    <definedName name="solver_rlx" localSheetId="20" hidden="1">2</definedName>
    <definedName name="solver_rlx" localSheetId="9" hidden="1">2</definedName>
    <definedName name="solver_rlx" localSheetId="21" hidden="1">2</definedName>
    <definedName name="solver_rlx" localSheetId="10" hidden="1">2</definedName>
    <definedName name="solver_rlx" localSheetId="19" hidden="1">2</definedName>
    <definedName name="solver_rlx" localSheetId="8" hidden="1">2</definedName>
    <definedName name="solver_rsd" localSheetId="5" hidden="1">0</definedName>
    <definedName name="solver_rsd" localSheetId="20" hidden="1">0</definedName>
    <definedName name="solver_rsd" localSheetId="9" hidden="1">0</definedName>
    <definedName name="solver_rsd" localSheetId="21" hidden="1">0</definedName>
    <definedName name="solver_rsd" localSheetId="10" hidden="1">0</definedName>
    <definedName name="solver_rsd" localSheetId="19" hidden="1">0</definedName>
    <definedName name="solver_rsd" localSheetId="8" hidden="1">0</definedName>
    <definedName name="solver_scl" localSheetId="5" hidden="1">1</definedName>
    <definedName name="solver_scl" localSheetId="20" hidden="1">1</definedName>
    <definedName name="solver_scl" localSheetId="9" hidden="1">1</definedName>
    <definedName name="solver_scl" localSheetId="21" hidden="1">1</definedName>
    <definedName name="solver_scl" localSheetId="10" hidden="1">1</definedName>
    <definedName name="solver_scl" localSheetId="19" hidden="1">1</definedName>
    <definedName name="solver_scl" localSheetId="8" hidden="1">1</definedName>
    <definedName name="solver_sho" localSheetId="5" hidden="1">2</definedName>
    <definedName name="solver_sho" localSheetId="20" hidden="1">2</definedName>
    <definedName name="solver_sho" localSheetId="9" hidden="1">2</definedName>
    <definedName name="solver_sho" localSheetId="21" hidden="1">2</definedName>
    <definedName name="solver_sho" localSheetId="10" hidden="1">2</definedName>
    <definedName name="solver_sho" localSheetId="19" hidden="1">2</definedName>
    <definedName name="solver_sho" localSheetId="8" hidden="1">2</definedName>
    <definedName name="solver_ssz" localSheetId="5" hidden="1">100</definedName>
    <definedName name="solver_ssz" localSheetId="20" hidden="1">100</definedName>
    <definedName name="solver_ssz" localSheetId="9" hidden="1">100</definedName>
    <definedName name="solver_ssz" localSheetId="21" hidden="1">100</definedName>
    <definedName name="solver_ssz" localSheetId="10" hidden="1">100</definedName>
    <definedName name="solver_ssz" localSheetId="19" hidden="1">100</definedName>
    <definedName name="solver_ssz" localSheetId="8" hidden="1">100</definedName>
    <definedName name="solver_tim" localSheetId="5" hidden="1">2147483647</definedName>
    <definedName name="solver_tim" localSheetId="20" hidden="1">2147483647</definedName>
    <definedName name="solver_tim" localSheetId="9" hidden="1">2147483647</definedName>
    <definedName name="solver_tim" localSheetId="21" hidden="1">2147483647</definedName>
    <definedName name="solver_tim" localSheetId="10" hidden="1">2147483647</definedName>
    <definedName name="solver_tim" localSheetId="19" hidden="1">2147483647</definedName>
    <definedName name="solver_tim" localSheetId="8" hidden="1">2147483647</definedName>
    <definedName name="solver_tol" localSheetId="5" hidden="1">0.01</definedName>
    <definedName name="solver_tol" localSheetId="20" hidden="1">0.01</definedName>
    <definedName name="solver_tol" localSheetId="9" hidden="1">0.01</definedName>
    <definedName name="solver_tol" localSheetId="21" hidden="1">0.01</definedName>
    <definedName name="solver_tol" localSheetId="10" hidden="1">0.01</definedName>
    <definedName name="solver_tol" localSheetId="19" hidden="1">0.01</definedName>
    <definedName name="solver_tol" localSheetId="8" hidden="1">0.01</definedName>
    <definedName name="solver_typ" localSheetId="5" hidden="1">2</definedName>
    <definedName name="solver_typ" localSheetId="20" hidden="1">2</definedName>
    <definedName name="solver_typ" localSheetId="9" hidden="1">2</definedName>
    <definedName name="solver_typ" localSheetId="21" hidden="1">2</definedName>
    <definedName name="solver_typ" localSheetId="10" hidden="1">2</definedName>
    <definedName name="solver_typ" localSheetId="19" hidden="1">2</definedName>
    <definedName name="solver_typ" localSheetId="8" hidden="1">2</definedName>
    <definedName name="solver_val" localSheetId="5" hidden="1">0</definedName>
    <definedName name="solver_val" localSheetId="20" hidden="1">0</definedName>
    <definedName name="solver_val" localSheetId="9" hidden="1">0</definedName>
    <definedName name="solver_val" localSheetId="21" hidden="1">0</definedName>
    <definedName name="solver_val" localSheetId="10" hidden="1">0</definedName>
    <definedName name="solver_val" localSheetId="19" hidden="1">0</definedName>
    <definedName name="solver_val" localSheetId="8" hidden="1">0</definedName>
    <definedName name="solver_ver" localSheetId="5" hidden="1">3</definedName>
    <definedName name="solver_ver" localSheetId="20" hidden="1">3</definedName>
    <definedName name="solver_ver" localSheetId="9" hidden="1">3</definedName>
    <definedName name="solver_ver" localSheetId="21" hidden="1">3</definedName>
    <definedName name="solver_ver" localSheetId="10" hidden="1">3</definedName>
    <definedName name="solver_ver" localSheetId="19" hidden="1">3</definedName>
    <definedName name="solver_ver" localSheetId="8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6" l="1"/>
  <c r="C17" i="32"/>
  <c r="D17" i="32"/>
  <c r="E17" i="32"/>
  <c r="B17" i="32" s="1"/>
  <c r="F17" i="32" s="1"/>
  <c r="B97" i="29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24" i="16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24" i="11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24" i="12"/>
  <c r="G9" i="36" l="1"/>
  <c r="H9" i="36"/>
  <c r="F9" i="36"/>
  <c r="F39" i="21"/>
  <c r="E40" i="21"/>
  <c r="E7" i="21"/>
  <c r="E3" i="35" l="1"/>
  <c r="E4" i="35"/>
  <c r="E5" i="35"/>
  <c r="E6" i="35"/>
  <c r="E7" i="35"/>
  <c r="E8" i="35"/>
  <c r="E9" i="35"/>
  <c r="E10" i="35"/>
  <c r="E11" i="35"/>
  <c r="E12" i="35"/>
  <c r="E13" i="35"/>
  <c r="E14" i="35"/>
  <c r="E15" i="35"/>
  <c r="E16" i="35"/>
  <c r="E17" i="35"/>
  <c r="E2" i="35"/>
  <c r="D3" i="35"/>
  <c r="D4" i="35"/>
  <c r="D5" i="35"/>
  <c r="D6" i="35"/>
  <c r="D7" i="35"/>
  <c r="D8" i="35"/>
  <c r="D9" i="35"/>
  <c r="D10" i="35"/>
  <c r="D11" i="35"/>
  <c r="D12" i="35"/>
  <c r="D13" i="35"/>
  <c r="D14" i="35"/>
  <c r="D15" i="35"/>
  <c r="D16" i="35"/>
  <c r="D17" i="35"/>
  <c r="D2" i="35"/>
  <c r="C2" i="35"/>
  <c r="B3" i="35"/>
  <c r="B4" i="35"/>
  <c r="B5" i="35"/>
  <c r="B6" i="35"/>
  <c r="B7" i="35"/>
  <c r="B8" i="35"/>
  <c r="B9" i="35"/>
  <c r="B10" i="35"/>
  <c r="B11" i="35"/>
  <c r="B12" i="35"/>
  <c r="B13" i="35"/>
  <c r="B14" i="35"/>
  <c r="B15" i="35"/>
  <c r="B16" i="35"/>
  <c r="B17" i="35"/>
  <c r="B2" i="35"/>
  <c r="B19" i="33"/>
  <c r="B35" i="33"/>
  <c r="B55" i="33"/>
  <c r="C54" i="33" s="1"/>
  <c r="E54" i="33" s="1"/>
  <c r="B63" i="33"/>
  <c r="B68" i="33"/>
  <c r="B83" i="33"/>
  <c r="C82" i="33" s="1"/>
  <c r="E82" i="33" s="1"/>
  <c r="B84" i="33"/>
  <c r="B104" i="33"/>
  <c r="D102" i="33" s="1"/>
  <c r="F102" i="33" s="1"/>
  <c r="B19" i="32"/>
  <c r="C18" i="32" s="1"/>
  <c r="B31" i="32"/>
  <c r="D29" i="32" s="1"/>
  <c r="B38" i="32"/>
  <c r="C37" i="32" s="1"/>
  <c r="B47" i="32"/>
  <c r="D45" i="32" s="1"/>
  <c r="B59" i="32"/>
  <c r="D57" i="32" s="1"/>
  <c r="B63" i="32"/>
  <c r="D61" i="32" s="1"/>
  <c r="B66" i="32"/>
  <c r="C65" i="32" s="1"/>
  <c r="B71" i="32"/>
  <c r="C70" i="32" s="1"/>
  <c r="B75" i="32"/>
  <c r="D73" i="32" s="1"/>
  <c r="B82" i="32"/>
  <c r="C81" i="32" s="1"/>
  <c r="B91" i="32"/>
  <c r="D89" i="32" s="1"/>
  <c r="B102" i="32"/>
  <c r="C101" i="32" s="1"/>
  <c r="B103" i="32"/>
  <c r="C102" i="32" s="1"/>
  <c r="B107" i="32"/>
  <c r="D105" i="32" s="1"/>
  <c r="D29" i="31"/>
  <c r="D33" i="31"/>
  <c r="D40" i="31"/>
  <c r="D45" i="31"/>
  <c r="D53" i="31"/>
  <c r="D60" i="31"/>
  <c r="D61" i="31"/>
  <c r="D65" i="31"/>
  <c r="D76" i="31"/>
  <c r="D77" i="31"/>
  <c r="D85" i="31"/>
  <c r="D101" i="31"/>
  <c r="C26" i="31"/>
  <c r="C27" i="31"/>
  <c r="C41" i="31"/>
  <c r="C47" i="31"/>
  <c r="C55" i="31"/>
  <c r="E55" i="31" s="1"/>
  <c r="F55" i="31" s="1"/>
  <c r="C73" i="31"/>
  <c r="C83" i="31"/>
  <c r="C89" i="31"/>
  <c r="C91" i="31"/>
  <c r="C105" i="31"/>
  <c r="C111" i="31"/>
  <c r="B19" i="31"/>
  <c r="B20" i="31"/>
  <c r="B20" i="32" s="1"/>
  <c r="B21" i="31"/>
  <c r="B21" i="32" s="1"/>
  <c r="C20" i="32" s="1"/>
  <c r="B22" i="31"/>
  <c r="B23" i="31"/>
  <c r="B24" i="31"/>
  <c r="B24" i="32" s="1"/>
  <c r="C23" i="32" s="1"/>
  <c r="B25" i="31"/>
  <c r="B26" i="31"/>
  <c r="B27" i="31"/>
  <c r="B27" i="32" s="1"/>
  <c r="D25" i="32" s="1"/>
  <c r="B28" i="31"/>
  <c r="B28" i="32" s="1"/>
  <c r="C27" i="32" s="1"/>
  <c r="B29" i="31"/>
  <c r="B29" i="32" s="1"/>
  <c r="D27" i="32" s="1"/>
  <c r="B30" i="31"/>
  <c r="B31" i="31"/>
  <c r="B32" i="31"/>
  <c r="C31" i="31" s="1"/>
  <c r="B33" i="31"/>
  <c r="C32" i="31" s="1"/>
  <c r="B34" i="31"/>
  <c r="B35" i="31"/>
  <c r="C34" i="31" s="1"/>
  <c r="B36" i="31"/>
  <c r="B36" i="33" s="1"/>
  <c r="D34" i="33" s="1"/>
  <c r="F34" i="33" s="1"/>
  <c r="B37" i="31"/>
  <c r="C36" i="31" s="1"/>
  <c r="B38" i="31"/>
  <c r="B39" i="31"/>
  <c r="B39" i="32" s="1"/>
  <c r="C38" i="32" s="1"/>
  <c r="B40" i="31"/>
  <c r="B40" i="32" s="1"/>
  <c r="D38" i="32" s="1"/>
  <c r="B41" i="31"/>
  <c r="D39" i="31" s="1"/>
  <c r="B42" i="31"/>
  <c r="B43" i="31"/>
  <c r="B43" i="32" s="1"/>
  <c r="D41" i="32" s="1"/>
  <c r="B44" i="31"/>
  <c r="B44" i="33" s="1"/>
  <c r="C43" i="33" s="1"/>
  <c r="E43" i="33" s="1"/>
  <c r="B45" i="31"/>
  <c r="B45" i="32" s="1"/>
  <c r="D43" i="32" s="1"/>
  <c r="B46" i="31"/>
  <c r="B47" i="31"/>
  <c r="C46" i="31" s="1"/>
  <c r="B48" i="31"/>
  <c r="B49" i="31"/>
  <c r="B50" i="31"/>
  <c r="B51" i="31"/>
  <c r="D49" i="31" s="1"/>
  <c r="B52" i="31"/>
  <c r="B52" i="32" s="1"/>
  <c r="D50" i="32" s="1"/>
  <c r="B53" i="31"/>
  <c r="B54" i="31"/>
  <c r="B55" i="31"/>
  <c r="C54" i="31" s="1"/>
  <c r="B56" i="31"/>
  <c r="B56" i="32" s="1"/>
  <c r="D54" i="32" s="1"/>
  <c r="B57" i="31"/>
  <c r="D55" i="31" s="1"/>
  <c r="B58" i="31"/>
  <c r="D56" i="31" s="1"/>
  <c r="B59" i="31"/>
  <c r="B60" i="31"/>
  <c r="B60" i="32" s="1"/>
  <c r="C59" i="32" s="1"/>
  <c r="B61" i="31"/>
  <c r="B62" i="31"/>
  <c r="B63" i="31"/>
  <c r="C62" i="31" s="1"/>
  <c r="B64" i="31"/>
  <c r="C63" i="31" s="1"/>
  <c r="B65" i="31"/>
  <c r="B66" i="31"/>
  <c r="B67" i="31"/>
  <c r="B68" i="31"/>
  <c r="B68" i="32" s="1"/>
  <c r="D66" i="32" s="1"/>
  <c r="B69" i="31"/>
  <c r="B70" i="31"/>
  <c r="B71" i="31"/>
  <c r="C70" i="31" s="1"/>
  <c r="B72" i="31"/>
  <c r="B72" i="33" s="1"/>
  <c r="B73" i="31"/>
  <c r="B74" i="31"/>
  <c r="B75" i="31"/>
  <c r="B76" i="31"/>
  <c r="B76" i="32" s="1"/>
  <c r="C75" i="32" s="1"/>
  <c r="B77" i="31"/>
  <c r="B77" i="32" s="1"/>
  <c r="D75" i="32" s="1"/>
  <c r="B78" i="31"/>
  <c r="B79" i="31"/>
  <c r="B79" i="32" s="1"/>
  <c r="D77" i="32" s="1"/>
  <c r="B80" i="31"/>
  <c r="C79" i="31" s="1"/>
  <c r="B81" i="31"/>
  <c r="B82" i="31"/>
  <c r="B83" i="31"/>
  <c r="C82" i="31" s="1"/>
  <c r="B84" i="31"/>
  <c r="B84" i="32" s="1"/>
  <c r="D82" i="32" s="1"/>
  <c r="B85" i="31"/>
  <c r="B86" i="31"/>
  <c r="B86" i="32" s="1"/>
  <c r="C85" i="32" s="1"/>
  <c r="B87" i="31"/>
  <c r="B87" i="32" s="1"/>
  <c r="C86" i="32" s="1"/>
  <c r="B88" i="31"/>
  <c r="B88" i="32" s="1"/>
  <c r="D86" i="32" s="1"/>
  <c r="B89" i="31"/>
  <c r="D87" i="31" s="1"/>
  <c r="B90" i="31"/>
  <c r="B91" i="31"/>
  <c r="B92" i="31"/>
  <c r="B92" i="32" s="1"/>
  <c r="C91" i="32" s="1"/>
  <c r="B93" i="31"/>
  <c r="B93" i="32" s="1"/>
  <c r="D91" i="32" s="1"/>
  <c r="B94" i="31"/>
  <c r="B95" i="31"/>
  <c r="B95" i="32" s="1"/>
  <c r="D93" i="32" s="1"/>
  <c r="B96" i="31"/>
  <c r="C95" i="31" s="1"/>
  <c r="B97" i="31"/>
  <c r="B98" i="31"/>
  <c r="B99" i="31"/>
  <c r="C98" i="31" s="1"/>
  <c r="B100" i="31"/>
  <c r="B100" i="33" s="1"/>
  <c r="B101" i="31"/>
  <c r="C100" i="31" s="1"/>
  <c r="B102" i="31"/>
  <c r="B103" i="31"/>
  <c r="B104" i="31"/>
  <c r="B104" i="32" s="1"/>
  <c r="D102" i="32" s="1"/>
  <c r="B105" i="31"/>
  <c r="D103" i="31" s="1"/>
  <c r="B106" i="31"/>
  <c r="D104" i="31" s="1"/>
  <c r="B107" i="31"/>
  <c r="B108" i="31"/>
  <c r="B108" i="33" s="1"/>
  <c r="B109" i="31"/>
  <c r="B109" i="32" s="1"/>
  <c r="D107" i="32" s="1"/>
  <c r="B110" i="31"/>
  <c r="B111" i="31"/>
  <c r="C110" i="31" s="1"/>
  <c r="B112" i="31"/>
  <c r="B112" i="33" s="1"/>
  <c r="D110" i="33" s="1"/>
  <c r="F110" i="33" s="1"/>
  <c r="B18" i="31"/>
  <c r="C17" i="31" s="1"/>
  <c r="C96" i="31" l="1"/>
  <c r="B97" i="33"/>
  <c r="C84" i="31"/>
  <c r="D83" i="31"/>
  <c r="B81" i="32"/>
  <c r="D79" i="32" s="1"/>
  <c r="C80" i="31"/>
  <c r="E80" i="31" s="1"/>
  <c r="F80" i="31" s="1"/>
  <c r="D67" i="31"/>
  <c r="C68" i="31"/>
  <c r="B65" i="32"/>
  <c r="D63" i="32" s="1"/>
  <c r="C64" i="31"/>
  <c r="E64" i="31" s="1"/>
  <c r="F64" i="31" s="1"/>
  <c r="D51" i="31"/>
  <c r="C52" i="31"/>
  <c r="B49" i="32"/>
  <c r="D47" i="32" s="1"/>
  <c r="C48" i="31"/>
  <c r="E39" i="31"/>
  <c r="F39" i="31" s="1"/>
  <c r="C107" i="31"/>
  <c r="C99" i="31"/>
  <c r="C71" i="31"/>
  <c r="C43" i="31"/>
  <c r="C35" i="31"/>
  <c r="B52" i="33"/>
  <c r="C51" i="33" s="1"/>
  <c r="E51" i="33" s="1"/>
  <c r="B28" i="33"/>
  <c r="C111" i="33"/>
  <c r="D22" i="31"/>
  <c r="C87" i="31"/>
  <c r="C59" i="31"/>
  <c r="C51" i="31"/>
  <c r="E51" i="31" s="1"/>
  <c r="F51" i="31" s="1"/>
  <c r="D109" i="31"/>
  <c r="D97" i="31"/>
  <c r="D69" i="31"/>
  <c r="B111" i="32"/>
  <c r="D109" i="32" s="1"/>
  <c r="B55" i="32"/>
  <c r="C54" i="32" s="1"/>
  <c r="B92" i="33"/>
  <c r="D90" i="33" s="1"/>
  <c r="F90" i="33" s="1"/>
  <c r="B76" i="33"/>
  <c r="B60" i="33"/>
  <c r="D58" i="33" s="1"/>
  <c r="F58" i="33" s="1"/>
  <c r="B47" i="33"/>
  <c r="D45" i="33" s="1"/>
  <c r="F45" i="33" s="1"/>
  <c r="B24" i="33"/>
  <c r="D22" i="33" s="1"/>
  <c r="F22" i="33" s="1"/>
  <c r="C103" i="33"/>
  <c r="E103" i="33" s="1"/>
  <c r="D42" i="33"/>
  <c r="F42" i="33" s="1"/>
  <c r="C19" i="31"/>
  <c r="C23" i="31"/>
  <c r="C103" i="31"/>
  <c r="E103" i="31" s="1"/>
  <c r="F103" i="31" s="1"/>
  <c r="C75" i="31"/>
  <c r="E75" i="31" s="1"/>
  <c r="F75" i="31" s="1"/>
  <c r="C67" i="31"/>
  <c r="C57" i="31"/>
  <c r="E57" i="31" s="1"/>
  <c r="F57" i="31" s="1"/>
  <c r="C39" i="31"/>
  <c r="D93" i="31"/>
  <c r="D81" i="31"/>
  <c r="D37" i="31"/>
  <c r="B111" i="33"/>
  <c r="D109" i="33" s="1"/>
  <c r="F109" i="33" s="1"/>
  <c r="B88" i="33"/>
  <c r="B71" i="33"/>
  <c r="D69" i="33" s="1"/>
  <c r="F69" i="33" s="1"/>
  <c r="B56" i="33"/>
  <c r="D54" i="33" s="1"/>
  <c r="F54" i="33" s="1"/>
  <c r="G54" i="33" s="1"/>
  <c r="H54" i="33" s="1"/>
  <c r="B40" i="33"/>
  <c r="D38" i="33" s="1"/>
  <c r="F38" i="33" s="1"/>
  <c r="B20" i="33"/>
  <c r="D18" i="33" s="1"/>
  <c r="F18" i="33" s="1"/>
  <c r="E36" i="31"/>
  <c r="F36" i="31" s="1"/>
  <c r="C70" i="33"/>
  <c r="E70" i="33" s="1"/>
  <c r="E89" i="31"/>
  <c r="F89" i="31" s="1"/>
  <c r="D82" i="33"/>
  <c r="F82" i="33" s="1"/>
  <c r="G82" i="33" s="1"/>
  <c r="C83" i="33"/>
  <c r="E83" i="33" s="1"/>
  <c r="B110" i="33"/>
  <c r="B110" i="32"/>
  <c r="C109" i="31"/>
  <c r="E109" i="31" s="1"/>
  <c r="F109" i="31" s="1"/>
  <c r="B106" i="33"/>
  <c r="D104" i="33" s="1"/>
  <c r="F104" i="33" s="1"/>
  <c r="B106" i="32"/>
  <c r="C105" i="32" s="1"/>
  <c r="E105" i="32" s="1"/>
  <c r="B102" i="33"/>
  <c r="D100" i="31"/>
  <c r="E100" i="31" s="1"/>
  <c r="F100" i="31" s="1"/>
  <c r="B98" i="33"/>
  <c r="C97" i="31"/>
  <c r="E97" i="31" s="1"/>
  <c r="F97" i="31" s="1"/>
  <c r="D96" i="31"/>
  <c r="B94" i="33"/>
  <c r="D92" i="33" s="1"/>
  <c r="F92" i="33" s="1"/>
  <c r="B94" i="32"/>
  <c r="C93" i="32" s="1"/>
  <c r="E93" i="32" s="1"/>
  <c r="F93" i="32" s="1"/>
  <c r="C93" i="31"/>
  <c r="B90" i="33"/>
  <c r="D88" i="33" s="1"/>
  <c r="F88" i="33" s="1"/>
  <c r="B90" i="32"/>
  <c r="C89" i="32" s="1"/>
  <c r="E89" i="32" s="1"/>
  <c r="F89" i="32" s="1"/>
  <c r="B86" i="33"/>
  <c r="D84" i="33" s="1"/>
  <c r="F84" i="33" s="1"/>
  <c r="D84" i="31"/>
  <c r="B82" i="33"/>
  <c r="C81" i="31"/>
  <c r="E81" i="31" s="1"/>
  <c r="F81" i="31" s="1"/>
  <c r="D80" i="31"/>
  <c r="B78" i="33"/>
  <c r="B78" i="32"/>
  <c r="C77" i="32" s="1"/>
  <c r="E77" i="32" s="1"/>
  <c r="F77" i="32" s="1"/>
  <c r="C77" i="31"/>
  <c r="E77" i="31" s="1"/>
  <c r="F77" i="31" s="1"/>
  <c r="B74" i="33"/>
  <c r="D72" i="33" s="1"/>
  <c r="F72" i="33" s="1"/>
  <c r="B74" i="32"/>
  <c r="C73" i="32" s="1"/>
  <c r="E73" i="32" s="1"/>
  <c r="B70" i="33"/>
  <c r="F70" i="31"/>
  <c r="D68" i="31"/>
  <c r="E68" i="31" s="1"/>
  <c r="F68" i="31" s="1"/>
  <c r="B66" i="33"/>
  <c r="C65" i="31"/>
  <c r="E65" i="31" s="1"/>
  <c r="F65" i="31" s="1"/>
  <c r="D64" i="31"/>
  <c r="B62" i="33"/>
  <c r="D60" i="33" s="1"/>
  <c r="F60" i="33" s="1"/>
  <c r="B62" i="32"/>
  <c r="C61" i="32" s="1"/>
  <c r="E61" i="32" s="1"/>
  <c r="C61" i="31"/>
  <c r="E61" i="31" s="1"/>
  <c r="F61" i="31" s="1"/>
  <c r="B58" i="33"/>
  <c r="D56" i="33" s="1"/>
  <c r="F56" i="33" s="1"/>
  <c r="B58" i="32"/>
  <c r="C57" i="32" s="1"/>
  <c r="E57" i="32" s="1"/>
  <c r="F57" i="32" s="1"/>
  <c r="B54" i="33"/>
  <c r="D52" i="33" s="1"/>
  <c r="F52" i="33" s="1"/>
  <c r="D52" i="31"/>
  <c r="E52" i="31" s="1"/>
  <c r="F52" i="31" s="1"/>
  <c r="B50" i="33"/>
  <c r="C49" i="31"/>
  <c r="E49" i="31" s="1"/>
  <c r="D48" i="31"/>
  <c r="B46" i="33"/>
  <c r="B46" i="32"/>
  <c r="C45" i="32" s="1"/>
  <c r="C45" i="31"/>
  <c r="E45" i="31" s="1"/>
  <c r="B42" i="33"/>
  <c r="C41" i="33" s="1"/>
  <c r="E41" i="33" s="1"/>
  <c r="B42" i="32"/>
  <c r="C41" i="32" s="1"/>
  <c r="E41" i="32" s="1"/>
  <c r="B38" i="33"/>
  <c r="D36" i="31"/>
  <c r="B34" i="33"/>
  <c r="C33" i="31"/>
  <c r="E33" i="31" s="1"/>
  <c r="D32" i="31"/>
  <c r="B30" i="33"/>
  <c r="D28" i="33" s="1"/>
  <c r="F28" i="33" s="1"/>
  <c r="B30" i="32"/>
  <c r="C29" i="32" s="1"/>
  <c r="C29" i="31"/>
  <c r="E29" i="31" s="1"/>
  <c r="B26" i="33"/>
  <c r="D24" i="33" s="1"/>
  <c r="F24" i="33" s="1"/>
  <c r="C25" i="31"/>
  <c r="E25" i="31" s="1"/>
  <c r="B26" i="32"/>
  <c r="C25" i="32" s="1"/>
  <c r="B22" i="33"/>
  <c r="C21" i="31"/>
  <c r="E96" i="31"/>
  <c r="E87" i="31"/>
  <c r="F87" i="31" s="1"/>
  <c r="E48" i="31"/>
  <c r="E32" i="31"/>
  <c r="F32" i="31" s="1"/>
  <c r="D92" i="31"/>
  <c r="D72" i="31"/>
  <c r="D28" i="31"/>
  <c r="B98" i="32"/>
  <c r="C97" i="32" s="1"/>
  <c r="B54" i="32"/>
  <c r="C53" i="32" s="1"/>
  <c r="B34" i="32"/>
  <c r="C33" i="32" s="1"/>
  <c r="D95" i="33"/>
  <c r="F95" i="33" s="1"/>
  <c r="C96" i="33"/>
  <c r="E96" i="33" s="1"/>
  <c r="C34" i="33"/>
  <c r="E34" i="33" s="1"/>
  <c r="G34" i="33" s="1"/>
  <c r="D33" i="33"/>
  <c r="F33" i="33" s="1"/>
  <c r="D20" i="31"/>
  <c r="B18" i="32"/>
  <c r="B18" i="33"/>
  <c r="B109" i="33"/>
  <c r="C108" i="31"/>
  <c r="E108" i="31" s="1"/>
  <c r="D107" i="31"/>
  <c r="E107" i="31" s="1"/>
  <c r="F107" i="31" s="1"/>
  <c r="B105" i="32"/>
  <c r="D103" i="32" s="1"/>
  <c r="C104" i="31"/>
  <c r="E104" i="31" s="1"/>
  <c r="F104" i="31" s="1"/>
  <c r="B105" i="33"/>
  <c r="B101" i="33"/>
  <c r="D99" i="33" s="1"/>
  <c r="F99" i="33" s="1"/>
  <c r="B101" i="32"/>
  <c r="D99" i="32" s="1"/>
  <c r="D95" i="31"/>
  <c r="E95" i="31" s="1"/>
  <c r="F95" i="31" s="1"/>
  <c r="B93" i="33"/>
  <c r="C92" i="31"/>
  <c r="D91" i="31"/>
  <c r="E91" i="31" s="1"/>
  <c r="F91" i="31" s="1"/>
  <c r="B89" i="32"/>
  <c r="D87" i="32" s="1"/>
  <c r="B89" i="33"/>
  <c r="C88" i="31"/>
  <c r="B85" i="33"/>
  <c r="D83" i="33" s="1"/>
  <c r="F83" i="33" s="1"/>
  <c r="B85" i="32"/>
  <c r="D83" i="32" s="1"/>
  <c r="B81" i="33"/>
  <c r="D79" i="31"/>
  <c r="E79" i="31" s="1"/>
  <c r="C76" i="31"/>
  <c r="E76" i="31" s="1"/>
  <c r="F76" i="31" s="1"/>
  <c r="B77" i="33"/>
  <c r="D75" i="31"/>
  <c r="B73" i="33"/>
  <c r="B73" i="32"/>
  <c r="D71" i="32" s="1"/>
  <c r="C72" i="31"/>
  <c r="E72" i="31" s="1"/>
  <c r="F72" i="31" s="1"/>
  <c r="B69" i="33"/>
  <c r="D67" i="33" s="1"/>
  <c r="F67" i="33" s="1"/>
  <c r="B69" i="32"/>
  <c r="D67" i="32" s="1"/>
  <c r="B65" i="33"/>
  <c r="D63" i="31"/>
  <c r="E63" i="31" s="1"/>
  <c r="F63" i="31" s="1"/>
  <c r="B61" i="33"/>
  <c r="C60" i="31"/>
  <c r="E60" i="31" s="1"/>
  <c r="F60" i="31" s="1"/>
  <c r="D59" i="31"/>
  <c r="E59" i="31" s="1"/>
  <c r="F59" i="31" s="1"/>
  <c r="B57" i="33"/>
  <c r="B57" i="32"/>
  <c r="D55" i="32" s="1"/>
  <c r="C56" i="31"/>
  <c r="E56" i="31" s="1"/>
  <c r="F56" i="31" s="1"/>
  <c r="B53" i="33"/>
  <c r="D51" i="33" s="1"/>
  <c r="F51" i="33" s="1"/>
  <c r="B53" i="32"/>
  <c r="D51" i="32" s="1"/>
  <c r="F49" i="31"/>
  <c r="D47" i="31"/>
  <c r="F45" i="31"/>
  <c r="B45" i="33"/>
  <c r="C44" i="31"/>
  <c r="D43" i="31"/>
  <c r="B41" i="32"/>
  <c r="D39" i="32" s="1"/>
  <c r="B41" i="33"/>
  <c r="C40" i="31"/>
  <c r="E40" i="31" s="1"/>
  <c r="F40" i="31" s="1"/>
  <c r="B37" i="33"/>
  <c r="D35" i="33" s="1"/>
  <c r="F35" i="33" s="1"/>
  <c r="B37" i="32"/>
  <c r="D35" i="32" s="1"/>
  <c r="F33" i="31"/>
  <c r="D31" i="31"/>
  <c r="B33" i="33"/>
  <c r="F29" i="31"/>
  <c r="B29" i="33"/>
  <c r="C28" i="31"/>
  <c r="D27" i="31"/>
  <c r="E27" i="31" s="1"/>
  <c r="F27" i="31" s="1"/>
  <c r="F25" i="31"/>
  <c r="B25" i="33"/>
  <c r="B25" i="32"/>
  <c r="D23" i="32" s="1"/>
  <c r="E23" i="32" s="1"/>
  <c r="D23" i="31"/>
  <c r="C24" i="31"/>
  <c r="C20" i="31"/>
  <c r="B21" i="33"/>
  <c r="D19" i="31"/>
  <c r="E19" i="31" s="1"/>
  <c r="F19" i="31" s="1"/>
  <c r="C101" i="31"/>
  <c r="E101" i="31" s="1"/>
  <c r="F101" i="31" s="1"/>
  <c r="C85" i="31"/>
  <c r="E85" i="31" s="1"/>
  <c r="F85" i="31" s="1"/>
  <c r="C69" i="31"/>
  <c r="C53" i="31"/>
  <c r="E53" i="31" s="1"/>
  <c r="F53" i="31" s="1"/>
  <c r="E47" i="31"/>
  <c r="F47" i="31" s="1"/>
  <c r="C37" i="31"/>
  <c r="E37" i="31" s="1"/>
  <c r="F37" i="31" s="1"/>
  <c r="E31" i="31"/>
  <c r="F31" i="31" s="1"/>
  <c r="D108" i="31"/>
  <c r="D99" i="31"/>
  <c r="E99" i="31" s="1"/>
  <c r="F99" i="31" s="1"/>
  <c r="D88" i="31"/>
  <c r="D71" i="31"/>
  <c r="D44" i="31"/>
  <c r="D35" i="31"/>
  <c r="E35" i="31" s="1"/>
  <c r="F35" i="31" s="1"/>
  <c r="D24" i="31"/>
  <c r="B97" i="32"/>
  <c r="D95" i="32" s="1"/>
  <c r="B70" i="32"/>
  <c r="C69" i="32" s="1"/>
  <c r="B61" i="32"/>
  <c r="D59" i="32" s="1"/>
  <c r="E59" i="32" s="1"/>
  <c r="F59" i="32" s="1"/>
  <c r="B50" i="32"/>
  <c r="C49" i="32" s="1"/>
  <c r="B33" i="32"/>
  <c r="D31" i="32" s="1"/>
  <c r="B22" i="32"/>
  <c r="D20" i="32" s="1"/>
  <c r="E20" i="32" s="1"/>
  <c r="F20" i="32" s="1"/>
  <c r="B49" i="33"/>
  <c r="D66" i="33"/>
  <c r="F66" i="33" s="1"/>
  <c r="C67" i="33"/>
  <c r="E67" i="33" s="1"/>
  <c r="C55" i="33"/>
  <c r="E55" i="33" s="1"/>
  <c r="C107" i="33"/>
  <c r="E107" i="33" s="1"/>
  <c r="D106" i="33"/>
  <c r="F106" i="33" s="1"/>
  <c r="C99" i="33"/>
  <c r="E99" i="33" s="1"/>
  <c r="D98" i="33"/>
  <c r="F98" i="33" s="1"/>
  <c r="C71" i="33"/>
  <c r="E71" i="33" s="1"/>
  <c r="D70" i="33"/>
  <c r="F70" i="33" s="1"/>
  <c r="E83" i="31"/>
  <c r="F83" i="31" s="1"/>
  <c r="E67" i="31"/>
  <c r="D26" i="33"/>
  <c r="F26" i="33" s="1"/>
  <c r="C27" i="33"/>
  <c r="E27" i="33" s="1"/>
  <c r="C18" i="33"/>
  <c r="E18" i="33" s="1"/>
  <c r="D17" i="33"/>
  <c r="F17" i="33" s="1"/>
  <c r="B107" i="33"/>
  <c r="C106" i="33" s="1"/>
  <c r="E106" i="33" s="1"/>
  <c r="C106" i="31"/>
  <c r="C102" i="31"/>
  <c r="B103" i="33"/>
  <c r="C94" i="31"/>
  <c r="B95" i="33"/>
  <c r="C94" i="33" s="1"/>
  <c r="E94" i="33" s="1"/>
  <c r="B91" i="33"/>
  <c r="C90" i="31"/>
  <c r="B87" i="33"/>
  <c r="C86" i="33" s="1"/>
  <c r="E86" i="33" s="1"/>
  <c r="C86" i="31"/>
  <c r="B79" i="33"/>
  <c r="D77" i="33" s="1"/>
  <c r="F77" i="33" s="1"/>
  <c r="F79" i="31"/>
  <c r="C78" i="31"/>
  <c r="B75" i="33"/>
  <c r="C74" i="33" s="1"/>
  <c r="E74" i="33" s="1"/>
  <c r="C74" i="31"/>
  <c r="C66" i="31"/>
  <c r="B67" i="33"/>
  <c r="C66" i="33" s="1"/>
  <c r="E66" i="33" s="1"/>
  <c r="F67" i="31"/>
  <c r="B59" i="33"/>
  <c r="C58" i="31"/>
  <c r="B51" i="33"/>
  <c r="C50" i="31"/>
  <c r="B43" i="33"/>
  <c r="C42" i="33" s="1"/>
  <c r="E42" i="33" s="1"/>
  <c r="C42" i="31"/>
  <c r="C38" i="31"/>
  <c r="B39" i="33"/>
  <c r="C38" i="33" s="1"/>
  <c r="E38" i="33" s="1"/>
  <c r="C30" i="31"/>
  <c r="E30" i="31" s="1"/>
  <c r="F30" i="31" s="1"/>
  <c r="B31" i="33"/>
  <c r="D29" i="33" s="1"/>
  <c r="F29" i="33" s="1"/>
  <c r="B27" i="33"/>
  <c r="C22" i="31"/>
  <c r="E22" i="31" s="1"/>
  <c r="F22" i="31" s="1"/>
  <c r="B23" i="33"/>
  <c r="D21" i="33" s="1"/>
  <c r="F21" i="33" s="1"/>
  <c r="B23" i="32"/>
  <c r="C22" i="32" s="1"/>
  <c r="C18" i="31"/>
  <c r="E18" i="31" s="1"/>
  <c r="F18" i="31" s="1"/>
  <c r="D17" i="31"/>
  <c r="E17" i="31" s="1"/>
  <c r="D105" i="31"/>
  <c r="E105" i="31" s="1"/>
  <c r="F105" i="31" s="1"/>
  <c r="D89" i="31"/>
  <c r="D73" i="31"/>
  <c r="E73" i="31" s="1"/>
  <c r="F73" i="31" s="1"/>
  <c r="D57" i="31"/>
  <c r="D41" i="31"/>
  <c r="E41" i="31" s="1"/>
  <c r="F41" i="31" s="1"/>
  <c r="D25" i="31"/>
  <c r="B99" i="32"/>
  <c r="D97" i="32" s="1"/>
  <c r="B83" i="32"/>
  <c r="D81" i="32" s="1"/>
  <c r="E81" i="32" s="1"/>
  <c r="F81" i="32" s="1"/>
  <c r="B67" i="32"/>
  <c r="D65" i="32" s="1"/>
  <c r="E65" i="32" s="1"/>
  <c r="B51" i="32"/>
  <c r="D49" i="32" s="1"/>
  <c r="B35" i="32"/>
  <c r="D33" i="32" s="1"/>
  <c r="E33" i="32" s="1"/>
  <c r="B99" i="33"/>
  <c r="C98" i="33" s="1"/>
  <c r="E98" i="33" s="1"/>
  <c r="C39" i="33"/>
  <c r="E39" i="33" s="1"/>
  <c r="C35" i="33"/>
  <c r="E35" i="33" s="1"/>
  <c r="G35" i="33" s="1"/>
  <c r="H35" i="33" s="1"/>
  <c r="B96" i="33"/>
  <c r="F96" i="31"/>
  <c r="B80" i="33"/>
  <c r="B64" i="33"/>
  <c r="B48" i="33"/>
  <c r="F48" i="31"/>
  <c r="B32" i="33"/>
  <c r="D110" i="31"/>
  <c r="E110" i="31" s="1"/>
  <c r="F110" i="31" s="1"/>
  <c r="D106" i="31"/>
  <c r="D102" i="31"/>
  <c r="D98" i="31"/>
  <c r="E98" i="31" s="1"/>
  <c r="F98" i="31" s="1"/>
  <c r="D94" i="31"/>
  <c r="D90" i="31"/>
  <c r="D86" i="31"/>
  <c r="D82" i="31"/>
  <c r="E82" i="31" s="1"/>
  <c r="F82" i="31" s="1"/>
  <c r="D78" i="31"/>
  <c r="D74" i="31"/>
  <c r="D70" i="31"/>
  <c r="E70" i="31" s="1"/>
  <c r="D66" i="31"/>
  <c r="D62" i="31"/>
  <c r="E62" i="31" s="1"/>
  <c r="F62" i="31" s="1"/>
  <c r="D58" i="31"/>
  <c r="D54" i="31"/>
  <c r="E54" i="31" s="1"/>
  <c r="F54" i="31" s="1"/>
  <c r="D50" i="31"/>
  <c r="D46" i="31"/>
  <c r="E46" i="31" s="1"/>
  <c r="F46" i="31" s="1"/>
  <c r="D42" i="31"/>
  <c r="D38" i="31"/>
  <c r="D34" i="31"/>
  <c r="E34" i="31" s="1"/>
  <c r="F34" i="31" s="1"/>
  <c r="D30" i="31"/>
  <c r="D26" i="31"/>
  <c r="E26" i="31" s="1"/>
  <c r="F26" i="31" s="1"/>
  <c r="B112" i="32"/>
  <c r="D110" i="32" s="1"/>
  <c r="B108" i="32"/>
  <c r="C107" i="32" s="1"/>
  <c r="E107" i="32" s="1"/>
  <c r="F107" i="32" s="1"/>
  <c r="B100" i="32"/>
  <c r="D98" i="32" s="1"/>
  <c r="B96" i="32"/>
  <c r="D94" i="32" s="1"/>
  <c r="B80" i="32"/>
  <c r="D78" i="32" s="1"/>
  <c r="B72" i="32"/>
  <c r="D70" i="32" s="1"/>
  <c r="E70" i="32" s="1"/>
  <c r="F70" i="32" s="1"/>
  <c r="B64" i="32"/>
  <c r="D62" i="32" s="1"/>
  <c r="B48" i="32"/>
  <c r="D46" i="32" s="1"/>
  <c r="B44" i="32"/>
  <c r="C43" i="32" s="1"/>
  <c r="E43" i="32" s="1"/>
  <c r="F43" i="32" s="1"/>
  <c r="B36" i="32"/>
  <c r="D34" i="32" s="1"/>
  <c r="B32" i="32"/>
  <c r="D30" i="32" s="1"/>
  <c r="F108" i="31"/>
  <c r="C110" i="33"/>
  <c r="E110" i="33" s="1"/>
  <c r="G110" i="33" s="1"/>
  <c r="C62" i="33"/>
  <c r="E62" i="33" s="1"/>
  <c r="D61" i="33"/>
  <c r="F61" i="33" s="1"/>
  <c r="C46" i="33"/>
  <c r="E46" i="33" s="1"/>
  <c r="C26" i="33"/>
  <c r="E26" i="33" s="1"/>
  <c r="D25" i="33"/>
  <c r="F25" i="33" s="1"/>
  <c r="D81" i="33"/>
  <c r="F81" i="33" s="1"/>
  <c r="C89" i="33"/>
  <c r="E89" i="33" s="1"/>
  <c r="D40" i="33"/>
  <c r="F40" i="33" s="1"/>
  <c r="C29" i="33"/>
  <c r="E29" i="33" s="1"/>
  <c r="D53" i="33"/>
  <c r="F53" i="33" s="1"/>
  <c r="D37" i="33"/>
  <c r="F37" i="33" s="1"/>
  <c r="C100" i="33"/>
  <c r="E100" i="33" s="1"/>
  <c r="C24" i="32"/>
  <c r="C68" i="32"/>
  <c r="C106" i="32"/>
  <c r="C42" i="32"/>
  <c r="C92" i="32"/>
  <c r="D68" i="32"/>
  <c r="C88" i="32"/>
  <c r="C28" i="32"/>
  <c r="E91" i="32"/>
  <c r="F91" i="32" s="1"/>
  <c r="E75" i="32"/>
  <c r="F75" i="32" s="1"/>
  <c r="E27" i="32"/>
  <c r="F27" i="32" s="1"/>
  <c r="C104" i="32"/>
  <c r="E25" i="32"/>
  <c r="F25" i="32" s="1"/>
  <c r="C76" i="32"/>
  <c r="D69" i="32"/>
  <c r="E69" i="32" s="1"/>
  <c r="F69" i="32" s="1"/>
  <c r="C90" i="32"/>
  <c r="C26" i="32"/>
  <c r="D85" i="32"/>
  <c r="E85" i="32" s="1"/>
  <c r="E45" i="32"/>
  <c r="F45" i="32" s="1"/>
  <c r="E29" i="32"/>
  <c r="F29" i="32" s="1"/>
  <c r="C74" i="32"/>
  <c r="D101" i="32"/>
  <c r="E101" i="32" s="1"/>
  <c r="D84" i="32"/>
  <c r="D64" i="32"/>
  <c r="D37" i="32"/>
  <c r="E37" i="32" s="1"/>
  <c r="C108" i="32"/>
  <c r="C84" i="32"/>
  <c r="C58" i="32"/>
  <c r="C44" i="32"/>
  <c r="C32" i="32"/>
  <c r="D100" i="32"/>
  <c r="D80" i="32"/>
  <c r="D53" i="32"/>
  <c r="D36" i="32"/>
  <c r="E102" i="32"/>
  <c r="F102" i="32" s="1"/>
  <c r="E86" i="32"/>
  <c r="F86" i="32" s="1"/>
  <c r="E54" i="32"/>
  <c r="E38" i="32"/>
  <c r="F38" i="32" s="1"/>
  <c r="C19" i="32"/>
  <c r="D18" i="32"/>
  <c r="E18" i="32" s="1"/>
  <c r="C111" i="32"/>
  <c r="C63" i="32"/>
  <c r="E63" i="32" s="1"/>
  <c r="F63" i="32" s="1"/>
  <c r="D90" i="32"/>
  <c r="D74" i="32"/>
  <c r="D58" i="32"/>
  <c r="D26" i="32"/>
  <c r="C99" i="32"/>
  <c r="C94" i="32"/>
  <c r="E94" i="32" s="1"/>
  <c r="C83" i="32"/>
  <c r="C78" i="32"/>
  <c r="C67" i="32"/>
  <c r="C62" i="32"/>
  <c r="E62" i="32" s="1"/>
  <c r="C51" i="32"/>
  <c r="C46" i="32"/>
  <c r="C30" i="32"/>
  <c r="E30" i="32" s="1"/>
  <c r="G2" i="35"/>
  <c r="C103" i="32"/>
  <c r="E103" i="32" s="1"/>
  <c r="F103" i="32" s="1"/>
  <c r="C87" i="32"/>
  <c r="E87" i="32" s="1"/>
  <c r="F87" i="32" s="1"/>
  <c r="C55" i="32"/>
  <c r="E55" i="32" s="1"/>
  <c r="C39" i="32"/>
  <c r="D72" i="32"/>
  <c r="D40" i="32"/>
  <c r="D44" i="32"/>
  <c r="D19" i="32"/>
  <c r="D22" i="32"/>
  <c r="D21" i="31"/>
  <c r="E21" i="31" s="1"/>
  <c r="F21" i="31" s="1"/>
  <c r="E23" i="31"/>
  <c r="F23" i="31" s="1"/>
  <c r="D18" i="31"/>
  <c r="D16" i="31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2" i="18"/>
  <c r="B98" i="29"/>
  <c r="B101" i="29" s="1"/>
  <c r="B99" i="29"/>
  <c r="B100" i="29"/>
  <c r="C97" i="29"/>
  <c r="C98" i="29"/>
  <c r="C99" i="29"/>
  <c r="C100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14" i="29"/>
  <c r="B98" i="28"/>
  <c r="B100" i="28" s="1"/>
  <c r="B99" i="28"/>
  <c r="C97" i="28"/>
  <c r="C98" i="28"/>
  <c r="C99" i="28"/>
  <c r="B97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48" i="28"/>
  <c r="C49" i="28"/>
  <c r="C50" i="28"/>
  <c r="C51" i="28"/>
  <c r="C52" i="28"/>
  <c r="C53" i="28"/>
  <c r="C54" i="28"/>
  <c r="C55" i="28"/>
  <c r="C56" i="28"/>
  <c r="C57" i="28"/>
  <c r="C58" i="28"/>
  <c r="C59" i="28"/>
  <c r="C60" i="28"/>
  <c r="C61" i="28"/>
  <c r="C62" i="28"/>
  <c r="C63" i="28"/>
  <c r="C64" i="28"/>
  <c r="C65" i="28"/>
  <c r="C66" i="28"/>
  <c r="C67" i="28"/>
  <c r="C68" i="28"/>
  <c r="C69" i="28"/>
  <c r="C70" i="28"/>
  <c r="C71" i="28"/>
  <c r="C72" i="28"/>
  <c r="C73" i="28"/>
  <c r="C74" i="28"/>
  <c r="C75" i="28"/>
  <c r="C76" i="28"/>
  <c r="C77" i="28"/>
  <c r="C78" i="28"/>
  <c r="C79" i="28"/>
  <c r="C80" i="28"/>
  <c r="C81" i="28"/>
  <c r="C82" i="28"/>
  <c r="C83" i="28"/>
  <c r="C84" i="28"/>
  <c r="C85" i="28"/>
  <c r="C86" i="28"/>
  <c r="C87" i="28"/>
  <c r="C88" i="28"/>
  <c r="C89" i="28"/>
  <c r="C90" i="28"/>
  <c r="C91" i="28"/>
  <c r="C92" i="28"/>
  <c r="C93" i="28"/>
  <c r="C94" i="28"/>
  <c r="C95" i="28"/>
  <c r="C96" i="28"/>
  <c r="C9" i="28"/>
  <c r="C9" i="14"/>
  <c r="C97" i="27"/>
  <c r="C98" i="27"/>
  <c r="C3" i="35" s="1"/>
  <c r="B98" i="27"/>
  <c r="B99" i="27"/>
  <c r="C100" i="27" s="1"/>
  <c r="C5" i="35" s="1"/>
  <c r="B97" i="27"/>
  <c r="A90" i="13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C97" i="13"/>
  <c r="B97" i="13"/>
  <c r="C96" i="13"/>
  <c r="C6" i="13"/>
  <c r="C5" i="13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C70" i="27"/>
  <c r="C71" i="27"/>
  <c r="C72" i="27"/>
  <c r="C73" i="27"/>
  <c r="C74" i="27"/>
  <c r="C75" i="27"/>
  <c r="C76" i="27"/>
  <c r="C77" i="27"/>
  <c r="C78" i="27"/>
  <c r="C79" i="27"/>
  <c r="C80" i="27"/>
  <c r="C81" i="27"/>
  <c r="C82" i="27"/>
  <c r="C83" i="27"/>
  <c r="C84" i="27"/>
  <c r="C85" i="27"/>
  <c r="C86" i="27"/>
  <c r="C87" i="27"/>
  <c r="C88" i="27"/>
  <c r="C89" i="27"/>
  <c r="C90" i="27"/>
  <c r="C91" i="27"/>
  <c r="C92" i="27"/>
  <c r="C93" i="27"/>
  <c r="C94" i="27"/>
  <c r="C95" i="27"/>
  <c r="C96" i="27"/>
  <c r="C5" i="27"/>
  <c r="B14" i="18"/>
  <c r="B15" i="18"/>
  <c r="B16" i="18"/>
  <c r="B17" i="18"/>
  <c r="B3" i="18"/>
  <c r="B4" i="18"/>
  <c r="B5" i="18"/>
  <c r="B6" i="18"/>
  <c r="B7" i="18"/>
  <c r="B8" i="18"/>
  <c r="B9" i="18"/>
  <c r="B10" i="18"/>
  <c r="B11" i="18"/>
  <c r="B12" i="18"/>
  <c r="B13" i="18"/>
  <c r="B2" i="18"/>
  <c r="C21" i="12"/>
  <c r="D21" i="12"/>
  <c r="C307" i="22"/>
  <c r="C308" i="22"/>
  <c r="C309" i="22"/>
  <c r="C310" i="22"/>
  <c r="C318" i="22"/>
  <c r="C326" i="22"/>
  <c r="C319" i="22"/>
  <c r="C320" i="22"/>
  <c r="C322" i="22"/>
  <c r="C316" i="22"/>
  <c r="C311" i="22"/>
  <c r="C315" i="22"/>
  <c r="C325" i="22"/>
  <c r="C312" i="22"/>
  <c r="C321" i="22"/>
  <c r="C313" i="22"/>
  <c r="C314" i="22"/>
  <c r="C323" i="22"/>
  <c r="C324" i="22"/>
  <c r="C317" i="22"/>
  <c r="C98" i="26"/>
  <c r="C106" i="26"/>
  <c r="C99" i="26"/>
  <c r="C107" i="26"/>
  <c r="C110" i="26"/>
  <c r="C100" i="26"/>
  <c r="C108" i="26"/>
  <c r="C109" i="26"/>
  <c r="C102" i="26"/>
  <c r="C101" i="26"/>
  <c r="C103" i="26"/>
  <c r="C111" i="26"/>
  <c r="C112" i="26"/>
  <c r="C97" i="26"/>
  <c r="C105" i="26"/>
  <c r="C104" i="26"/>
  <c r="G51" i="33" l="1"/>
  <c r="E22" i="32"/>
  <c r="D92" i="32"/>
  <c r="E92" i="32" s="1"/>
  <c r="F92" i="32" s="1"/>
  <c r="F54" i="32"/>
  <c r="C85" i="33"/>
  <c r="E85" i="33" s="1"/>
  <c r="C61" i="33"/>
  <c r="E61" i="33" s="1"/>
  <c r="C105" i="33"/>
  <c r="E105" i="33" s="1"/>
  <c r="D50" i="33"/>
  <c r="F50" i="33" s="1"/>
  <c r="F65" i="32"/>
  <c r="F55" i="32"/>
  <c r="E67" i="32"/>
  <c r="E90" i="32"/>
  <c r="F90" i="32" s="1"/>
  <c r="C40" i="32"/>
  <c r="E40" i="32" s="1"/>
  <c r="F40" i="32" s="1"/>
  <c r="C64" i="32"/>
  <c r="C30" i="33"/>
  <c r="E30" i="33" s="1"/>
  <c r="F41" i="32"/>
  <c r="C23" i="33"/>
  <c r="E23" i="33" s="1"/>
  <c r="D56" i="32"/>
  <c r="E78" i="32"/>
  <c r="C47" i="32"/>
  <c r="E47" i="32" s="1"/>
  <c r="F47" i="32" s="1"/>
  <c r="C72" i="32"/>
  <c r="C56" i="32"/>
  <c r="C52" i="33"/>
  <c r="E52" i="33" s="1"/>
  <c r="C73" i="33"/>
  <c r="E73" i="33" s="1"/>
  <c r="G73" i="33" s="1"/>
  <c r="H73" i="33" s="1"/>
  <c r="C22" i="33"/>
  <c r="E22" i="33" s="1"/>
  <c r="G22" i="33" s="1"/>
  <c r="H22" i="33" s="1"/>
  <c r="C78" i="33"/>
  <c r="E78" i="33" s="1"/>
  <c r="C59" i="33"/>
  <c r="E59" i="33" s="1"/>
  <c r="F33" i="32"/>
  <c r="G66" i="33"/>
  <c r="H66" i="33" s="1"/>
  <c r="G106" i="33"/>
  <c r="C91" i="33"/>
  <c r="E91" i="33" s="1"/>
  <c r="E49" i="32"/>
  <c r="F49" i="32" s="1"/>
  <c r="F73" i="32"/>
  <c r="F105" i="32"/>
  <c r="E106" i="31"/>
  <c r="F106" i="31" s="1"/>
  <c r="E88" i="31"/>
  <c r="F88" i="31" s="1"/>
  <c r="D86" i="33"/>
  <c r="F86" i="33" s="1"/>
  <c r="G86" i="33" s="1"/>
  <c r="H86" i="33" s="1"/>
  <c r="C87" i="33"/>
  <c r="E87" i="33" s="1"/>
  <c r="F30" i="32"/>
  <c r="C57" i="33"/>
  <c r="E57" i="33" s="1"/>
  <c r="G42" i="33"/>
  <c r="H42" i="33" s="1"/>
  <c r="E58" i="31"/>
  <c r="F58" i="31" s="1"/>
  <c r="E94" i="31"/>
  <c r="F94" i="31" s="1"/>
  <c r="C19" i="33"/>
  <c r="E19" i="33" s="1"/>
  <c r="E24" i="31"/>
  <c r="F24" i="31" s="1"/>
  <c r="E20" i="31"/>
  <c r="F20" i="31" s="1"/>
  <c r="D74" i="33"/>
  <c r="F74" i="33" s="1"/>
  <c r="G74" i="33" s="1"/>
  <c r="H74" i="33" s="1"/>
  <c r="C75" i="33"/>
  <c r="E75" i="33" s="1"/>
  <c r="D16" i="32"/>
  <c r="D108" i="32"/>
  <c r="E108" i="32" s="1"/>
  <c r="F108" i="32" s="1"/>
  <c r="C66" i="32"/>
  <c r="E66" i="32" s="1"/>
  <c r="F66" i="32" s="1"/>
  <c r="C109" i="32"/>
  <c r="E109" i="32" s="1"/>
  <c r="F109" i="32" s="1"/>
  <c r="E46" i="32"/>
  <c r="F46" i="32" s="1"/>
  <c r="F78" i="32"/>
  <c r="C110" i="32"/>
  <c r="E110" i="32" s="1"/>
  <c r="F110" i="32" s="1"/>
  <c r="F101" i="32"/>
  <c r="C60" i="32"/>
  <c r="D65" i="33"/>
  <c r="F65" i="33" s="1"/>
  <c r="D73" i="33"/>
  <c r="F73" i="33" s="1"/>
  <c r="G26" i="33"/>
  <c r="H26" i="33" s="1"/>
  <c r="D93" i="33"/>
  <c r="F93" i="33" s="1"/>
  <c r="E97" i="32"/>
  <c r="F97" i="32" s="1"/>
  <c r="G38" i="33"/>
  <c r="H38" i="33" s="1"/>
  <c r="E90" i="31"/>
  <c r="F90" i="31" s="1"/>
  <c r="G99" i="33"/>
  <c r="H99" i="33" s="1"/>
  <c r="E43" i="31"/>
  <c r="F43" i="31" s="1"/>
  <c r="F61" i="32"/>
  <c r="E84" i="31"/>
  <c r="F84" i="31" s="1"/>
  <c r="E93" i="31"/>
  <c r="F93" i="31" s="1"/>
  <c r="F22" i="32"/>
  <c r="D28" i="32"/>
  <c r="E28" i="32" s="1"/>
  <c r="F28" i="32" s="1"/>
  <c r="C21" i="32"/>
  <c r="D104" i="32"/>
  <c r="E104" i="32" s="1"/>
  <c r="F104" i="32" s="1"/>
  <c r="C82" i="32"/>
  <c r="E82" i="32" s="1"/>
  <c r="F82" i="32" s="1"/>
  <c r="E51" i="32"/>
  <c r="F51" i="32" s="1"/>
  <c r="E83" i="32"/>
  <c r="F83" i="32" s="1"/>
  <c r="C31" i="32"/>
  <c r="F18" i="32"/>
  <c r="D32" i="32"/>
  <c r="E32" i="32" s="1"/>
  <c r="F32" i="32" s="1"/>
  <c r="C80" i="32"/>
  <c r="E80" i="32" s="1"/>
  <c r="F80" i="32" s="1"/>
  <c r="C48" i="32"/>
  <c r="C36" i="32"/>
  <c r="E36" i="32" s="1"/>
  <c r="F36" i="32" s="1"/>
  <c r="C52" i="32"/>
  <c r="C36" i="33"/>
  <c r="E36" i="33" s="1"/>
  <c r="D105" i="33"/>
  <c r="F105" i="33" s="1"/>
  <c r="E74" i="31"/>
  <c r="F74" i="31" s="1"/>
  <c r="G18" i="33"/>
  <c r="E71" i="31"/>
  <c r="F71" i="31" s="1"/>
  <c r="E69" i="31"/>
  <c r="F69" i="31" s="1"/>
  <c r="F23" i="32"/>
  <c r="E28" i="31"/>
  <c r="F28" i="31" s="1"/>
  <c r="E44" i="31"/>
  <c r="F44" i="31" s="1"/>
  <c r="B17" i="31"/>
  <c r="H2" i="35" s="1"/>
  <c r="G39" i="33"/>
  <c r="H39" i="33" s="1"/>
  <c r="C50" i="33"/>
  <c r="E50" i="33" s="1"/>
  <c r="D49" i="33"/>
  <c r="F49" i="33" s="1"/>
  <c r="D39" i="33"/>
  <c r="F39" i="33" s="1"/>
  <c r="C40" i="33"/>
  <c r="E40" i="33" s="1"/>
  <c r="G40" i="33" s="1"/>
  <c r="H40" i="33" s="1"/>
  <c r="D71" i="33"/>
  <c r="F71" i="33" s="1"/>
  <c r="C72" i="33"/>
  <c r="E72" i="33" s="1"/>
  <c r="G72" i="33" s="1"/>
  <c r="H72" i="33" s="1"/>
  <c r="C33" i="33"/>
  <c r="E33" i="33" s="1"/>
  <c r="G33" i="33" s="1"/>
  <c r="H33" i="33" s="1"/>
  <c r="D32" i="33"/>
  <c r="F32" i="33" s="1"/>
  <c r="D76" i="33"/>
  <c r="F76" i="33" s="1"/>
  <c r="C77" i="33"/>
  <c r="E77" i="33" s="1"/>
  <c r="G77" i="33" s="1"/>
  <c r="H77" i="33" s="1"/>
  <c r="D80" i="33"/>
  <c r="F80" i="33" s="1"/>
  <c r="C81" i="33"/>
  <c r="E81" i="33" s="1"/>
  <c r="G81" i="33" s="1"/>
  <c r="H81" i="33" s="1"/>
  <c r="D108" i="33"/>
  <c r="F108" i="33" s="1"/>
  <c r="C109" i="33"/>
  <c r="E109" i="33" s="1"/>
  <c r="G109" i="33" s="1"/>
  <c r="H109" i="33" s="1"/>
  <c r="C34" i="32"/>
  <c r="E34" i="32" s="1"/>
  <c r="F34" i="32" s="1"/>
  <c r="C98" i="32"/>
  <c r="E98" i="32" s="1"/>
  <c r="F98" i="32" s="1"/>
  <c r="E53" i="32"/>
  <c r="F53" i="32" s="1"/>
  <c r="C96" i="32"/>
  <c r="G52" i="33"/>
  <c r="H52" i="33" s="1"/>
  <c r="G29" i="33"/>
  <c r="H29" i="33" s="1"/>
  <c r="H82" i="33"/>
  <c r="C31" i="33"/>
  <c r="E31" i="33" s="1"/>
  <c r="D30" i="33"/>
  <c r="F30" i="33" s="1"/>
  <c r="G30" i="33" s="1"/>
  <c r="H30" i="33" s="1"/>
  <c r="D62" i="33"/>
  <c r="F62" i="33" s="1"/>
  <c r="G62" i="33" s="1"/>
  <c r="H62" i="33" s="1"/>
  <c r="C63" i="33"/>
  <c r="E63" i="33" s="1"/>
  <c r="C95" i="33"/>
  <c r="E95" i="33" s="1"/>
  <c r="G95" i="33" s="1"/>
  <c r="H95" i="33" s="1"/>
  <c r="D94" i="33"/>
  <c r="F94" i="33" s="1"/>
  <c r="G94" i="33" s="1"/>
  <c r="H94" i="33" s="1"/>
  <c r="G98" i="33"/>
  <c r="H98" i="33" s="1"/>
  <c r="E38" i="31"/>
  <c r="F38" i="31" s="1"/>
  <c r="D19" i="33"/>
  <c r="F19" i="33" s="1"/>
  <c r="C20" i="33"/>
  <c r="E20" i="33" s="1"/>
  <c r="D31" i="33"/>
  <c r="F31" i="33" s="1"/>
  <c r="C32" i="33"/>
  <c r="E32" i="33" s="1"/>
  <c r="D43" i="33"/>
  <c r="F43" i="33" s="1"/>
  <c r="G43" i="33" s="1"/>
  <c r="H43" i="33" s="1"/>
  <c r="C44" i="33"/>
  <c r="E44" i="33" s="1"/>
  <c r="D63" i="33"/>
  <c r="F63" i="33" s="1"/>
  <c r="C64" i="33"/>
  <c r="E64" i="33" s="1"/>
  <c r="D87" i="33"/>
  <c r="F87" i="33" s="1"/>
  <c r="G87" i="33" s="1"/>
  <c r="H87" i="33" s="1"/>
  <c r="C88" i="33"/>
  <c r="E88" i="33" s="1"/>
  <c r="G88" i="33" s="1"/>
  <c r="H88" i="33" s="1"/>
  <c r="E92" i="31"/>
  <c r="F92" i="31" s="1"/>
  <c r="D103" i="33"/>
  <c r="F103" i="33" s="1"/>
  <c r="G103" i="33" s="1"/>
  <c r="H103" i="33" s="1"/>
  <c r="C104" i="33"/>
  <c r="E104" i="33" s="1"/>
  <c r="G104" i="33" s="1"/>
  <c r="H104" i="33" s="1"/>
  <c r="C17" i="33"/>
  <c r="D16" i="33"/>
  <c r="F16" i="33" s="1"/>
  <c r="C21" i="33"/>
  <c r="E21" i="33" s="1"/>
  <c r="G21" i="33" s="1"/>
  <c r="H21" i="33" s="1"/>
  <c r="D20" i="33"/>
  <c r="F20" i="33" s="1"/>
  <c r="D44" i="33"/>
  <c r="F44" i="33" s="1"/>
  <c r="C45" i="33"/>
  <c r="E45" i="33" s="1"/>
  <c r="G45" i="33" s="1"/>
  <c r="H45" i="33" s="1"/>
  <c r="D48" i="33"/>
  <c r="F48" i="33" s="1"/>
  <c r="C49" i="33"/>
  <c r="E49" i="33" s="1"/>
  <c r="C69" i="33"/>
  <c r="E69" i="33" s="1"/>
  <c r="G69" i="33" s="1"/>
  <c r="H69" i="33" s="1"/>
  <c r="D68" i="33"/>
  <c r="F68" i="33" s="1"/>
  <c r="C101" i="33"/>
  <c r="E101" i="33" s="1"/>
  <c r="D100" i="33"/>
  <c r="F100" i="33" s="1"/>
  <c r="G100" i="33" s="1"/>
  <c r="H100" i="33" s="1"/>
  <c r="D60" i="32"/>
  <c r="E60" i="32" s="1"/>
  <c r="F60" i="32" s="1"/>
  <c r="E39" i="32"/>
  <c r="F39" i="32" s="1"/>
  <c r="C71" i="32"/>
  <c r="E71" i="32" s="1"/>
  <c r="F71" i="32" s="1"/>
  <c r="F62" i="32"/>
  <c r="F94" i="32"/>
  <c r="D42" i="32"/>
  <c r="E42" i="32" s="1"/>
  <c r="F42" i="32" s="1"/>
  <c r="D106" i="32"/>
  <c r="C79" i="32"/>
  <c r="E79" i="32" s="1"/>
  <c r="F79" i="32" s="1"/>
  <c r="D21" i="32"/>
  <c r="E21" i="32" s="1"/>
  <c r="F21" i="32" s="1"/>
  <c r="D48" i="32"/>
  <c r="D52" i="32"/>
  <c r="C68" i="33"/>
  <c r="E68" i="33" s="1"/>
  <c r="D97" i="33"/>
  <c r="F97" i="33" s="1"/>
  <c r="C25" i="33"/>
  <c r="E25" i="33" s="1"/>
  <c r="D41" i="33"/>
  <c r="F41" i="33" s="1"/>
  <c r="G41" i="33" s="1"/>
  <c r="H41" i="33" s="1"/>
  <c r="H51" i="33"/>
  <c r="E42" i="31"/>
  <c r="F42" i="31" s="1"/>
  <c r="E50" i="31"/>
  <c r="F50" i="31" s="1"/>
  <c r="E86" i="31"/>
  <c r="F86" i="31" s="1"/>
  <c r="C102" i="33"/>
  <c r="E102" i="33" s="1"/>
  <c r="G102" i="33" s="1"/>
  <c r="H102" i="33" s="1"/>
  <c r="D101" i="33"/>
  <c r="F101" i="33" s="1"/>
  <c r="H106" i="33"/>
  <c r="G67" i="33"/>
  <c r="H67" i="33" s="1"/>
  <c r="D47" i="33"/>
  <c r="F47" i="33" s="1"/>
  <c r="C48" i="33"/>
  <c r="E48" i="33" s="1"/>
  <c r="D55" i="33"/>
  <c r="F55" i="33" s="1"/>
  <c r="G55" i="33" s="1"/>
  <c r="H55" i="33" s="1"/>
  <c r="C56" i="33"/>
  <c r="E56" i="33" s="1"/>
  <c r="D59" i="33"/>
  <c r="F59" i="33" s="1"/>
  <c r="G59" i="33" s="1"/>
  <c r="H59" i="33" s="1"/>
  <c r="C60" i="33"/>
  <c r="E60" i="33" s="1"/>
  <c r="D91" i="33"/>
  <c r="F91" i="33" s="1"/>
  <c r="G91" i="33" s="1"/>
  <c r="H91" i="33" s="1"/>
  <c r="C92" i="33"/>
  <c r="E92" i="33" s="1"/>
  <c r="G92" i="33" s="1"/>
  <c r="H92" i="33" s="1"/>
  <c r="H34" i="33"/>
  <c r="G60" i="33"/>
  <c r="H60" i="33" s="1"/>
  <c r="C65" i="33"/>
  <c r="E65" i="33" s="1"/>
  <c r="G65" i="33" s="1"/>
  <c r="H65" i="33" s="1"/>
  <c r="D64" i="33"/>
  <c r="F64" i="33" s="1"/>
  <c r="C97" i="33"/>
  <c r="E97" i="33" s="1"/>
  <c r="D96" i="33"/>
  <c r="F96" i="33" s="1"/>
  <c r="G83" i="33"/>
  <c r="H83" i="33" s="1"/>
  <c r="D76" i="32"/>
  <c r="E76" i="32" s="1"/>
  <c r="F76" i="32" s="1"/>
  <c r="D24" i="32"/>
  <c r="E24" i="32" s="1"/>
  <c r="F24" i="32" s="1"/>
  <c r="D88" i="32"/>
  <c r="E88" i="32" s="1"/>
  <c r="F88" i="32" s="1"/>
  <c r="C50" i="32"/>
  <c r="E50" i="32" s="1"/>
  <c r="F50" i="32" s="1"/>
  <c r="C35" i="32"/>
  <c r="E35" i="32" s="1"/>
  <c r="F35" i="32" s="1"/>
  <c r="F67" i="32"/>
  <c r="E99" i="32"/>
  <c r="F99" i="32" s="1"/>
  <c r="E31" i="32"/>
  <c r="F31" i="32" s="1"/>
  <c r="C95" i="32"/>
  <c r="E95" i="32" s="1"/>
  <c r="F95" i="32" s="1"/>
  <c r="F37" i="32"/>
  <c r="F85" i="32"/>
  <c r="C100" i="32"/>
  <c r="E100" i="32" s="1"/>
  <c r="F100" i="32" s="1"/>
  <c r="D96" i="32"/>
  <c r="C84" i="33"/>
  <c r="E84" i="33" s="1"/>
  <c r="G84" i="33" s="1"/>
  <c r="H84" i="33" s="1"/>
  <c r="C53" i="33"/>
  <c r="E53" i="33" s="1"/>
  <c r="G53" i="33" s="1"/>
  <c r="H53" i="33" s="1"/>
  <c r="D85" i="33"/>
  <c r="F85" i="33" s="1"/>
  <c r="C93" i="33"/>
  <c r="E93" i="33" s="1"/>
  <c r="G56" i="33"/>
  <c r="H56" i="33" s="1"/>
  <c r="H110" i="33"/>
  <c r="D46" i="33"/>
  <c r="F46" i="33" s="1"/>
  <c r="G46" i="33" s="1"/>
  <c r="H46" i="33" s="1"/>
  <c r="C47" i="33"/>
  <c r="E47" i="33" s="1"/>
  <c r="C79" i="33"/>
  <c r="E79" i="33" s="1"/>
  <c r="D78" i="33"/>
  <c r="F78" i="33" s="1"/>
  <c r="G78" i="33" s="1"/>
  <c r="H78" i="33" s="1"/>
  <c r="C58" i="33"/>
  <c r="E58" i="33" s="1"/>
  <c r="G58" i="33" s="1"/>
  <c r="H58" i="33" s="1"/>
  <c r="D57" i="33"/>
  <c r="F57" i="33" s="1"/>
  <c r="E66" i="31"/>
  <c r="F66" i="31" s="1"/>
  <c r="E78" i="31"/>
  <c r="F78" i="31" s="1"/>
  <c r="C90" i="33"/>
  <c r="E90" i="33" s="1"/>
  <c r="G90" i="33" s="1"/>
  <c r="H90" i="33" s="1"/>
  <c r="D89" i="33"/>
  <c r="F89" i="33" s="1"/>
  <c r="G89" i="33" s="1"/>
  <c r="H89" i="33" s="1"/>
  <c r="E102" i="31"/>
  <c r="F102" i="31" s="1"/>
  <c r="G71" i="33"/>
  <c r="H71" i="33" s="1"/>
  <c r="C24" i="33"/>
  <c r="E24" i="33" s="1"/>
  <c r="G24" i="33" s="1"/>
  <c r="H24" i="33" s="1"/>
  <c r="D23" i="33"/>
  <c r="F23" i="33" s="1"/>
  <c r="G23" i="33" s="1"/>
  <c r="H23" i="33" s="1"/>
  <c r="D27" i="33"/>
  <c r="F27" i="33" s="1"/>
  <c r="G27" i="33" s="1"/>
  <c r="H27" i="33" s="1"/>
  <c r="C28" i="33"/>
  <c r="E28" i="33" s="1"/>
  <c r="G28" i="33" s="1"/>
  <c r="H28" i="33" s="1"/>
  <c r="D75" i="33"/>
  <c r="F75" i="33" s="1"/>
  <c r="C76" i="33"/>
  <c r="E76" i="33" s="1"/>
  <c r="D79" i="33"/>
  <c r="F79" i="33" s="1"/>
  <c r="C80" i="33"/>
  <c r="E80" i="33" s="1"/>
  <c r="D107" i="33"/>
  <c r="F107" i="33" s="1"/>
  <c r="G107" i="33" s="1"/>
  <c r="H107" i="33" s="1"/>
  <c r="C108" i="33"/>
  <c r="E108" i="33" s="1"/>
  <c r="G96" i="33"/>
  <c r="H96" i="33" s="1"/>
  <c r="D36" i="33"/>
  <c r="F36" i="33" s="1"/>
  <c r="C37" i="33"/>
  <c r="E37" i="33" s="1"/>
  <c r="G37" i="33" s="1"/>
  <c r="H37" i="33" s="1"/>
  <c r="G70" i="33"/>
  <c r="H70" i="33" s="1"/>
  <c r="B100" i="27"/>
  <c r="C101" i="27" s="1"/>
  <c r="C6" i="35" s="1"/>
  <c r="C99" i="27"/>
  <c r="C4" i="35" s="1"/>
  <c r="G61" i="33"/>
  <c r="H61" i="33" s="1"/>
  <c r="G25" i="33"/>
  <c r="H25" i="33" s="1"/>
  <c r="E84" i="32"/>
  <c r="F84" i="32" s="1"/>
  <c r="E64" i="32"/>
  <c r="F64" i="32" s="1"/>
  <c r="E68" i="32"/>
  <c r="F68" i="32" s="1"/>
  <c r="E58" i="32"/>
  <c r="F58" i="32" s="1"/>
  <c r="E26" i="32"/>
  <c r="F26" i="32" s="1"/>
  <c r="E96" i="32"/>
  <c r="F96" i="32" s="1"/>
  <c r="E106" i="32"/>
  <c r="F106" i="32" s="1"/>
  <c r="E19" i="32"/>
  <c r="F19" i="32" s="1"/>
  <c r="E44" i="32"/>
  <c r="F44" i="32" s="1"/>
  <c r="E56" i="32"/>
  <c r="F56" i="32" s="1"/>
  <c r="E74" i="32"/>
  <c r="F74" i="32" s="1"/>
  <c r="E72" i="32"/>
  <c r="F72" i="32" s="1"/>
  <c r="C16" i="32"/>
  <c r="E16" i="32" s="1"/>
  <c r="B16" i="32" s="1"/>
  <c r="G3" i="35" s="1"/>
  <c r="C102" i="29"/>
  <c r="B102" i="29"/>
  <c r="C101" i="29"/>
  <c r="C101" i="28"/>
  <c r="B101" i="28"/>
  <c r="C100" i="28"/>
  <c r="B101" i="27"/>
  <c r="E21" i="12"/>
  <c r="F21" i="12" s="1"/>
  <c r="B97" i="14"/>
  <c r="B98" i="14" s="1"/>
  <c r="B98" i="13"/>
  <c r="D40" i="21"/>
  <c r="C40" i="21"/>
  <c r="C39" i="21"/>
  <c r="E39" i="21" s="1"/>
  <c r="D39" i="21"/>
  <c r="C38" i="21"/>
  <c r="C89" i="17"/>
  <c r="E317" i="22"/>
  <c r="D313" i="22"/>
  <c r="E315" i="22"/>
  <c r="D320" i="22"/>
  <c r="D310" i="22"/>
  <c r="D309" i="22"/>
  <c r="D324" i="22"/>
  <c r="E311" i="22"/>
  <c r="D319" i="22"/>
  <c r="D312" i="22"/>
  <c r="E326" i="22"/>
  <c r="E324" i="22"/>
  <c r="E321" i="22"/>
  <c r="D311" i="22"/>
  <c r="E319" i="22"/>
  <c r="D321" i="22"/>
  <c r="E309" i="22"/>
  <c r="D316" i="22"/>
  <c r="E308" i="22"/>
  <c r="D323" i="22"/>
  <c r="E323" i="22"/>
  <c r="E312" i="22"/>
  <c r="E316" i="22"/>
  <c r="D326" i="22"/>
  <c r="D308" i="22"/>
  <c r="E322" i="22"/>
  <c r="D317" i="22"/>
  <c r="D315" i="22"/>
  <c r="E310" i="22"/>
  <c r="D314" i="22"/>
  <c r="D325" i="22"/>
  <c r="D322" i="22"/>
  <c r="E318" i="22"/>
  <c r="D307" i="22"/>
  <c r="E314" i="22"/>
  <c r="E325" i="22"/>
  <c r="D318" i="22"/>
  <c r="E307" i="22"/>
  <c r="E313" i="22"/>
  <c r="E320" i="22"/>
  <c r="E104" i="26"/>
  <c r="E111" i="26"/>
  <c r="E109" i="26"/>
  <c r="E107" i="26"/>
  <c r="D105" i="26"/>
  <c r="D103" i="26"/>
  <c r="D108" i="26"/>
  <c r="D99" i="26"/>
  <c r="E105" i="26"/>
  <c r="E103" i="26"/>
  <c r="E108" i="26"/>
  <c r="E99" i="26"/>
  <c r="E101" i="26"/>
  <c r="E106" i="26"/>
  <c r="D104" i="26"/>
  <c r="D97" i="26"/>
  <c r="D101" i="26"/>
  <c r="D100" i="26"/>
  <c r="D106" i="26"/>
  <c r="E100" i="26"/>
  <c r="E98" i="26"/>
  <c r="D109" i="26"/>
  <c r="E97" i="26"/>
  <c r="D112" i="26"/>
  <c r="D102" i="26"/>
  <c r="D110" i="26"/>
  <c r="D98" i="26"/>
  <c r="E112" i="26"/>
  <c r="E102" i="26"/>
  <c r="E110" i="26"/>
  <c r="D111" i="26"/>
  <c r="D107" i="26"/>
  <c r="G97" i="33" l="1"/>
  <c r="H97" i="33" s="1"/>
  <c r="G75" i="33"/>
  <c r="H75" i="33" s="1"/>
  <c r="G19" i="33"/>
  <c r="H19" i="33" s="1"/>
  <c r="G85" i="33"/>
  <c r="H85" i="33" s="1"/>
  <c r="E52" i="32"/>
  <c r="F52" i="32" s="1"/>
  <c r="G79" i="33"/>
  <c r="H79" i="33" s="1"/>
  <c r="G50" i="33"/>
  <c r="H50" i="33" s="1"/>
  <c r="G105" i="33"/>
  <c r="H105" i="33" s="1"/>
  <c r="G108" i="33"/>
  <c r="H108" i="33" s="1"/>
  <c r="G76" i="33"/>
  <c r="H76" i="33" s="1"/>
  <c r="G57" i="33"/>
  <c r="H57" i="33" s="1"/>
  <c r="G101" i="33"/>
  <c r="H101" i="33" s="1"/>
  <c r="G32" i="33"/>
  <c r="H32" i="33" s="1"/>
  <c r="I7" i="31"/>
  <c r="G36" i="33"/>
  <c r="H36" i="33" s="1"/>
  <c r="G80" i="33"/>
  <c r="H80" i="33" s="1"/>
  <c r="G47" i="33"/>
  <c r="H47" i="33" s="1"/>
  <c r="G93" i="33"/>
  <c r="H93" i="33" s="1"/>
  <c r="E48" i="32"/>
  <c r="F48" i="32" s="1"/>
  <c r="D15" i="31"/>
  <c r="G64" i="33"/>
  <c r="H64" i="33" s="1"/>
  <c r="G48" i="33"/>
  <c r="H48" i="33" s="1"/>
  <c r="G68" i="33"/>
  <c r="H68" i="33" s="1"/>
  <c r="G31" i="33"/>
  <c r="H31" i="33" s="1"/>
  <c r="G49" i="33"/>
  <c r="H49" i="33" s="1"/>
  <c r="G44" i="33"/>
  <c r="H44" i="33" s="1"/>
  <c r="G20" i="33"/>
  <c r="H20" i="33" s="1"/>
  <c r="G63" i="33"/>
  <c r="H63" i="33" s="1"/>
  <c r="C102" i="27"/>
  <c r="C7" i="35" s="1"/>
  <c r="H18" i="33"/>
  <c r="E17" i="33"/>
  <c r="G17" i="33" s="1"/>
  <c r="D15" i="32"/>
  <c r="C15" i="32"/>
  <c r="F16" i="32"/>
  <c r="D14" i="32"/>
  <c r="F17" i="31"/>
  <c r="C16" i="31"/>
  <c r="E16" i="31" s="1"/>
  <c r="B103" i="29"/>
  <c r="C103" i="29"/>
  <c r="C102" i="28"/>
  <c r="C103" i="28"/>
  <c r="B102" i="28"/>
  <c r="B102" i="27"/>
  <c r="B99" i="14"/>
  <c r="B100" i="14" s="1"/>
  <c r="B99" i="13"/>
  <c r="D8" i="21"/>
  <c r="D9" i="21"/>
  <c r="E9" i="21" s="1"/>
  <c r="D10" i="21"/>
  <c r="E10" i="21" s="1"/>
  <c r="D11" i="21"/>
  <c r="D12" i="21"/>
  <c r="D13" i="21"/>
  <c r="D14" i="21"/>
  <c r="E14" i="21" s="1"/>
  <c r="D15" i="21"/>
  <c r="D16" i="21"/>
  <c r="D17" i="21"/>
  <c r="E17" i="21" s="1"/>
  <c r="D18" i="21"/>
  <c r="E18" i="21" s="1"/>
  <c r="D19" i="21"/>
  <c r="D20" i="21"/>
  <c r="D21" i="21"/>
  <c r="D22" i="21"/>
  <c r="E22" i="21" s="1"/>
  <c r="D23" i="21"/>
  <c r="D24" i="21"/>
  <c r="D25" i="21"/>
  <c r="E25" i="21" s="1"/>
  <c r="D26" i="21"/>
  <c r="E26" i="21" s="1"/>
  <c r="D27" i="21"/>
  <c r="D28" i="21"/>
  <c r="D29" i="21"/>
  <c r="D30" i="21"/>
  <c r="E30" i="21" s="1"/>
  <c r="D31" i="21"/>
  <c r="D32" i="21"/>
  <c r="D33" i="21"/>
  <c r="E33" i="21" s="1"/>
  <c r="D34" i="21"/>
  <c r="E34" i="21" s="1"/>
  <c r="D35" i="21"/>
  <c r="D36" i="21"/>
  <c r="D37" i="21"/>
  <c r="D38" i="21"/>
  <c r="E38" i="21" s="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D7" i="21"/>
  <c r="C7" i="21"/>
  <c r="I4" i="32" l="1"/>
  <c r="K5" i="33"/>
  <c r="B103" i="27"/>
  <c r="C104" i="27" s="1"/>
  <c r="C9" i="35" s="1"/>
  <c r="C103" i="27"/>
  <c r="C8" i="35" s="1"/>
  <c r="B17" i="33"/>
  <c r="E15" i="32"/>
  <c r="B15" i="32" s="1"/>
  <c r="B16" i="31"/>
  <c r="C104" i="29"/>
  <c r="B104" i="29"/>
  <c r="C105" i="29" s="1"/>
  <c r="B104" i="28"/>
  <c r="B105" i="28" s="1"/>
  <c r="B103" i="28"/>
  <c r="B104" i="27"/>
  <c r="E37" i="21"/>
  <c r="E29" i="21"/>
  <c r="E21" i="21"/>
  <c r="E13" i="21"/>
  <c r="B101" i="14"/>
  <c r="B100" i="13"/>
  <c r="E36" i="21"/>
  <c r="E32" i="21"/>
  <c r="E28" i="21"/>
  <c r="E24" i="21"/>
  <c r="E20" i="21"/>
  <c r="E16" i="21"/>
  <c r="E12" i="21"/>
  <c r="E8" i="21"/>
  <c r="E35" i="21"/>
  <c r="E31" i="21"/>
  <c r="E27" i="21"/>
  <c r="E23" i="21"/>
  <c r="E19" i="21"/>
  <c r="E15" i="21"/>
  <c r="E11" i="21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90" i="17"/>
  <c r="C91" i="17"/>
  <c r="C92" i="17"/>
  <c r="C93" i="17"/>
  <c r="C14" i="17"/>
  <c r="A90" i="17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A90" i="14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15" i="31" l="1"/>
  <c r="E15" i="31" s="1"/>
  <c r="B15" i="31" s="1"/>
  <c r="H4" i="35" s="1"/>
  <c r="H3" i="35"/>
  <c r="B105" i="27"/>
  <c r="C106" i="27"/>
  <c r="C11" i="35" s="1"/>
  <c r="C105" i="27"/>
  <c r="C10" i="35" s="1"/>
  <c r="C16" i="33"/>
  <c r="E16" i="33" s="1"/>
  <c r="G16" i="33" s="1"/>
  <c r="B16" i="33" s="1"/>
  <c r="F3" i="35" s="1"/>
  <c r="I3" i="35" s="1"/>
  <c r="B4" i="36" s="1"/>
  <c r="F2" i="35"/>
  <c r="I2" i="35" s="1"/>
  <c r="B3" i="36" s="1"/>
  <c r="D13" i="32"/>
  <c r="G4" i="35"/>
  <c r="D15" i="33"/>
  <c r="F15" i="33" s="1"/>
  <c r="H17" i="33"/>
  <c r="C14" i="32"/>
  <c r="E14" i="32" s="1"/>
  <c r="B14" i="32" s="1"/>
  <c r="F15" i="32"/>
  <c r="C14" i="31"/>
  <c r="F15" i="31"/>
  <c r="D13" i="31"/>
  <c r="D14" i="31"/>
  <c r="F16" i="31"/>
  <c r="B105" i="29"/>
  <c r="C104" i="28"/>
  <c r="C105" i="28"/>
  <c r="C106" i="28"/>
  <c r="B106" i="28"/>
  <c r="B107" i="28" s="1"/>
  <c r="C107" i="28"/>
  <c r="B106" i="27"/>
  <c r="B41" i="21"/>
  <c r="B101" i="13"/>
  <c r="B102" i="14"/>
  <c r="C95" i="14"/>
  <c r="C94" i="17"/>
  <c r="C94" i="14"/>
  <c r="C96" i="14" s="1"/>
  <c r="B107" i="27" l="1"/>
  <c r="C107" i="27"/>
  <c r="C12" i="35" s="1"/>
  <c r="C108" i="27"/>
  <c r="C13" i="35" s="1"/>
  <c r="C13" i="32"/>
  <c r="E13" i="32" s="1"/>
  <c r="B13" i="32" s="1"/>
  <c r="C12" i="32" s="1"/>
  <c r="G5" i="35"/>
  <c r="C15" i="33"/>
  <c r="E15" i="33" s="1"/>
  <c r="G15" i="33" s="1"/>
  <c r="H16" i="33"/>
  <c r="D14" i="33"/>
  <c r="F14" i="33" s="1"/>
  <c r="D12" i="32"/>
  <c r="F14" i="32"/>
  <c r="E14" i="31"/>
  <c r="B14" i="31" s="1"/>
  <c r="B103" i="14"/>
  <c r="B106" i="29"/>
  <c r="C106" i="29"/>
  <c r="B108" i="28"/>
  <c r="C108" i="28"/>
  <c r="B102" i="13"/>
  <c r="B42" i="21"/>
  <c r="D41" i="21"/>
  <c r="C41" i="21"/>
  <c r="E41" i="21" s="1"/>
  <c r="D42" i="21"/>
  <c r="C94" i="13"/>
  <c r="C95" i="13"/>
  <c r="C97" i="14"/>
  <c r="D2" i="18" s="1"/>
  <c r="C95" i="17"/>
  <c r="C98" i="14"/>
  <c r="D3" i="18" s="1"/>
  <c r="D12" i="31" l="1"/>
  <c r="H5" i="35"/>
  <c r="B108" i="27"/>
  <c r="F13" i="32"/>
  <c r="D11" i="32"/>
  <c r="G6" i="35"/>
  <c r="B15" i="33"/>
  <c r="F4" i="35" s="1"/>
  <c r="I4" i="35" s="1"/>
  <c r="B5" i="36" s="1"/>
  <c r="E12" i="32"/>
  <c r="B12" i="32" s="1"/>
  <c r="C13" i="31"/>
  <c r="E13" i="31" s="1"/>
  <c r="B13" i="31" s="1"/>
  <c r="F14" i="31"/>
  <c r="B104" i="14"/>
  <c r="B105" i="14" s="1"/>
  <c r="B107" i="29"/>
  <c r="C108" i="29" s="1"/>
  <c r="C107" i="29"/>
  <c r="C109" i="28"/>
  <c r="B109" i="28"/>
  <c r="B103" i="13"/>
  <c r="B43" i="21"/>
  <c r="D43" i="21" s="1"/>
  <c r="C42" i="21"/>
  <c r="E42" i="21" s="1"/>
  <c r="C96" i="17"/>
  <c r="D20" i="11"/>
  <c r="D21" i="11"/>
  <c r="D22" i="11"/>
  <c r="C21" i="11"/>
  <c r="C22" i="11"/>
  <c r="D23" i="11"/>
  <c r="C23" i="11"/>
  <c r="C23" i="16"/>
  <c r="E23" i="16" s="1"/>
  <c r="D20" i="12"/>
  <c r="C22" i="12"/>
  <c r="D22" i="12"/>
  <c r="D23" i="12"/>
  <c r="C23" i="12"/>
  <c r="F24" i="16"/>
  <c r="E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25" i="16"/>
  <c r="D11" i="31" l="1"/>
  <c r="H6" i="35"/>
  <c r="C109" i="27"/>
  <c r="C14" i="35" s="1"/>
  <c r="B109" i="27"/>
  <c r="C110" i="27" s="1"/>
  <c r="C15" i="35" s="1"/>
  <c r="F12" i="32"/>
  <c r="G7" i="35"/>
  <c r="H15" i="33"/>
  <c r="C14" i="33"/>
  <c r="E14" i="33" s="1"/>
  <c r="G14" i="33" s="1"/>
  <c r="B14" i="33" s="1"/>
  <c r="D13" i="33"/>
  <c r="F13" i="33" s="1"/>
  <c r="C11" i="32"/>
  <c r="E11" i="32" s="1"/>
  <c r="B11" i="32" s="1"/>
  <c r="D10" i="32"/>
  <c r="F13" i="31"/>
  <c r="C12" i="31"/>
  <c r="E12" i="31" s="1"/>
  <c r="B12" i="31" s="1"/>
  <c r="C109" i="14"/>
  <c r="D14" i="18" s="1"/>
  <c r="B104" i="13"/>
  <c r="B108" i="29"/>
  <c r="B110" i="28"/>
  <c r="C110" i="28"/>
  <c r="E23" i="11"/>
  <c r="F23" i="11" s="1"/>
  <c r="B106" i="14"/>
  <c r="B107" i="14" s="1"/>
  <c r="B108" i="14" s="1"/>
  <c r="E22" i="11"/>
  <c r="F22" i="11" s="1"/>
  <c r="B44" i="21"/>
  <c r="D44" i="21"/>
  <c r="C43" i="21"/>
  <c r="E43" i="21" s="1"/>
  <c r="E23" i="12"/>
  <c r="F23" i="12" s="1"/>
  <c r="E22" i="12"/>
  <c r="F22" i="12" s="1"/>
  <c r="C20" i="12"/>
  <c r="E20" i="12" s="1"/>
  <c r="D18" i="12" s="1"/>
  <c r="C97" i="17"/>
  <c r="C100" i="14"/>
  <c r="D5" i="18" s="1"/>
  <c r="C99" i="14"/>
  <c r="D4" i="18" s="1"/>
  <c r="E21" i="11"/>
  <c r="D19" i="11" s="1"/>
  <c r="C19" i="12"/>
  <c r="G109" i="16"/>
  <c r="H109" i="16" s="1"/>
  <c r="G105" i="16"/>
  <c r="H105" i="16" s="1"/>
  <c r="G101" i="16"/>
  <c r="H101" i="16" s="1"/>
  <c r="G97" i="16"/>
  <c r="H97" i="16" s="1"/>
  <c r="G93" i="16"/>
  <c r="H93" i="16" s="1"/>
  <c r="G89" i="16"/>
  <c r="H89" i="16" s="1"/>
  <c r="G85" i="16"/>
  <c r="H85" i="16" s="1"/>
  <c r="G81" i="16"/>
  <c r="H81" i="16" s="1"/>
  <c r="G77" i="16"/>
  <c r="H77" i="16" s="1"/>
  <c r="G73" i="16"/>
  <c r="H73" i="16" s="1"/>
  <c r="G69" i="16"/>
  <c r="H69" i="16" s="1"/>
  <c r="G65" i="16"/>
  <c r="H65" i="16" s="1"/>
  <c r="G61" i="16"/>
  <c r="H61" i="16" s="1"/>
  <c r="G57" i="16"/>
  <c r="H57" i="16" s="1"/>
  <c r="G53" i="16"/>
  <c r="H53" i="16" s="1"/>
  <c r="G49" i="16"/>
  <c r="H49" i="16" s="1"/>
  <c r="G45" i="16"/>
  <c r="H45" i="16" s="1"/>
  <c r="G41" i="16"/>
  <c r="H41" i="16" s="1"/>
  <c r="G37" i="16"/>
  <c r="H37" i="16" s="1"/>
  <c r="G33" i="16"/>
  <c r="H33" i="16" s="1"/>
  <c r="G29" i="16"/>
  <c r="H29" i="16" s="1"/>
  <c r="G107" i="16"/>
  <c r="H107" i="16" s="1"/>
  <c r="G103" i="16"/>
  <c r="H103" i="16" s="1"/>
  <c r="G99" i="16"/>
  <c r="H99" i="16" s="1"/>
  <c r="G95" i="16"/>
  <c r="H95" i="16" s="1"/>
  <c r="G91" i="16"/>
  <c r="H91" i="16" s="1"/>
  <c r="G87" i="16"/>
  <c r="H87" i="16" s="1"/>
  <c r="G83" i="16"/>
  <c r="H83" i="16" s="1"/>
  <c r="G79" i="16"/>
  <c r="H79" i="16" s="1"/>
  <c r="G75" i="16"/>
  <c r="H75" i="16" s="1"/>
  <c r="G71" i="16"/>
  <c r="H71" i="16" s="1"/>
  <c r="G67" i="16"/>
  <c r="H67" i="16" s="1"/>
  <c r="G63" i="16"/>
  <c r="H63" i="16" s="1"/>
  <c r="G59" i="16"/>
  <c r="H59" i="16" s="1"/>
  <c r="G55" i="16"/>
  <c r="H55" i="16" s="1"/>
  <c r="G51" i="16"/>
  <c r="H51" i="16" s="1"/>
  <c r="G47" i="16"/>
  <c r="H47" i="16" s="1"/>
  <c r="G43" i="16"/>
  <c r="H43" i="16" s="1"/>
  <c r="G39" i="16"/>
  <c r="H39" i="16" s="1"/>
  <c r="G35" i="16"/>
  <c r="H35" i="16" s="1"/>
  <c r="G31" i="16"/>
  <c r="H31" i="16" s="1"/>
  <c r="G27" i="16"/>
  <c r="H27" i="16" s="1"/>
  <c r="G24" i="16"/>
  <c r="H24" i="16" s="1"/>
  <c r="G108" i="16"/>
  <c r="H108" i="16" s="1"/>
  <c r="G104" i="16"/>
  <c r="H104" i="16" s="1"/>
  <c r="G100" i="16"/>
  <c r="H100" i="16" s="1"/>
  <c r="G96" i="16"/>
  <c r="H96" i="16" s="1"/>
  <c r="G92" i="16"/>
  <c r="H92" i="16" s="1"/>
  <c r="G88" i="16"/>
  <c r="H88" i="16" s="1"/>
  <c r="G84" i="16"/>
  <c r="H84" i="16" s="1"/>
  <c r="G80" i="16"/>
  <c r="H80" i="16" s="1"/>
  <c r="G76" i="16"/>
  <c r="H76" i="16" s="1"/>
  <c r="G72" i="16"/>
  <c r="H72" i="16" s="1"/>
  <c r="G68" i="16"/>
  <c r="H68" i="16" s="1"/>
  <c r="G64" i="16"/>
  <c r="H64" i="16" s="1"/>
  <c r="G60" i="16"/>
  <c r="H60" i="16" s="1"/>
  <c r="G56" i="16"/>
  <c r="H56" i="16" s="1"/>
  <c r="G52" i="16"/>
  <c r="H52" i="16" s="1"/>
  <c r="G48" i="16"/>
  <c r="H48" i="16" s="1"/>
  <c r="G44" i="16"/>
  <c r="H44" i="16" s="1"/>
  <c r="G40" i="16"/>
  <c r="H40" i="16" s="1"/>
  <c r="G36" i="16"/>
  <c r="H36" i="16" s="1"/>
  <c r="G32" i="16"/>
  <c r="H32" i="16" s="1"/>
  <c r="G28" i="16"/>
  <c r="H28" i="16" s="1"/>
  <c r="G25" i="16"/>
  <c r="H25" i="16" s="1"/>
  <c r="G110" i="16"/>
  <c r="H110" i="16" s="1"/>
  <c r="G106" i="16"/>
  <c r="H106" i="16" s="1"/>
  <c r="G102" i="16"/>
  <c r="H102" i="16" s="1"/>
  <c r="G98" i="16"/>
  <c r="H98" i="16" s="1"/>
  <c r="G94" i="16"/>
  <c r="H94" i="16" s="1"/>
  <c r="G90" i="16"/>
  <c r="H90" i="16" s="1"/>
  <c r="G86" i="16"/>
  <c r="H86" i="16" s="1"/>
  <c r="G82" i="16"/>
  <c r="H82" i="16" s="1"/>
  <c r="G78" i="16"/>
  <c r="H78" i="16" s="1"/>
  <c r="G74" i="16"/>
  <c r="H74" i="16" s="1"/>
  <c r="G70" i="16"/>
  <c r="H70" i="16" s="1"/>
  <c r="G66" i="16"/>
  <c r="H66" i="16" s="1"/>
  <c r="G62" i="16"/>
  <c r="H62" i="16" s="1"/>
  <c r="G58" i="16"/>
  <c r="H58" i="16" s="1"/>
  <c r="G54" i="16"/>
  <c r="H54" i="16" s="1"/>
  <c r="G50" i="16"/>
  <c r="H50" i="16" s="1"/>
  <c r="G46" i="16"/>
  <c r="H46" i="16" s="1"/>
  <c r="G42" i="16"/>
  <c r="H42" i="16" s="1"/>
  <c r="G38" i="16"/>
  <c r="H38" i="16" s="1"/>
  <c r="G34" i="16"/>
  <c r="H34" i="16" s="1"/>
  <c r="G30" i="16"/>
  <c r="H30" i="16" s="1"/>
  <c r="G26" i="16"/>
  <c r="H26" i="16" s="1"/>
  <c r="E26" i="12"/>
  <c r="F26" i="12" s="1"/>
  <c r="E27" i="12"/>
  <c r="F27" i="12" s="1"/>
  <c r="E28" i="12"/>
  <c r="F28" i="12" s="1"/>
  <c r="E29" i="12"/>
  <c r="F29" i="12" s="1"/>
  <c r="E30" i="12"/>
  <c r="F30" i="12" s="1"/>
  <c r="E31" i="12"/>
  <c r="F31" i="12" s="1"/>
  <c r="E32" i="12"/>
  <c r="F32" i="12" s="1"/>
  <c r="E33" i="12"/>
  <c r="F33" i="12" s="1"/>
  <c r="E34" i="12"/>
  <c r="F34" i="12" s="1"/>
  <c r="E35" i="12"/>
  <c r="F35" i="12" s="1"/>
  <c r="E36" i="12"/>
  <c r="F36" i="12" s="1"/>
  <c r="E37" i="12"/>
  <c r="F37" i="12" s="1"/>
  <c r="E38" i="12"/>
  <c r="F38" i="12" s="1"/>
  <c r="E39" i="12"/>
  <c r="F39" i="12" s="1"/>
  <c r="E40" i="12"/>
  <c r="F40" i="12" s="1"/>
  <c r="E41" i="12"/>
  <c r="F41" i="12" s="1"/>
  <c r="E42" i="12"/>
  <c r="F42" i="12" s="1"/>
  <c r="E43" i="12"/>
  <c r="F43" i="12" s="1"/>
  <c r="E44" i="12"/>
  <c r="F44" i="12" s="1"/>
  <c r="E45" i="12"/>
  <c r="F45" i="12" s="1"/>
  <c r="E46" i="12"/>
  <c r="F46" i="12" s="1"/>
  <c r="E47" i="12"/>
  <c r="F47" i="12" s="1"/>
  <c r="E48" i="12"/>
  <c r="F48" i="12" s="1"/>
  <c r="E49" i="12"/>
  <c r="F49" i="12" s="1"/>
  <c r="E50" i="12"/>
  <c r="F50" i="12" s="1"/>
  <c r="E51" i="12"/>
  <c r="F51" i="12" s="1"/>
  <c r="E52" i="12"/>
  <c r="F52" i="12" s="1"/>
  <c r="E53" i="12"/>
  <c r="F53" i="12" s="1"/>
  <c r="E54" i="12"/>
  <c r="F54" i="12" s="1"/>
  <c r="E55" i="12"/>
  <c r="F55" i="12" s="1"/>
  <c r="E56" i="12"/>
  <c r="F56" i="12" s="1"/>
  <c r="E57" i="12"/>
  <c r="F57" i="12" s="1"/>
  <c r="E58" i="12"/>
  <c r="F58" i="12" s="1"/>
  <c r="E59" i="12"/>
  <c r="F59" i="12" s="1"/>
  <c r="E60" i="12"/>
  <c r="F60" i="12" s="1"/>
  <c r="E61" i="12"/>
  <c r="F61" i="12" s="1"/>
  <c r="E62" i="12"/>
  <c r="F62" i="12" s="1"/>
  <c r="E63" i="12"/>
  <c r="F63" i="12" s="1"/>
  <c r="E64" i="12"/>
  <c r="F64" i="12" s="1"/>
  <c r="E65" i="12"/>
  <c r="F65" i="12" s="1"/>
  <c r="E66" i="12"/>
  <c r="F66" i="12" s="1"/>
  <c r="E67" i="12"/>
  <c r="F67" i="12" s="1"/>
  <c r="E68" i="12"/>
  <c r="F68" i="12" s="1"/>
  <c r="E69" i="12"/>
  <c r="F69" i="12" s="1"/>
  <c r="E70" i="12"/>
  <c r="F70" i="12" s="1"/>
  <c r="E71" i="12"/>
  <c r="F71" i="12" s="1"/>
  <c r="E72" i="12"/>
  <c r="F72" i="12" s="1"/>
  <c r="E73" i="12"/>
  <c r="F73" i="12" s="1"/>
  <c r="E74" i="12"/>
  <c r="F74" i="12" s="1"/>
  <c r="E75" i="12"/>
  <c r="F75" i="12" s="1"/>
  <c r="E76" i="12"/>
  <c r="F76" i="12" s="1"/>
  <c r="E77" i="12"/>
  <c r="F77" i="12" s="1"/>
  <c r="E78" i="12"/>
  <c r="F78" i="12" s="1"/>
  <c r="E79" i="12"/>
  <c r="F79" i="12" s="1"/>
  <c r="E80" i="12"/>
  <c r="F80" i="12" s="1"/>
  <c r="E81" i="12"/>
  <c r="F81" i="12" s="1"/>
  <c r="E82" i="12"/>
  <c r="F82" i="12" s="1"/>
  <c r="E83" i="12"/>
  <c r="F83" i="12" s="1"/>
  <c r="E84" i="12"/>
  <c r="F84" i="12" s="1"/>
  <c r="E85" i="12"/>
  <c r="F85" i="12" s="1"/>
  <c r="E86" i="12"/>
  <c r="F86" i="12" s="1"/>
  <c r="E87" i="12"/>
  <c r="F87" i="12" s="1"/>
  <c r="E88" i="12"/>
  <c r="F88" i="12" s="1"/>
  <c r="E89" i="12"/>
  <c r="F89" i="12" s="1"/>
  <c r="E90" i="12"/>
  <c r="F90" i="12" s="1"/>
  <c r="E91" i="12"/>
  <c r="F91" i="12" s="1"/>
  <c r="E92" i="12"/>
  <c r="F92" i="12" s="1"/>
  <c r="E93" i="12"/>
  <c r="F93" i="12" s="1"/>
  <c r="E94" i="12"/>
  <c r="F94" i="12" s="1"/>
  <c r="E95" i="12"/>
  <c r="F95" i="12" s="1"/>
  <c r="E96" i="12"/>
  <c r="F96" i="12" s="1"/>
  <c r="E97" i="12"/>
  <c r="F97" i="12" s="1"/>
  <c r="E98" i="12"/>
  <c r="F98" i="12" s="1"/>
  <c r="E99" i="12"/>
  <c r="F99" i="12" s="1"/>
  <c r="E100" i="12"/>
  <c r="F100" i="12" s="1"/>
  <c r="E101" i="12"/>
  <c r="F101" i="12" s="1"/>
  <c r="E102" i="12"/>
  <c r="F102" i="12" s="1"/>
  <c r="E103" i="12"/>
  <c r="F103" i="12" s="1"/>
  <c r="E104" i="12"/>
  <c r="F104" i="12" s="1"/>
  <c r="E105" i="12"/>
  <c r="F105" i="12" s="1"/>
  <c r="E106" i="12"/>
  <c r="F106" i="12" s="1"/>
  <c r="E107" i="12"/>
  <c r="F107" i="12" s="1"/>
  <c r="E108" i="12"/>
  <c r="F108" i="12" s="1"/>
  <c r="E109" i="12"/>
  <c r="F109" i="12" s="1"/>
  <c r="E110" i="12"/>
  <c r="F110" i="12" s="1"/>
  <c r="E25" i="12"/>
  <c r="F25" i="12" s="1"/>
  <c r="E24" i="12"/>
  <c r="F24" i="12" s="1"/>
  <c r="E24" i="11"/>
  <c r="F24" i="11" s="1"/>
  <c r="E26" i="11"/>
  <c r="F26" i="11" s="1"/>
  <c r="E27" i="11"/>
  <c r="F27" i="11" s="1"/>
  <c r="E28" i="11"/>
  <c r="F28" i="11" s="1"/>
  <c r="E29" i="11"/>
  <c r="F29" i="11" s="1"/>
  <c r="E30" i="11"/>
  <c r="F30" i="11" s="1"/>
  <c r="E31" i="11"/>
  <c r="F31" i="11" s="1"/>
  <c r="E32" i="11"/>
  <c r="F32" i="11" s="1"/>
  <c r="E33" i="11"/>
  <c r="F33" i="11" s="1"/>
  <c r="E34" i="11"/>
  <c r="F34" i="11" s="1"/>
  <c r="E35" i="11"/>
  <c r="F35" i="11" s="1"/>
  <c r="E36" i="11"/>
  <c r="F36" i="11" s="1"/>
  <c r="E37" i="11"/>
  <c r="F37" i="11" s="1"/>
  <c r="E38" i="11"/>
  <c r="F38" i="11" s="1"/>
  <c r="E39" i="11"/>
  <c r="F39" i="11" s="1"/>
  <c r="E40" i="11"/>
  <c r="F40" i="11" s="1"/>
  <c r="E41" i="11"/>
  <c r="F41" i="11" s="1"/>
  <c r="E42" i="11"/>
  <c r="F42" i="11" s="1"/>
  <c r="E43" i="11"/>
  <c r="F43" i="11" s="1"/>
  <c r="E44" i="11"/>
  <c r="F44" i="11" s="1"/>
  <c r="E45" i="11"/>
  <c r="F45" i="11" s="1"/>
  <c r="E46" i="11"/>
  <c r="F46" i="11" s="1"/>
  <c r="E47" i="11"/>
  <c r="F47" i="11" s="1"/>
  <c r="E48" i="11"/>
  <c r="F48" i="11" s="1"/>
  <c r="E49" i="11"/>
  <c r="F49" i="11" s="1"/>
  <c r="E50" i="11"/>
  <c r="F50" i="11" s="1"/>
  <c r="E51" i="11"/>
  <c r="F51" i="11" s="1"/>
  <c r="E52" i="11"/>
  <c r="F52" i="11" s="1"/>
  <c r="E53" i="11"/>
  <c r="F53" i="11" s="1"/>
  <c r="E54" i="11"/>
  <c r="F54" i="11" s="1"/>
  <c r="E55" i="11"/>
  <c r="F55" i="11" s="1"/>
  <c r="E56" i="11"/>
  <c r="F56" i="11" s="1"/>
  <c r="E57" i="11"/>
  <c r="F57" i="11" s="1"/>
  <c r="E58" i="11"/>
  <c r="F58" i="11" s="1"/>
  <c r="E59" i="11"/>
  <c r="F59" i="11" s="1"/>
  <c r="E60" i="11"/>
  <c r="F60" i="11" s="1"/>
  <c r="E61" i="11"/>
  <c r="F61" i="11" s="1"/>
  <c r="E62" i="11"/>
  <c r="F62" i="11" s="1"/>
  <c r="E63" i="11"/>
  <c r="F63" i="11" s="1"/>
  <c r="E64" i="11"/>
  <c r="F64" i="11" s="1"/>
  <c r="E65" i="11"/>
  <c r="F65" i="11" s="1"/>
  <c r="E66" i="11"/>
  <c r="F66" i="11" s="1"/>
  <c r="E67" i="11"/>
  <c r="F67" i="11" s="1"/>
  <c r="E68" i="11"/>
  <c r="F68" i="11" s="1"/>
  <c r="E69" i="11"/>
  <c r="F69" i="11" s="1"/>
  <c r="E70" i="11"/>
  <c r="F70" i="11" s="1"/>
  <c r="E71" i="11"/>
  <c r="F71" i="11" s="1"/>
  <c r="E72" i="11"/>
  <c r="F72" i="11" s="1"/>
  <c r="E73" i="11"/>
  <c r="F73" i="11" s="1"/>
  <c r="E74" i="11"/>
  <c r="F74" i="11" s="1"/>
  <c r="E75" i="11"/>
  <c r="F75" i="11" s="1"/>
  <c r="E76" i="11"/>
  <c r="F76" i="11" s="1"/>
  <c r="E77" i="11"/>
  <c r="F77" i="11" s="1"/>
  <c r="E78" i="11"/>
  <c r="F78" i="11" s="1"/>
  <c r="E79" i="11"/>
  <c r="F79" i="11" s="1"/>
  <c r="E80" i="11"/>
  <c r="F80" i="11" s="1"/>
  <c r="E81" i="11"/>
  <c r="F81" i="11" s="1"/>
  <c r="E82" i="11"/>
  <c r="F82" i="11" s="1"/>
  <c r="E83" i="11"/>
  <c r="F83" i="11" s="1"/>
  <c r="E84" i="11"/>
  <c r="F84" i="11" s="1"/>
  <c r="E85" i="11"/>
  <c r="F85" i="11" s="1"/>
  <c r="E86" i="11"/>
  <c r="F86" i="11" s="1"/>
  <c r="E87" i="11"/>
  <c r="F87" i="11" s="1"/>
  <c r="E88" i="11"/>
  <c r="F88" i="11" s="1"/>
  <c r="E89" i="11"/>
  <c r="F89" i="11" s="1"/>
  <c r="E90" i="11"/>
  <c r="F90" i="11" s="1"/>
  <c r="E91" i="11"/>
  <c r="F91" i="11" s="1"/>
  <c r="E92" i="11"/>
  <c r="F92" i="11" s="1"/>
  <c r="E93" i="11"/>
  <c r="F93" i="11" s="1"/>
  <c r="E94" i="11"/>
  <c r="F94" i="11" s="1"/>
  <c r="E95" i="11"/>
  <c r="F95" i="11" s="1"/>
  <c r="E96" i="11"/>
  <c r="F96" i="11" s="1"/>
  <c r="E97" i="11"/>
  <c r="F97" i="11" s="1"/>
  <c r="E98" i="11"/>
  <c r="F98" i="11" s="1"/>
  <c r="E99" i="11"/>
  <c r="F99" i="11" s="1"/>
  <c r="E100" i="11"/>
  <c r="F100" i="11" s="1"/>
  <c r="E101" i="11"/>
  <c r="F101" i="11" s="1"/>
  <c r="E102" i="11"/>
  <c r="F102" i="11" s="1"/>
  <c r="E103" i="11"/>
  <c r="F103" i="11" s="1"/>
  <c r="E104" i="11"/>
  <c r="F104" i="11" s="1"/>
  <c r="E105" i="11"/>
  <c r="F105" i="11" s="1"/>
  <c r="E106" i="11"/>
  <c r="F106" i="11" s="1"/>
  <c r="E107" i="11"/>
  <c r="F107" i="11" s="1"/>
  <c r="E108" i="11"/>
  <c r="F108" i="11" s="1"/>
  <c r="E109" i="11"/>
  <c r="F109" i="11" s="1"/>
  <c r="E110" i="11"/>
  <c r="F110" i="11" s="1"/>
  <c r="E25" i="11"/>
  <c r="F25" i="11" s="1"/>
  <c r="D10" i="31" l="1"/>
  <c r="H7" i="35"/>
  <c r="B110" i="27"/>
  <c r="B111" i="27" s="1"/>
  <c r="B112" i="27" s="1"/>
  <c r="C13" i="33"/>
  <c r="E13" i="33" s="1"/>
  <c r="F5" i="35"/>
  <c r="I5" i="35" s="1"/>
  <c r="B6" i="36" s="1"/>
  <c r="C10" i="32"/>
  <c r="E10" i="32" s="1"/>
  <c r="B10" i="32" s="1"/>
  <c r="G8" i="35"/>
  <c r="G13" i="33"/>
  <c r="B13" i="33" s="1"/>
  <c r="F6" i="35" s="1"/>
  <c r="I6" i="35" s="1"/>
  <c r="B7" i="36" s="1"/>
  <c r="D12" i="33"/>
  <c r="F12" i="33" s="1"/>
  <c r="H14" i="33"/>
  <c r="F11" i="32"/>
  <c r="D9" i="32"/>
  <c r="F12" i="31"/>
  <c r="C11" i="31"/>
  <c r="E11" i="31" s="1"/>
  <c r="B11" i="31" s="1"/>
  <c r="H8" i="35" s="1"/>
  <c r="C110" i="14"/>
  <c r="D15" i="18" s="1"/>
  <c r="B111" i="14"/>
  <c r="B112" i="14" s="1"/>
  <c r="B109" i="14"/>
  <c r="B110" i="14" s="1"/>
  <c r="B105" i="13"/>
  <c r="C109" i="29"/>
  <c r="B109" i="29"/>
  <c r="C111" i="28"/>
  <c r="C112" i="28"/>
  <c r="B111" i="28"/>
  <c r="B112" i="28" s="1"/>
  <c r="B97" i="17"/>
  <c r="C98" i="17" s="1"/>
  <c r="E3" i="18" s="1"/>
  <c r="E2" i="18"/>
  <c r="B45" i="21"/>
  <c r="C44" i="21"/>
  <c r="E44" i="21" s="1"/>
  <c r="F20" i="12"/>
  <c r="D19" i="12"/>
  <c r="E19" i="12" s="1"/>
  <c r="C18" i="12" s="1"/>
  <c r="E18" i="12" s="1"/>
  <c r="C20" i="11"/>
  <c r="E20" i="11" s="1"/>
  <c r="D18" i="11" s="1"/>
  <c r="F21" i="11"/>
  <c r="C19" i="11"/>
  <c r="E19" i="11" s="1"/>
  <c r="D17" i="11" s="1"/>
  <c r="C112" i="27" l="1"/>
  <c r="C17" i="35" s="1"/>
  <c r="C111" i="27"/>
  <c r="C16" i="35" s="1"/>
  <c r="D8" i="32"/>
  <c r="G9" i="35"/>
  <c r="C12" i="33"/>
  <c r="E12" i="33" s="1"/>
  <c r="G12" i="33" s="1"/>
  <c r="D11" i="33"/>
  <c r="F11" i="33" s="1"/>
  <c r="H13" i="33"/>
  <c r="C9" i="32"/>
  <c r="E9" i="32" s="1"/>
  <c r="B9" i="32" s="1"/>
  <c r="F10" i="32"/>
  <c r="D9" i="31"/>
  <c r="F11" i="31"/>
  <c r="C10" i="31"/>
  <c r="E10" i="31" s="1"/>
  <c r="B10" i="31" s="1"/>
  <c r="C112" i="14"/>
  <c r="D17" i="18" s="1"/>
  <c r="C111" i="14"/>
  <c r="D16" i="18" s="1"/>
  <c r="B106" i="13"/>
  <c r="C110" i="29"/>
  <c r="B110" i="29"/>
  <c r="F20" i="11"/>
  <c r="C45" i="21"/>
  <c r="E45" i="21" s="1"/>
  <c r="B46" i="21"/>
  <c r="D45" i="21"/>
  <c r="B98" i="17"/>
  <c r="C99" i="13"/>
  <c r="C98" i="13"/>
  <c r="C102" i="14"/>
  <c r="D7" i="18" s="1"/>
  <c r="C101" i="14"/>
  <c r="D6" i="18" s="1"/>
  <c r="F19" i="12"/>
  <c r="D17" i="12"/>
  <c r="F19" i="11"/>
  <c r="C18" i="11"/>
  <c r="E18" i="11" s="1"/>
  <c r="C17" i="12"/>
  <c r="H4" i="3"/>
  <c r="H3" i="3"/>
  <c r="C48" i="2"/>
  <c r="C319" i="8"/>
  <c r="C39" i="2"/>
  <c r="C284" i="8"/>
  <c r="C60" i="2"/>
  <c r="C304" i="8"/>
  <c r="C291" i="8"/>
  <c r="C275" i="8"/>
  <c r="C313" i="8"/>
  <c r="C309" i="8"/>
  <c r="C57" i="2"/>
  <c r="C302" i="8"/>
  <c r="C56" i="2"/>
  <c r="C277" i="8"/>
  <c r="C55" i="2"/>
  <c r="C305" i="8"/>
  <c r="C316" i="8"/>
  <c r="C323" i="8"/>
  <c r="C306" i="8"/>
  <c r="C294" i="8"/>
  <c r="C283" i="8"/>
  <c r="C280" i="8"/>
  <c r="C54" i="2"/>
  <c r="C317" i="8"/>
  <c r="C307" i="8"/>
  <c r="C298" i="8"/>
  <c r="C303" i="8"/>
  <c r="C308" i="8"/>
  <c r="C281" i="8"/>
  <c r="C49" i="2"/>
  <c r="C299" i="8"/>
  <c r="C41" i="2"/>
  <c r="C34" i="2"/>
  <c r="C315" i="8"/>
  <c r="C312" i="8"/>
  <c r="C50" i="2"/>
  <c r="C311" i="8"/>
  <c r="C300" i="8"/>
  <c r="C321" i="8"/>
  <c r="C293" i="8"/>
  <c r="C322" i="8"/>
  <c r="C52" i="2"/>
  <c r="C285" i="8"/>
  <c r="C295" i="8"/>
  <c r="C282" i="8"/>
  <c r="C47" i="2"/>
  <c r="C288" i="8"/>
  <c r="C286" i="8"/>
  <c r="C314" i="8"/>
  <c r="C40" i="2"/>
  <c r="C36" i="2"/>
  <c r="C290" i="8"/>
  <c r="C51" i="2"/>
  <c r="C276" i="8"/>
  <c r="C46" i="2"/>
  <c r="C292" i="8"/>
  <c r="C297" i="8"/>
  <c r="C42" i="2"/>
  <c r="C310" i="8"/>
  <c r="C37" i="2"/>
  <c r="C59" i="2"/>
  <c r="C324" i="8"/>
  <c r="C35" i="2"/>
  <c r="C296" i="8"/>
  <c r="C325" i="8"/>
  <c r="C43" i="2"/>
  <c r="C33" i="2"/>
  <c r="C45" i="2"/>
  <c r="C301" i="8"/>
  <c r="C44" i="2"/>
  <c r="C289" i="8"/>
  <c r="C278" i="8"/>
  <c r="C287" i="8"/>
  <c r="C38" i="2"/>
  <c r="C279" i="8"/>
  <c r="C53" i="2"/>
  <c r="C58" i="2"/>
  <c r="C318" i="8"/>
  <c r="C320" i="8"/>
  <c r="F10" i="31" l="1"/>
  <c r="H9" i="35"/>
  <c r="C8" i="32"/>
  <c r="E8" i="32" s="1"/>
  <c r="B8" i="32" s="1"/>
  <c r="C7" i="32" s="1"/>
  <c r="G10" i="35"/>
  <c r="B12" i="33"/>
  <c r="D7" i="32"/>
  <c r="F9" i="32"/>
  <c r="D8" i="31"/>
  <c r="C9" i="31"/>
  <c r="E9" i="31" s="1"/>
  <c r="B9" i="31" s="1"/>
  <c r="C99" i="17"/>
  <c r="B99" i="17" s="1"/>
  <c r="B107" i="13"/>
  <c r="B109" i="13" s="1"/>
  <c r="C110" i="13" s="1"/>
  <c r="B111" i="29"/>
  <c r="C111" i="29"/>
  <c r="B108" i="13"/>
  <c r="C109" i="13" s="1"/>
  <c r="B47" i="21"/>
  <c r="D47" i="21" s="1"/>
  <c r="C46" i="21"/>
  <c r="E46" i="21" s="1"/>
  <c r="D46" i="21"/>
  <c r="D16" i="12"/>
  <c r="F18" i="12"/>
  <c r="I7" i="12" s="1"/>
  <c r="E17" i="12"/>
  <c r="B17" i="12" s="1"/>
  <c r="H2" i="18" s="1"/>
  <c r="D16" i="11"/>
  <c r="F18" i="11"/>
  <c r="I6" i="11" s="1"/>
  <c r="C17" i="11"/>
  <c r="E17" i="11" s="1"/>
  <c r="B17" i="11" s="1"/>
  <c r="G2" i="18" s="1"/>
  <c r="E313" i="8"/>
  <c r="D291" i="8"/>
  <c r="D47" i="2"/>
  <c r="D282" i="8"/>
  <c r="D59" i="2"/>
  <c r="E320" i="8"/>
  <c r="E291" i="8"/>
  <c r="E55" i="2"/>
  <c r="E284" i="8"/>
  <c r="D48" i="2"/>
  <c r="E321" i="8"/>
  <c r="E325" i="8"/>
  <c r="D289" i="8"/>
  <c r="E44" i="2"/>
  <c r="E301" i="8"/>
  <c r="D276" i="8"/>
  <c r="D275" i="8"/>
  <c r="D278" i="8"/>
  <c r="E290" i="8"/>
  <c r="E53" i="2"/>
  <c r="E279" i="8"/>
  <c r="D292" i="8"/>
  <c r="D36" i="2"/>
  <c r="D296" i="8"/>
  <c r="E324" i="8"/>
  <c r="D295" i="8"/>
  <c r="E298" i="8"/>
  <c r="D56" i="2"/>
  <c r="E302" i="8"/>
  <c r="D293" i="8"/>
  <c r="D288" i="8"/>
  <c r="E52" i="2"/>
  <c r="D297" i="8"/>
  <c r="D46" i="2"/>
  <c r="D320" i="8"/>
  <c r="D51" i="2"/>
  <c r="D55" i="2"/>
  <c r="E317" i="8"/>
  <c r="D283" i="8"/>
  <c r="D321" i="8"/>
  <c r="E307" i="8"/>
  <c r="E311" i="8"/>
  <c r="D315" i="8"/>
  <c r="E316" i="8"/>
  <c r="E60" i="2"/>
  <c r="E277" i="8"/>
  <c r="D57" i="2"/>
  <c r="D294" i="8"/>
  <c r="E275" i="8"/>
  <c r="E278" i="8"/>
  <c r="E296" i="8"/>
  <c r="E35" i="2"/>
  <c r="D324" i="8"/>
  <c r="E309" i="8"/>
  <c r="D41" i="2"/>
  <c r="E305" i="8"/>
  <c r="E39" i="2"/>
  <c r="E281" i="8"/>
  <c r="E293" i="8"/>
  <c r="E288" i="8"/>
  <c r="D40" i="2"/>
  <c r="D314" i="8"/>
  <c r="D313" i="8"/>
  <c r="E51" i="2"/>
  <c r="D299" i="8"/>
  <c r="D38" i="2"/>
  <c r="D60" i="2"/>
  <c r="E299" i="8"/>
  <c r="D306" i="8"/>
  <c r="D303" i="8"/>
  <c r="D317" i="8"/>
  <c r="E283" i="8"/>
  <c r="E287" i="8"/>
  <c r="D37" i="2"/>
  <c r="E50" i="2"/>
  <c r="E312" i="8"/>
  <c r="D34" i="2"/>
  <c r="E286" i="8"/>
  <c r="E58" i="2"/>
  <c r="E40" i="2"/>
  <c r="E314" i="8"/>
  <c r="E45" i="2"/>
  <c r="E306" i="8"/>
  <c r="D316" i="8"/>
  <c r="D300" i="8"/>
  <c r="D310" i="8"/>
  <c r="E42" i="2"/>
  <c r="D33" i="2"/>
  <c r="D285" i="8"/>
  <c r="D35" i="2"/>
  <c r="E38" i="2"/>
  <c r="D39" i="2"/>
  <c r="E308" i="8"/>
  <c r="E322" i="8"/>
  <c r="D308" i="8"/>
  <c r="D304" i="8"/>
  <c r="D290" i="8"/>
  <c r="D53" i="2"/>
  <c r="D279" i="8"/>
  <c r="D281" i="8"/>
  <c r="D323" i="8"/>
  <c r="E54" i="2"/>
  <c r="D280" i="8"/>
  <c r="D286" i="8"/>
  <c r="D58" i="2"/>
  <c r="D284" i="8"/>
  <c r="E48" i="2"/>
  <c r="D319" i="8"/>
  <c r="D45" i="2"/>
  <c r="E303" i="8"/>
  <c r="E300" i="8"/>
  <c r="E56" i="2"/>
  <c r="D43" i="2"/>
  <c r="D318" i="8"/>
  <c r="E319" i="8"/>
  <c r="E294" i="8"/>
  <c r="E304" i="8"/>
  <c r="D302" i="8"/>
  <c r="E276" i="8"/>
  <c r="E36" i="2"/>
  <c r="E285" i="8"/>
  <c r="D311" i="8"/>
  <c r="E315" i="8"/>
  <c r="E49" i="2"/>
  <c r="E43" i="2"/>
  <c r="E318" i="8"/>
  <c r="E289" i="8"/>
  <c r="D44" i="2"/>
  <c r="D301" i="8"/>
  <c r="D309" i="8"/>
  <c r="E323" i="8"/>
  <c r="D52" i="2"/>
  <c r="E297" i="8"/>
  <c r="E46" i="2"/>
  <c r="D287" i="8"/>
  <c r="E37" i="2"/>
  <c r="E47" i="2"/>
  <c r="E282" i="8"/>
  <c r="E59" i="2"/>
  <c r="E33" i="2"/>
  <c r="D307" i="8"/>
  <c r="D277" i="8"/>
  <c r="E57" i="2"/>
  <c r="D325" i="8"/>
  <c r="E310" i="8"/>
  <c r="D42" i="2"/>
  <c r="E292" i="8"/>
  <c r="D49" i="2"/>
  <c r="E41" i="2"/>
  <c r="D305" i="8"/>
  <c r="D54" i="2"/>
  <c r="E280" i="8"/>
  <c r="D322" i="8"/>
  <c r="E295" i="8"/>
  <c r="D298" i="8"/>
  <c r="D50" i="2"/>
  <c r="D312" i="8"/>
  <c r="E34" i="2"/>
  <c r="F9" i="31" l="1"/>
  <c r="H10" i="35"/>
  <c r="C11" i="33"/>
  <c r="E11" i="33" s="1"/>
  <c r="G11" i="33" s="1"/>
  <c r="B11" i="33" s="1"/>
  <c r="F8" i="35" s="1"/>
  <c r="I8" i="35" s="1"/>
  <c r="B9" i="36" s="1"/>
  <c r="F7" i="35"/>
  <c r="I7" i="35" s="1"/>
  <c r="B8" i="36" s="1"/>
  <c r="F8" i="32"/>
  <c r="D6" i="32"/>
  <c r="G11" i="35"/>
  <c r="D10" i="33"/>
  <c r="F10" i="33" s="1"/>
  <c r="H12" i="33"/>
  <c r="E7" i="32"/>
  <c r="B7" i="32" s="1"/>
  <c r="C8" i="31"/>
  <c r="E8" i="31" s="1"/>
  <c r="B8" i="31" s="1"/>
  <c r="D7" i="31"/>
  <c r="C100" i="17"/>
  <c r="E5" i="18" s="1"/>
  <c r="E4" i="18"/>
  <c r="C112" i="29"/>
  <c r="B112" i="29"/>
  <c r="B110" i="13"/>
  <c r="B48" i="21"/>
  <c r="D48" i="21" s="1"/>
  <c r="C47" i="21"/>
  <c r="E47" i="21" s="1"/>
  <c r="C101" i="13"/>
  <c r="C100" i="13"/>
  <c r="C104" i="14"/>
  <c r="D9" i="18" s="1"/>
  <c r="C103" i="14"/>
  <c r="D8" i="18" s="1"/>
  <c r="C16" i="12"/>
  <c r="E16" i="12" s="1"/>
  <c r="B16" i="12" s="1"/>
  <c r="H3" i="18" s="1"/>
  <c r="F17" i="12"/>
  <c r="D15" i="12"/>
  <c r="F17" i="11"/>
  <c r="C16" i="11"/>
  <c r="E16" i="11" s="1"/>
  <c r="B16" i="11" s="1"/>
  <c r="G3" i="18" s="1"/>
  <c r="D15" i="11"/>
  <c r="D6" i="31" l="1"/>
  <c r="H11" i="35"/>
  <c r="C6" i="32"/>
  <c r="E6" i="32" s="1"/>
  <c r="B6" i="32" s="1"/>
  <c r="D4" i="32" s="1"/>
  <c r="G12" i="35"/>
  <c r="D9" i="33"/>
  <c r="F9" i="33" s="1"/>
  <c r="C10" i="33"/>
  <c r="E10" i="33" s="1"/>
  <c r="G10" i="33" s="1"/>
  <c r="H11" i="33"/>
  <c r="D5" i="32"/>
  <c r="F7" i="32"/>
  <c r="C7" i="31"/>
  <c r="E7" i="31" s="1"/>
  <c r="B7" i="31" s="1"/>
  <c r="F8" i="31"/>
  <c r="B100" i="17"/>
  <c r="C111" i="13"/>
  <c r="B111" i="13"/>
  <c r="B49" i="21"/>
  <c r="C48" i="21"/>
  <c r="E48" i="21" s="1"/>
  <c r="D49" i="21"/>
  <c r="C15" i="12"/>
  <c r="E15" i="12" s="1"/>
  <c r="B15" i="12" s="1"/>
  <c r="H4" i="18" s="1"/>
  <c r="F16" i="12"/>
  <c r="D14" i="12"/>
  <c r="C15" i="11"/>
  <c r="E15" i="11" s="1"/>
  <c r="B15" i="11" s="1"/>
  <c r="G4" i="18" s="1"/>
  <c r="D14" i="11"/>
  <c r="F16" i="11"/>
  <c r="F7" i="31" l="1"/>
  <c r="H12" i="35"/>
  <c r="C5" i="32"/>
  <c r="E5" i="32" s="1"/>
  <c r="B5" i="32" s="1"/>
  <c r="F6" i="32"/>
  <c r="G13" i="35"/>
  <c r="B10" i="33"/>
  <c r="F9" i="35" s="1"/>
  <c r="I9" i="35" s="1"/>
  <c r="B10" i="36" s="1"/>
  <c r="C6" i="31"/>
  <c r="E6" i="31" s="1"/>
  <c r="B6" i="31" s="1"/>
  <c r="D5" i="31"/>
  <c r="C101" i="17"/>
  <c r="C112" i="13"/>
  <c r="B112" i="13"/>
  <c r="B50" i="21"/>
  <c r="C49" i="21"/>
  <c r="E49" i="21" s="1"/>
  <c r="D50" i="21"/>
  <c r="C103" i="13"/>
  <c r="C102" i="13"/>
  <c r="C106" i="14"/>
  <c r="D11" i="18" s="1"/>
  <c r="C105" i="14"/>
  <c r="D10" i="18" s="1"/>
  <c r="D13" i="12"/>
  <c r="C14" i="12"/>
  <c r="E14" i="12" s="1"/>
  <c r="B14" i="12" s="1"/>
  <c r="H5" i="18" s="1"/>
  <c r="F15" i="12"/>
  <c r="F15" i="11"/>
  <c r="D13" i="11"/>
  <c r="C14" i="11"/>
  <c r="E14" i="11" s="1"/>
  <c r="B14" i="11" s="1"/>
  <c r="G5" i="18" s="1"/>
  <c r="F6" i="31" l="1"/>
  <c r="H13" i="35"/>
  <c r="F5" i="32"/>
  <c r="C4" i="32"/>
  <c r="E4" i="32" s="1"/>
  <c r="B4" i="32" s="1"/>
  <c r="F4" i="32" s="1"/>
  <c r="D3" i="32"/>
  <c r="G14" i="35"/>
  <c r="D8" i="33"/>
  <c r="F8" i="33" s="1"/>
  <c r="C9" i="33"/>
  <c r="E9" i="33" s="1"/>
  <c r="G9" i="33" s="1"/>
  <c r="B9" i="33" s="1"/>
  <c r="H10" i="33"/>
  <c r="D4" i="31"/>
  <c r="C5" i="31"/>
  <c r="E5" i="31" s="1"/>
  <c r="B5" i="31" s="1"/>
  <c r="E6" i="18"/>
  <c r="B101" i="17"/>
  <c r="B51" i="21"/>
  <c r="D51" i="21"/>
  <c r="C50" i="21"/>
  <c r="E50" i="21" s="1"/>
  <c r="F14" i="12"/>
  <c r="C13" i="12"/>
  <c r="E13" i="12" s="1"/>
  <c r="B13" i="12" s="1"/>
  <c r="H6" i="18" s="1"/>
  <c r="D12" i="12"/>
  <c r="C13" i="11"/>
  <c r="E13" i="11" s="1"/>
  <c r="B13" i="11" s="1"/>
  <c r="G6" i="18" s="1"/>
  <c r="D12" i="11"/>
  <c r="F14" i="11"/>
  <c r="C4" i="31" l="1"/>
  <c r="E4" i="31" s="1"/>
  <c r="B4" i="31" s="1"/>
  <c r="H14" i="35"/>
  <c r="C8" i="33"/>
  <c r="E8" i="33" s="1"/>
  <c r="F10" i="35"/>
  <c r="I10" i="35" s="1"/>
  <c r="B11" i="36" s="1"/>
  <c r="G15" i="35"/>
  <c r="D2" i="32"/>
  <c r="C3" i="32"/>
  <c r="E3" i="32" s="1"/>
  <c r="B3" i="32" s="1"/>
  <c r="F3" i="32" s="1"/>
  <c r="G8" i="33"/>
  <c r="B8" i="33" s="1"/>
  <c r="H9" i="33"/>
  <c r="D7" i="33"/>
  <c r="F7" i="33" s="1"/>
  <c r="F5" i="31"/>
  <c r="D3" i="31"/>
  <c r="C102" i="17"/>
  <c r="B52" i="21"/>
  <c r="C51" i="21"/>
  <c r="E51" i="21" s="1"/>
  <c r="D52" i="21"/>
  <c r="C104" i="13"/>
  <c r="C105" i="13"/>
  <c r="C107" i="14"/>
  <c r="D12" i="18" s="1"/>
  <c r="C108" i="14"/>
  <c r="D13" i="18" s="1"/>
  <c r="F13" i="12"/>
  <c r="D11" i="12"/>
  <c r="C12" i="12"/>
  <c r="E12" i="12" s="1"/>
  <c r="B12" i="12" s="1"/>
  <c r="H7" i="18" s="1"/>
  <c r="F13" i="11"/>
  <c r="D11" i="11"/>
  <c r="C12" i="11"/>
  <c r="E12" i="11" s="1"/>
  <c r="B12" i="11" s="1"/>
  <c r="G7" i="18" s="1"/>
  <c r="F4" i="31" l="1"/>
  <c r="H15" i="35"/>
  <c r="C7" i="33"/>
  <c r="E7" i="33" s="1"/>
  <c r="F11" i="35"/>
  <c r="I11" i="35" s="1"/>
  <c r="B12" i="36" s="1"/>
  <c r="C2" i="32"/>
  <c r="E2" i="32" s="1"/>
  <c r="B2" i="32" s="1"/>
  <c r="G16" i="35"/>
  <c r="G7" i="33"/>
  <c r="B7" i="33" s="1"/>
  <c r="D6" i="33"/>
  <c r="F6" i="33" s="1"/>
  <c r="H8" i="33"/>
  <c r="D2" i="31"/>
  <c r="C3" i="31"/>
  <c r="E3" i="31" s="1"/>
  <c r="B3" i="31" s="1"/>
  <c r="H16" i="35" s="1"/>
  <c r="B102" i="17"/>
  <c r="E7" i="18"/>
  <c r="B53" i="21"/>
  <c r="C53" i="21" s="1"/>
  <c r="C52" i="21"/>
  <c r="E52" i="21" s="1"/>
  <c r="D53" i="21"/>
  <c r="F12" i="12"/>
  <c r="D10" i="12"/>
  <c r="C11" i="12"/>
  <c r="E11" i="12" s="1"/>
  <c r="B11" i="12" s="1"/>
  <c r="H8" i="18" s="1"/>
  <c r="C11" i="11"/>
  <c r="E11" i="11" s="1"/>
  <c r="B11" i="11" s="1"/>
  <c r="G8" i="18" s="1"/>
  <c r="D10" i="11"/>
  <c r="F12" i="11"/>
  <c r="C6" i="33" l="1"/>
  <c r="F12" i="35"/>
  <c r="I12" i="35" s="1"/>
  <c r="B13" i="36" s="1"/>
  <c r="F2" i="32"/>
  <c r="G17" i="35"/>
  <c r="H7" i="33"/>
  <c r="E6" i="33"/>
  <c r="G6" i="33" s="1"/>
  <c r="D5" i="33"/>
  <c r="F5" i="33" s="1"/>
  <c r="C2" i="31"/>
  <c r="E2" i="31" s="1"/>
  <c r="B2" i="31" s="1"/>
  <c r="F3" i="31"/>
  <c r="C103" i="17"/>
  <c r="E53" i="21"/>
  <c r="C107" i="13"/>
  <c r="C106" i="13"/>
  <c r="D9" i="12"/>
  <c r="C10" i="12"/>
  <c r="E10" i="12" s="1"/>
  <c r="B10" i="12" s="1"/>
  <c r="H9" i="18" s="1"/>
  <c r="F11" i="12"/>
  <c r="C10" i="11"/>
  <c r="E10" i="11" s="1"/>
  <c r="B10" i="11" s="1"/>
  <c r="G9" i="18" s="1"/>
  <c r="D9" i="11"/>
  <c r="F11" i="11"/>
  <c r="F2" i="31" l="1"/>
  <c r="H17" i="35"/>
  <c r="B6" i="33"/>
  <c r="F13" i="35" s="1"/>
  <c r="I13" i="35" s="1"/>
  <c r="B14" i="36" s="1"/>
  <c r="B103" i="17"/>
  <c r="E8" i="18"/>
  <c r="C9" i="11"/>
  <c r="E9" i="11" s="1"/>
  <c r="B9" i="11" s="1"/>
  <c r="G10" i="18" s="1"/>
  <c r="D8" i="12"/>
  <c r="C9" i="12"/>
  <c r="E9" i="12" s="1"/>
  <c r="B9" i="12" s="1"/>
  <c r="H10" i="18" s="1"/>
  <c r="F10" i="12"/>
  <c r="F10" i="11"/>
  <c r="D8" i="11"/>
  <c r="C5" i="33" l="1"/>
  <c r="E5" i="33" s="1"/>
  <c r="G5" i="33" s="1"/>
  <c r="B5" i="33" s="1"/>
  <c r="F14" i="35" s="1"/>
  <c r="I14" i="35" s="1"/>
  <c r="B15" i="36" s="1"/>
  <c r="D4" i="33"/>
  <c r="F4" i="33" s="1"/>
  <c r="H6" i="33"/>
  <c r="C104" i="17"/>
  <c r="C108" i="13"/>
  <c r="D7" i="12"/>
  <c r="C8" i="12"/>
  <c r="E8" i="12" s="1"/>
  <c r="B8" i="12" s="1"/>
  <c r="H11" i="18" s="1"/>
  <c r="F9" i="12"/>
  <c r="D7" i="11"/>
  <c r="F9" i="11"/>
  <c r="C8" i="11"/>
  <c r="E8" i="11" s="1"/>
  <c r="B8" i="11" s="1"/>
  <c r="G11" i="18" s="1"/>
  <c r="C4" i="33" l="1"/>
  <c r="E4" i="33" s="1"/>
  <c r="G4" i="33" s="1"/>
  <c r="B4" i="33" s="1"/>
  <c r="F15" i="35" s="1"/>
  <c r="I15" i="35" s="1"/>
  <c r="B16" i="36" s="1"/>
  <c r="D3" i="33"/>
  <c r="F3" i="33" s="1"/>
  <c r="H5" i="33"/>
  <c r="E9" i="18"/>
  <c r="B104" i="17"/>
  <c r="C105" i="17" s="1"/>
  <c r="C7" i="12"/>
  <c r="E7" i="12" s="1"/>
  <c r="B7" i="12" s="1"/>
  <c r="D6" i="12"/>
  <c r="F8" i="12"/>
  <c r="C7" i="11"/>
  <c r="E7" i="11" s="1"/>
  <c r="B7" i="11" s="1"/>
  <c r="D6" i="11"/>
  <c r="F8" i="11"/>
  <c r="G12" i="18" l="1"/>
  <c r="D5" i="11"/>
  <c r="H12" i="18"/>
  <c r="D5" i="12"/>
  <c r="B105" i="17"/>
  <c r="C106" i="17" s="1"/>
  <c r="E10" i="18"/>
  <c r="F7" i="11"/>
  <c r="F7" i="12"/>
  <c r="C6" i="12"/>
  <c r="E6" i="12" s="1"/>
  <c r="B6" i="12" s="1"/>
  <c r="C6" i="11"/>
  <c r="E6" i="11" s="1"/>
  <c r="B6" i="11" s="1"/>
  <c r="G13" i="18" l="1"/>
  <c r="D4" i="11"/>
  <c r="C5" i="11"/>
  <c r="E5" i="11" s="1"/>
  <c r="B5" i="11" s="1"/>
  <c r="D2" i="33"/>
  <c r="F2" i="33" s="1"/>
  <c r="C3" i="33"/>
  <c r="E3" i="33" s="1"/>
  <c r="G3" i="33" s="1"/>
  <c r="B3" i="33" s="1"/>
  <c r="F16" i="35" s="1"/>
  <c r="I16" i="35" s="1"/>
  <c r="B17" i="36" s="1"/>
  <c r="H4" i="33"/>
  <c r="D4" i="12"/>
  <c r="H13" i="18"/>
  <c r="C5" i="12"/>
  <c r="E5" i="12" s="1"/>
  <c r="B5" i="12" s="1"/>
  <c r="B106" i="17"/>
  <c r="C107" i="17" s="1"/>
  <c r="E11" i="18"/>
  <c r="F6" i="12"/>
  <c r="F6" i="11"/>
  <c r="C4" i="11" l="1"/>
  <c r="E4" i="11" s="1"/>
  <c r="B4" i="11" s="1"/>
  <c r="G14" i="18"/>
  <c r="F5" i="11"/>
  <c r="D3" i="11"/>
  <c r="H3" i="33"/>
  <c r="C2" i="33"/>
  <c r="E2" i="33" s="1"/>
  <c r="G2" i="33" s="1"/>
  <c r="B2" i="33" s="1"/>
  <c r="H14" i="18"/>
  <c r="F5" i="12"/>
  <c r="D3" i="12"/>
  <c r="C4" i="12"/>
  <c r="E4" i="12" s="1"/>
  <c r="B4" i="12" s="1"/>
  <c r="E12" i="18"/>
  <c r="B107" i="17"/>
  <c r="C108" i="17" s="1"/>
  <c r="D20" i="16"/>
  <c r="F20" i="16" s="1"/>
  <c r="G15" i="18" l="1"/>
  <c r="F4" i="11"/>
  <c r="C3" i="11"/>
  <c r="E3" i="11" s="1"/>
  <c r="B3" i="11" s="1"/>
  <c r="D2" i="11"/>
  <c r="H2" i="33"/>
  <c r="F17" i="35"/>
  <c r="I17" i="35" s="1"/>
  <c r="B18" i="36" s="1"/>
  <c r="B19" i="36" s="1"/>
  <c r="F4" i="12"/>
  <c r="H15" i="18"/>
  <c r="C3" i="12"/>
  <c r="E3" i="12" s="1"/>
  <c r="B3" i="12" s="1"/>
  <c r="C2" i="12" s="1"/>
  <c r="D2" i="12"/>
  <c r="B108" i="17"/>
  <c r="C109" i="17" s="1"/>
  <c r="E13" i="18"/>
  <c r="D21" i="16"/>
  <c r="F21" i="16" s="1"/>
  <c r="F11" i="36" l="1"/>
  <c r="F12" i="36"/>
  <c r="F13" i="36"/>
  <c r="C2" i="11"/>
  <c r="E2" i="11" s="1"/>
  <c r="B2" i="11" s="1"/>
  <c r="F3" i="11"/>
  <c r="G16" i="18"/>
  <c r="E2" i="12"/>
  <c r="B2" i="12" s="1"/>
  <c r="H16" i="18"/>
  <c r="F3" i="12"/>
  <c r="B109" i="17"/>
  <c r="C110" i="17" s="1"/>
  <c r="E14" i="18"/>
  <c r="C21" i="16"/>
  <c r="E21" i="16" s="1"/>
  <c r="G21" i="16" s="1"/>
  <c r="D22" i="16"/>
  <c r="F22" i="16" s="1"/>
  <c r="G17" i="18" l="1"/>
  <c r="F2" i="11"/>
  <c r="H17" i="18"/>
  <c r="F2" i="12"/>
  <c r="B110" i="17"/>
  <c r="E15" i="18"/>
  <c r="D19" i="16"/>
  <c r="F19" i="16" s="1"/>
  <c r="C20" i="16"/>
  <c r="E20" i="16" s="1"/>
  <c r="G20" i="16" s="1"/>
  <c r="D23" i="16"/>
  <c r="F23" i="16" s="1"/>
  <c r="G23" i="16" s="1"/>
  <c r="H23" i="16" s="1"/>
  <c r="C22" i="16"/>
  <c r="E22" i="16" s="1"/>
  <c r="G22" i="16" s="1"/>
  <c r="H22" i="16" s="1"/>
  <c r="C111" i="17" l="1"/>
  <c r="H21" i="16"/>
  <c r="C19" i="16"/>
  <c r="E19" i="16" s="1"/>
  <c r="G19" i="16" s="1"/>
  <c r="B111" i="17" l="1"/>
  <c r="C112" i="17" s="1"/>
  <c r="E16" i="18"/>
  <c r="C18" i="16"/>
  <c r="E18" i="16" s="1"/>
  <c r="D18" i="16"/>
  <c r="F18" i="16" s="1"/>
  <c r="H20" i="16"/>
  <c r="B112" i="17" l="1"/>
  <c r="E17" i="18"/>
  <c r="G18" i="16"/>
  <c r="C17" i="16" s="1"/>
  <c r="E17" i="16" s="1"/>
  <c r="D17" i="16"/>
  <c r="F17" i="16" s="1"/>
  <c r="H19" i="16"/>
  <c r="G17" i="16" l="1"/>
  <c r="C16" i="16" s="1"/>
  <c r="E16" i="16" s="1"/>
  <c r="B17" i="16" l="1"/>
  <c r="H18" i="16"/>
  <c r="K6" i="16" s="1"/>
  <c r="D16" i="16"/>
  <c r="F16" i="16" s="1"/>
  <c r="G16" i="16" s="1"/>
  <c r="C15" i="16" s="1"/>
  <c r="E15" i="16" s="1"/>
  <c r="H17" i="16" l="1"/>
  <c r="F2" i="18"/>
  <c r="I2" i="18" s="1"/>
  <c r="B3" i="19" s="1"/>
  <c r="C3" i="19" s="1"/>
  <c r="D15" i="16"/>
  <c r="F15" i="16" s="1"/>
  <c r="G15" i="16" s="1"/>
  <c r="B15" i="16" s="1"/>
  <c r="F4" i="18" s="1"/>
  <c r="B16" i="16"/>
  <c r="D14" i="16" l="1"/>
  <c r="F14" i="16" s="1"/>
  <c r="F3" i="18"/>
  <c r="I3" i="18" s="1"/>
  <c r="B4" i="19" s="1"/>
  <c r="C14" i="16"/>
  <c r="E14" i="16" s="1"/>
  <c r="H16" i="16"/>
  <c r="E3" i="19"/>
  <c r="D3" i="19"/>
  <c r="I4" i="18"/>
  <c r="B5" i="19" s="1"/>
  <c r="D13" i="16"/>
  <c r="F13" i="16" s="1"/>
  <c r="H15" i="16"/>
  <c r="G14" i="16" l="1"/>
  <c r="C13" i="16" s="1"/>
  <c r="E13" i="16" s="1"/>
  <c r="G13" i="16" s="1"/>
  <c r="C12" i="16" s="1"/>
  <c r="E12" i="16" s="1"/>
  <c r="E5" i="19"/>
  <c r="C5" i="19"/>
  <c r="D5" i="19"/>
  <c r="D4" i="19"/>
  <c r="E4" i="19"/>
  <c r="C4" i="19"/>
  <c r="F3" i="19"/>
  <c r="B14" i="16"/>
  <c r="H14" i="16" l="1"/>
  <c r="F5" i="18"/>
  <c r="I5" i="18" s="1"/>
  <c r="B6" i="19" s="1"/>
  <c r="B13" i="16"/>
  <c r="F4" i="19"/>
  <c r="F5" i="19"/>
  <c r="D12" i="16"/>
  <c r="F12" i="16" s="1"/>
  <c r="G12" i="16" s="1"/>
  <c r="C11" i="16" s="1"/>
  <c r="E11" i="16" s="1"/>
  <c r="D11" i="16" l="1"/>
  <c r="F11" i="16" s="1"/>
  <c r="F6" i="18"/>
  <c r="I6" i="18" s="1"/>
  <c r="B7" i="19" s="1"/>
  <c r="C7" i="19" s="1"/>
  <c r="H13" i="16"/>
  <c r="E6" i="19"/>
  <c r="C6" i="19"/>
  <c r="D6" i="19"/>
  <c r="B12" i="16"/>
  <c r="F7" i="18" s="1"/>
  <c r="G11" i="16"/>
  <c r="E7" i="19" l="1"/>
  <c r="D7" i="19"/>
  <c r="F6" i="19"/>
  <c r="D10" i="16"/>
  <c r="F10" i="16" s="1"/>
  <c r="I7" i="18"/>
  <c r="B8" i="19" s="1"/>
  <c r="H12" i="16"/>
  <c r="C10" i="16"/>
  <c r="E10" i="16" s="1"/>
  <c r="B11" i="16"/>
  <c r="F8" i="18" s="1"/>
  <c r="F7" i="19" l="1"/>
  <c r="I8" i="18"/>
  <c r="B9" i="19" s="1"/>
  <c r="G10" i="16"/>
  <c r="C9" i="16" s="1"/>
  <c r="E9" i="16" s="1"/>
  <c r="C8" i="19"/>
  <c r="D8" i="19"/>
  <c r="E8" i="19"/>
  <c r="D9" i="16"/>
  <c r="F9" i="16" s="1"/>
  <c r="H11" i="16"/>
  <c r="B10" i="16" l="1"/>
  <c r="E9" i="19"/>
  <c r="C9" i="19"/>
  <c r="D9" i="19"/>
  <c r="F8" i="19"/>
  <c r="G9" i="16"/>
  <c r="C8" i="16" s="1"/>
  <c r="E8" i="16" s="1"/>
  <c r="F9" i="18" l="1"/>
  <c r="I9" i="18" s="1"/>
  <c r="B10" i="19" s="1"/>
  <c r="H10" i="16"/>
  <c r="F9" i="19"/>
  <c r="B9" i="16"/>
  <c r="F10" i="18" s="1"/>
  <c r="D8" i="16"/>
  <c r="F8" i="16" s="1"/>
  <c r="G8" i="16" s="1"/>
  <c r="C10" i="19" l="1"/>
  <c r="D10" i="19"/>
  <c r="E10" i="19"/>
  <c r="D7" i="16"/>
  <c r="F7" i="16" s="1"/>
  <c r="I10" i="18"/>
  <c r="B11" i="19" s="1"/>
  <c r="H9" i="16"/>
  <c r="B8" i="16"/>
  <c r="F11" i="18" s="1"/>
  <c r="C7" i="16"/>
  <c r="E7" i="16" s="1"/>
  <c r="F10" i="19" l="1"/>
  <c r="G7" i="16"/>
  <c r="C6" i="16" s="1"/>
  <c r="E6" i="16" s="1"/>
  <c r="I11" i="18"/>
  <c r="B12" i="19" s="1"/>
  <c r="C12" i="19" s="1"/>
  <c r="D11" i="19"/>
  <c r="C11" i="19"/>
  <c r="E11" i="19"/>
  <c r="D6" i="16"/>
  <c r="F6" i="16" s="1"/>
  <c r="H8" i="16"/>
  <c r="B7" i="16" l="1"/>
  <c r="E12" i="19"/>
  <c r="D12" i="19"/>
  <c r="F11" i="19"/>
  <c r="G6" i="16"/>
  <c r="B6" i="16" l="1"/>
  <c r="C5" i="16"/>
  <c r="E5" i="16" s="1"/>
  <c r="F12" i="18"/>
  <c r="I12" i="18" s="1"/>
  <c r="B13" i="19" s="1"/>
  <c r="D5" i="16"/>
  <c r="F5" i="16" s="1"/>
  <c r="H7" i="16"/>
  <c r="F12" i="19"/>
  <c r="G5" i="16" l="1"/>
  <c r="C13" i="19"/>
  <c r="D13" i="19"/>
  <c r="E13" i="19"/>
  <c r="C4" i="16"/>
  <c r="E4" i="16" s="1"/>
  <c r="B5" i="16"/>
  <c r="F13" i="18"/>
  <c r="I13" i="18" s="1"/>
  <c r="B14" i="19" s="1"/>
  <c r="E14" i="19" s="1"/>
  <c r="D4" i="16"/>
  <c r="F4" i="16" s="1"/>
  <c r="H6" i="16"/>
  <c r="F13" i="19" l="1"/>
  <c r="D14" i="19"/>
  <c r="G4" i="16"/>
  <c r="C3" i="16" s="1"/>
  <c r="E3" i="16" s="1"/>
  <c r="D3" i="16"/>
  <c r="F3" i="16" s="1"/>
  <c r="H5" i="16"/>
  <c r="F14" i="18"/>
  <c r="I14" i="18" s="1"/>
  <c r="B15" i="19" s="1"/>
  <c r="C14" i="19"/>
  <c r="F14" i="19" s="1"/>
  <c r="B4" i="16" l="1"/>
  <c r="G3" i="16"/>
  <c r="C2" i="16" s="1"/>
  <c r="E2" i="16" s="1"/>
  <c r="B3" i="16"/>
  <c r="D2" i="16"/>
  <c r="F2" i="16" s="1"/>
  <c r="H4" i="16"/>
  <c r="F15" i="18"/>
  <c r="I15" i="18" s="1"/>
  <c r="B16" i="19" s="1"/>
  <c r="D15" i="19"/>
  <c r="C15" i="19"/>
  <c r="E15" i="19"/>
  <c r="G2" i="16" l="1"/>
  <c r="B2" i="16" s="1"/>
  <c r="F17" i="18"/>
  <c r="I17" i="18" s="1"/>
  <c r="B18" i="19" s="1"/>
  <c r="H2" i="16"/>
  <c r="D16" i="19"/>
  <c r="E16" i="19"/>
  <c r="C16" i="19"/>
  <c r="F16" i="18"/>
  <c r="I16" i="18" s="1"/>
  <c r="B17" i="19" s="1"/>
  <c r="H3" i="16"/>
  <c r="F15" i="19"/>
  <c r="F16" i="19" l="1"/>
  <c r="D17" i="19"/>
  <c r="C17" i="19"/>
  <c r="E17" i="19"/>
  <c r="D18" i="19"/>
  <c r="C18" i="19"/>
  <c r="E18" i="19"/>
  <c r="F17" i="19" l="1"/>
  <c r="F18" i="19"/>
</calcChain>
</file>

<file path=xl/sharedStrings.xml><?xml version="1.0" encoding="utf-8"?>
<sst xmlns="http://schemas.openxmlformats.org/spreadsheetml/2006/main" count="204" uniqueCount="96">
  <si>
    <t xml:space="preserve">Date </t>
  </si>
  <si>
    <t>Positive Patients</t>
  </si>
  <si>
    <t>Timeline</t>
  </si>
  <si>
    <t>Values</t>
  </si>
  <si>
    <t>Forecast</t>
  </si>
  <si>
    <t>Lower Confidence Bound</t>
  </si>
  <si>
    <t>Upper Confidence Bound</t>
  </si>
  <si>
    <t>Actual data</t>
  </si>
  <si>
    <t>Date</t>
  </si>
  <si>
    <t>Forecast(Positive Patients)</t>
  </si>
  <si>
    <t>Lower Confidence Bound(Positive Patients)</t>
  </si>
  <si>
    <t>Upper Confidence Bound(Positive Patients)</t>
  </si>
  <si>
    <t>Actual Data</t>
  </si>
  <si>
    <t>y(t-1)</t>
  </si>
  <si>
    <t>Positive Patients (yt)</t>
  </si>
  <si>
    <t>y(t-2)</t>
  </si>
  <si>
    <t>SS</t>
  </si>
  <si>
    <t>alpha</t>
  </si>
  <si>
    <t>beta</t>
  </si>
  <si>
    <t>Predicted</t>
  </si>
  <si>
    <t>MSS</t>
  </si>
  <si>
    <t>Power:</t>
  </si>
  <si>
    <t>yt = alpha^power * y(t-1)+beta^power*y(t-2)</t>
  </si>
  <si>
    <t>B</t>
  </si>
  <si>
    <t>A</t>
  </si>
  <si>
    <t>3-day Moving average</t>
  </si>
  <si>
    <t>x1</t>
  </si>
  <si>
    <t>x2</t>
  </si>
  <si>
    <t>Mean Sum of Squares</t>
  </si>
  <si>
    <t>y= ax1 + bx2</t>
  </si>
  <si>
    <t>Sum of Squares</t>
  </si>
  <si>
    <t>3 Days Moving Avg</t>
  </si>
  <si>
    <t>7 Day Moving Avg</t>
  </si>
  <si>
    <t>12 Day Moving Avg</t>
  </si>
  <si>
    <t>Log Curve</t>
  </si>
  <si>
    <t>Power Curve</t>
  </si>
  <si>
    <t>Linear Curve</t>
  </si>
  <si>
    <t>Average Cases Per Day</t>
  </si>
  <si>
    <t>(Should be min)</t>
  </si>
  <si>
    <t>(Computed using Solver)</t>
  </si>
  <si>
    <t>Ax1 + Bx2</t>
  </si>
  <si>
    <t>a</t>
  </si>
  <si>
    <t>Lockdown</t>
  </si>
  <si>
    <t>Assumptions</t>
  </si>
  <si>
    <t>After Vaccination</t>
  </si>
  <si>
    <t>Fake positive</t>
  </si>
  <si>
    <t>Scenario 1</t>
  </si>
  <si>
    <t>Scenario 2</t>
  </si>
  <si>
    <t>Scenario 3</t>
  </si>
  <si>
    <t>Sensitivity Analysis</t>
  </si>
  <si>
    <t>Optimal Solution</t>
  </si>
  <si>
    <t>y</t>
  </si>
  <si>
    <t>M</t>
  </si>
  <si>
    <t>L</t>
  </si>
  <si>
    <t>H</t>
  </si>
  <si>
    <t>BET</t>
  </si>
  <si>
    <t>Goal</t>
  </si>
  <si>
    <t>Cases</t>
  </si>
  <si>
    <t>Abs Change</t>
  </si>
  <si>
    <t>Average</t>
  </si>
  <si>
    <t>New Growth rate</t>
  </si>
  <si>
    <t xml:space="preserve">Deaths Due to covid </t>
  </si>
  <si>
    <t>Forecast(Deaths Due to covid )</t>
  </si>
  <si>
    <t>Lower Confidence Bound(Deaths Due to covid )</t>
  </si>
  <si>
    <t>Upper Confidence Bound(Deaths Due to covid )</t>
  </si>
  <si>
    <t>3 Day Moving Average</t>
  </si>
  <si>
    <t>7 Days Moving average</t>
  </si>
  <si>
    <t>12 Days Moving Average</t>
  </si>
  <si>
    <t>Lack of Medical Facilities</t>
  </si>
  <si>
    <t>Co-morbidity</t>
  </si>
  <si>
    <t>Sum</t>
  </si>
  <si>
    <t>Partial Lockdown</t>
  </si>
  <si>
    <t>Juilee</t>
  </si>
  <si>
    <t>Priyanshu</t>
  </si>
  <si>
    <t>sayali</t>
  </si>
  <si>
    <t>animish</t>
  </si>
  <si>
    <t>Madeeha</t>
  </si>
  <si>
    <t>Jash Poonatar</t>
  </si>
  <si>
    <t>Darshan</t>
  </si>
  <si>
    <t>Drashti</t>
  </si>
  <si>
    <t>Samyak</t>
  </si>
  <si>
    <t>Harshida</t>
  </si>
  <si>
    <t>Mansi</t>
  </si>
  <si>
    <t>Jas</t>
  </si>
  <si>
    <t>Parameters</t>
  </si>
  <si>
    <t>Value</t>
  </si>
  <si>
    <t>Base</t>
  </si>
  <si>
    <t>Low</t>
  </si>
  <si>
    <t>High</t>
  </si>
  <si>
    <t>Decreases</t>
  </si>
  <si>
    <t>Increases</t>
  </si>
  <si>
    <t>Medium</t>
  </si>
  <si>
    <t>TEAM 1</t>
  </si>
  <si>
    <t>Thank You</t>
  </si>
  <si>
    <t>Optimal</t>
  </si>
  <si>
    <t>Sources:- https://www.instagram.com/my_bmc/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</si>
</sst>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_(* #,##0_);_(* \(#,##0\);_(* &quot;-&quot;??_);_(@_)"/>
    <numFmt numFmtId="166" formatCode="0.0%"/>
    <numFmt numFmtId="167" formatCode="0.0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26"/>
      <color theme="1"/>
      <name val="Algerian"/>
      <family val="5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ndalus"/>
      <family val="1"/>
    </font>
    <font>
      <sz val="36"/>
      <color theme="1"/>
      <name val="Blackadder ITC"/>
      <family val="5"/>
    </font>
    <font>
      <sz val="16"/>
      <color theme="1"/>
      <name val="Estrangelo Edessa"/>
      <family val="4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4"/>
      </patternFill>
    </fill>
  </fills>
  <borders count="3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</cellStyleXfs>
  <cellXfs count="139"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65" fontId="1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3"/>
    <xf numFmtId="0" fontId="0" fillId="0" borderId="0" xfId="0" applyAlignment="1">
      <alignment vertical="center" wrapText="1"/>
    </xf>
    <xf numFmtId="1" fontId="0" fillId="0" borderId="0" xfId="0" applyNumberFormat="1"/>
    <xf numFmtId="9" fontId="0" fillId="0" borderId="0" xfId="0" applyNumberFormat="1"/>
    <xf numFmtId="166" fontId="0" fillId="0" borderId="0" xfId="0" applyNumberFormat="1"/>
    <xf numFmtId="0" fontId="0" fillId="0" borderId="2" xfId="0" applyBorder="1"/>
    <xf numFmtId="14" fontId="0" fillId="0" borderId="2" xfId="0" applyNumberFormat="1" applyBorder="1"/>
    <xf numFmtId="0" fontId="0" fillId="2" borderId="2" xfId="0" applyFill="1" applyBorder="1"/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" fontId="1" fillId="0" borderId="2" xfId="0" applyNumberFormat="1" applyFont="1" applyBorder="1" applyAlignment="1">
      <alignment horizontal="right" wrapText="1"/>
    </xf>
    <xf numFmtId="165" fontId="1" fillId="0" borderId="2" xfId="1" applyNumberFormat="1" applyFont="1" applyBorder="1" applyAlignment="1">
      <alignment horizontal="right" wrapText="1"/>
    </xf>
    <xf numFmtId="165" fontId="0" fillId="0" borderId="2" xfId="0" applyNumberFormat="1" applyBorder="1"/>
    <xf numFmtId="14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2" borderId="7" xfId="0" applyFill="1" applyBorder="1"/>
    <xf numFmtId="165" fontId="1" fillId="0" borderId="2" xfId="0" applyNumberFormat="1" applyFont="1" applyBorder="1" applyAlignment="1">
      <alignment horizontal="right" wrapText="1"/>
    </xf>
    <xf numFmtId="0" fontId="0" fillId="0" borderId="0" xfId="0" applyFill="1"/>
    <xf numFmtId="165" fontId="0" fillId="0" borderId="2" xfId="1" applyNumberFormat="1" applyFont="1" applyBorder="1"/>
    <xf numFmtId="1" fontId="1" fillId="0" borderId="4" xfId="0" applyNumberFormat="1" applyFont="1" applyBorder="1" applyAlignment="1">
      <alignment horizontal="right" wrapText="1"/>
    </xf>
    <xf numFmtId="165" fontId="0" fillId="0" borderId="4" xfId="1" applyNumberFormat="1" applyFont="1" applyBorder="1"/>
    <xf numFmtId="0" fontId="0" fillId="2" borderId="6" xfId="0" applyFill="1" applyBorder="1"/>
    <xf numFmtId="0" fontId="0" fillId="0" borderId="3" xfId="0" applyBorder="1"/>
    <xf numFmtId="165" fontId="0" fillId="2" borderId="2" xfId="0" applyNumberFormat="1" applyFill="1" applyBorder="1"/>
    <xf numFmtId="165" fontId="1" fillId="0" borderId="4" xfId="1" applyNumberFormat="1" applyFont="1" applyBorder="1" applyAlignment="1">
      <alignment horizontal="right" wrapText="1"/>
    </xf>
    <xf numFmtId="9" fontId="0" fillId="2" borderId="2" xfId="2" applyFont="1" applyFill="1" applyBorder="1"/>
    <xf numFmtId="165" fontId="1" fillId="0" borderId="2" xfId="0" applyNumberFormat="1" applyFont="1" applyBorder="1" applyAlignment="1"/>
    <xf numFmtId="165" fontId="2" fillId="0" borderId="2" xfId="1" applyNumberFormat="1" applyFont="1" applyBorder="1"/>
    <xf numFmtId="165" fontId="1" fillId="0" borderId="4" xfId="0" applyNumberFormat="1" applyFont="1" applyBorder="1" applyAlignment="1"/>
    <xf numFmtId="165" fontId="0" fillId="0" borderId="4" xfId="0" applyNumberFormat="1" applyBorder="1"/>
    <xf numFmtId="165" fontId="2" fillId="0" borderId="4" xfId="1" applyNumberFormat="1" applyFont="1" applyBorder="1"/>
    <xf numFmtId="0" fontId="0" fillId="0" borderId="4" xfId="0" applyBorder="1"/>
    <xf numFmtId="165" fontId="0" fillId="2" borderId="2" xfId="1" applyNumberFormat="1" applyFont="1" applyFill="1" applyBorder="1"/>
    <xf numFmtId="1" fontId="0" fillId="0" borderId="2" xfId="0" applyNumberFormat="1" applyBorder="1"/>
    <xf numFmtId="14" fontId="0" fillId="0" borderId="4" xfId="0" applyNumberFormat="1" applyBorder="1"/>
    <xf numFmtId="1" fontId="0" fillId="0" borderId="4" xfId="0" applyNumberFormat="1" applyBorder="1"/>
    <xf numFmtId="0" fontId="0" fillId="2" borderId="5" xfId="0" applyFill="1" applyBorder="1"/>
    <xf numFmtId="10" fontId="0" fillId="0" borderId="2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10" fontId="0" fillId="0" borderId="12" xfId="0" applyNumberFormat="1" applyBorder="1"/>
    <xf numFmtId="10" fontId="0" fillId="0" borderId="14" xfId="0" applyNumberFormat="1" applyBorder="1"/>
    <xf numFmtId="10" fontId="0" fillId="0" borderId="15" xfId="0" applyNumberFormat="1" applyBorder="1"/>
    <xf numFmtId="0" fontId="5" fillId="2" borderId="8" xfId="0" applyFont="1" applyFill="1" applyBorder="1"/>
    <xf numFmtId="0" fontId="5" fillId="2" borderId="11" xfId="0" applyFont="1" applyFill="1" applyBorder="1"/>
    <xf numFmtId="0" fontId="5" fillId="2" borderId="13" xfId="0" applyFont="1" applyFill="1" applyBorder="1"/>
    <xf numFmtId="0" fontId="6" fillId="0" borderId="0" xfId="0" applyFont="1"/>
    <xf numFmtId="16" fontId="0" fillId="0" borderId="0" xfId="0" applyNumberFormat="1"/>
    <xf numFmtId="10" fontId="0" fillId="0" borderId="0" xfId="0" applyNumberFormat="1"/>
    <xf numFmtId="0" fontId="1" fillId="0" borderId="1" xfId="0" applyFont="1" applyBorder="1" applyAlignment="1">
      <alignment horizontal="right" wrapText="1"/>
    </xf>
    <xf numFmtId="15" fontId="1" fillId="0" borderId="1" xfId="0" applyNumberFormat="1" applyFont="1" applyBorder="1" applyAlignment="1">
      <alignment horizontal="right" wrapText="1"/>
    </xf>
    <xf numFmtId="15" fontId="1" fillId="3" borderId="1" xfId="0" applyNumberFormat="1" applyFont="1" applyFill="1" applyBorder="1" applyAlignment="1">
      <alignment horizontal="right" wrapText="1"/>
    </xf>
    <xf numFmtId="0" fontId="1" fillId="0" borderId="16" xfId="0" applyFont="1" applyFill="1" applyBorder="1" applyAlignment="1">
      <alignment horizontal="right" wrapText="1"/>
    </xf>
    <xf numFmtId="0" fontId="3" fillId="0" borderId="0" xfId="3" applyAlignment="1">
      <alignment horizontal="center" vertical="center" wrapText="1"/>
    </xf>
    <xf numFmtId="10" fontId="9" fillId="6" borderId="0" xfId="6" applyNumberFormat="1"/>
    <xf numFmtId="1" fontId="7" fillId="4" borderId="0" xfId="4" applyNumberFormat="1"/>
    <xf numFmtId="1" fontId="8" fillId="5" borderId="0" xfId="5" applyNumberFormat="1"/>
    <xf numFmtId="0" fontId="7" fillId="4" borderId="0" xfId="4"/>
    <xf numFmtId="0" fontId="3" fillId="0" borderId="0" xfId="3" applyAlignment="1">
      <alignment vertical="center" wrapText="1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2" borderId="17" xfId="0" applyFill="1" applyBorder="1"/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18" xfId="0" applyBorder="1"/>
    <xf numFmtId="0" fontId="0" fillId="2" borderId="19" xfId="0" applyFill="1" applyBorder="1"/>
    <xf numFmtId="0" fontId="3" fillId="0" borderId="0" xfId="3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/>
    <xf numFmtId="167" fontId="0" fillId="0" borderId="0" xfId="0" applyNumberFormat="1"/>
    <xf numFmtId="0" fontId="3" fillId="0" borderId="0" xfId="3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2" borderId="0" xfId="0" applyFill="1" applyBorder="1"/>
    <xf numFmtId="0" fontId="0" fillId="2" borderId="23" xfId="0" applyFill="1" applyBorder="1"/>
    <xf numFmtId="0" fontId="1" fillId="2" borderId="24" xfId="0" applyFont="1" applyFill="1" applyBorder="1" applyAlignment="1">
      <alignment wrapText="1"/>
    </xf>
    <xf numFmtId="0" fontId="1" fillId="2" borderId="25" xfId="0" applyFont="1" applyFill="1" applyBorder="1" applyAlignment="1"/>
    <xf numFmtId="0" fontId="0" fillId="2" borderId="25" xfId="0" applyFill="1" applyBorder="1"/>
    <xf numFmtId="0" fontId="0" fillId="2" borderId="26" xfId="0" applyFill="1" applyBorder="1"/>
    <xf numFmtId="14" fontId="1" fillId="0" borderId="23" xfId="0" applyNumberFormat="1" applyFont="1" applyBorder="1" applyAlignment="1">
      <alignment horizontal="right" wrapText="1"/>
    </xf>
    <xf numFmtId="165" fontId="1" fillId="0" borderId="23" xfId="1" applyNumberFormat="1" applyFont="1" applyBorder="1" applyAlignment="1">
      <alignment horizontal="right" wrapText="1"/>
    </xf>
    <xf numFmtId="0" fontId="0" fillId="0" borderId="23" xfId="0" applyBorder="1"/>
    <xf numFmtId="9" fontId="0" fillId="2" borderId="23" xfId="2" applyFont="1" applyFill="1" applyBorder="1"/>
    <xf numFmtId="0" fontId="1" fillId="2" borderId="25" xfId="0" applyFont="1" applyFill="1" applyBorder="1" applyAlignment="1">
      <alignment wrapText="1"/>
    </xf>
    <xf numFmtId="43" fontId="0" fillId="0" borderId="4" xfId="1" applyFont="1" applyBorder="1"/>
    <xf numFmtId="14" fontId="1" fillId="0" borderId="27" xfId="0" applyNumberFormat="1" applyFont="1" applyBorder="1" applyAlignment="1">
      <alignment horizontal="right" wrapText="1"/>
    </xf>
    <xf numFmtId="165" fontId="1" fillId="0" borderId="27" xfId="0" applyNumberFormat="1" applyFont="1" applyBorder="1" applyAlignment="1"/>
    <xf numFmtId="165" fontId="0" fillId="0" borderId="27" xfId="0" applyNumberFormat="1" applyBorder="1"/>
    <xf numFmtId="165" fontId="0" fillId="0" borderId="27" xfId="1" applyNumberFormat="1" applyFont="1" applyBorder="1"/>
    <xf numFmtId="165" fontId="2" fillId="0" borderId="27" xfId="1" applyNumberFormat="1" applyFont="1" applyBorder="1"/>
    <xf numFmtId="0" fontId="0" fillId="0" borderId="27" xfId="0" applyBorder="1"/>
    <xf numFmtId="0" fontId="0" fillId="2" borderId="24" xfId="0" applyFill="1" applyBorder="1"/>
    <xf numFmtId="14" fontId="0" fillId="0" borderId="23" xfId="0" applyNumberFormat="1" applyBorder="1"/>
    <xf numFmtId="1" fontId="0" fillId="0" borderId="23" xfId="0" applyNumberFormat="1" applyBorder="1"/>
    <xf numFmtId="1" fontId="0" fillId="0" borderId="27" xfId="0" applyNumberFormat="1" applyBorder="1"/>
    <xf numFmtId="165" fontId="0" fillId="0" borderId="23" xfId="1" applyNumberFormat="1" applyFont="1" applyBorder="1"/>
    <xf numFmtId="165" fontId="0" fillId="0" borderId="23" xfId="0" applyNumberFormat="1" applyBorder="1"/>
    <xf numFmtId="1" fontId="1" fillId="0" borderId="23" xfId="0" applyNumberFormat="1" applyFont="1" applyBorder="1" applyAlignment="1">
      <alignment horizontal="right" wrapText="1"/>
    </xf>
    <xf numFmtId="165" fontId="1" fillId="0" borderId="23" xfId="0" applyNumberFormat="1" applyFont="1" applyBorder="1" applyAlignment="1">
      <alignment horizontal="right" wrapText="1"/>
    </xf>
    <xf numFmtId="1" fontId="0" fillId="0" borderId="0" xfId="0" applyNumberFormat="1" applyBorder="1"/>
    <xf numFmtId="0" fontId="5" fillId="2" borderId="8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1" fontId="0" fillId="0" borderId="9" xfId="0" applyNumberFormat="1" applyBorder="1"/>
    <xf numFmtId="1" fontId="0" fillId="0" borderId="14" xfId="0" applyNumberFormat="1" applyBorder="1"/>
    <xf numFmtId="0" fontId="5" fillId="2" borderId="28" xfId="0" applyFont="1" applyFill="1" applyBorder="1"/>
    <xf numFmtId="10" fontId="0" fillId="0" borderId="4" xfId="0" applyNumberFormat="1" applyBorder="1"/>
    <xf numFmtId="10" fontId="0" fillId="0" borderId="29" xfId="0" applyNumberFormat="1" applyBorder="1"/>
    <xf numFmtId="0" fontId="9" fillId="7" borderId="18" xfId="7" applyBorder="1"/>
    <xf numFmtId="166" fontId="9" fillId="7" borderId="30" xfId="7" applyNumberFormat="1" applyBorder="1"/>
    <xf numFmtId="0" fontId="9" fillId="7" borderId="30" xfId="7" applyBorder="1"/>
    <xf numFmtId="0" fontId="9" fillId="7" borderId="20" xfId="7" applyBorder="1"/>
    <xf numFmtId="0" fontId="10" fillId="0" borderId="0" xfId="0" applyFont="1"/>
    <xf numFmtId="0" fontId="11" fillId="0" borderId="0" xfId="0" applyFont="1" applyAlignment="1">
      <alignment horizontal="center" vertical="center"/>
    </xf>
    <xf numFmtId="43" fontId="0" fillId="0" borderId="2" xfId="1" applyFont="1" applyBorder="1"/>
    <xf numFmtId="0" fontId="0" fillId="2" borderId="31" xfId="0" applyFill="1" applyBorder="1"/>
    <xf numFmtId="0" fontId="0" fillId="2" borderId="32" xfId="0" applyFill="1" applyBorder="1"/>
    <xf numFmtId="0" fontId="0" fillId="2" borderId="18" xfId="0" applyFill="1" applyBorder="1"/>
    <xf numFmtId="1" fontId="0" fillId="0" borderId="18" xfId="0" applyNumberFormat="1" applyBorder="1"/>
    <xf numFmtId="165" fontId="0" fillId="0" borderId="18" xfId="1" applyNumberFormat="1" applyFont="1" applyBorder="1"/>
    <xf numFmtId="165" fontId="0" fillId="0" borderId="21" xfId="1" applyNumberFormat="1" applyFont="1" applyBorder="1"/>
    <xf numFmtId="0" fontId="0" fillId="2" borderId="22" xfId="0" applyFill="1" applyBorder="1"/>
    <xf numFmtId="1" fontId="0" fillId="0" borderId="2" xfId="1" applyNumberFormat="1" applyFont="1" applyBorder="1"/>
    <xf numFmtId="1" fontId="0" fillId="0" borderId="21" xfId="0" applyNumberFormat="1" applyBorder="1"/>
    <xf numFmtId="1" fontId="0" fillId="0" borderId="23" xfId="1" applyNumberFormat="1" applyFont="1" applyBorder="1"/>
    <xf numFmtId="165" fontId="1" fillId="0" borderId="23" xfId="0" applyNumberFormat="1" applyFont="1" applyBorder="1" applyAlignment="1"/>
    <xf numFmtId="0" fontId="12" fillId="0" borderId="0" xfId="0" applyFont="1" applyAlignment="1">
      <alignment horizontal="center" vertical="center"/>
    </xf>
  </cellXfs>
  <cellStyles count="8">
    <cellStyle name="Accent1" xfId="7" builtinId="29"/>
    <cellStyle name="Accent2" xfId="6" builtinId="33"/>
    <cellStyle name="Bad" xfId="5" builtinId="27"/>
    <cellStyle name="Comma" xfId="1" builtinId="3"/>
    <cellStyle name="Explanatory Text" xfId="3" builtinId="53"/>
    <cellStyle name="Good" xfId="4" builtinId="26"/>
    <cellStyle name="Normal" xfId="0" builtinId="0"/>
    <cellStyle name="Percent" xfId="2" builtinId="5"/>
  </cellStyles>
  <dxfs count="167"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numFmt numFmtId="2" formatCode="0.00"/>
    </dxf>
    <dxf>
      <numFmt numFmtId="2" formatCode="0.00"/>
    </dxf>
    <dxf>
      <numFmt numFmtId="19" formatCode="dd/mm/yyyy"/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numFmt numFmtId="2" formatCode="0.00"/>
    </dxf>
    <dxf>
      <numFmt numFmtId="2" formatCode="0.00"/>
    </dxf>
    <dxf>
      <numFmt numFmtId="19" formatCode="dd/mm/yyyy"/>
    </dxf>
    <dxf>
      <numFmt numFmtId="2" formatCode="0.00"/>
    </dxf>
    <dxf>
      <numFmt numFmtId="2" formatCode="0.00"/>
    </dxf>
    <dxf>
      <numFmt numFmtId="19" formatCode="dd/mm/yyyy"/>
    </dxf>
    <dxf>
      <numFmt numFmtId="2" formatCode="0.00"/>
    </dxf>
    <dxf>
      <numFmt numFmtId="2" formatCode="0.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Cases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Data!$E$2:$E$305</c:f>
              <c:numCache>
                <c:formatCode>dd/mm/yyyy</c:formatCode>
                <c:ptCount val="304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</c:numCache>
            </c:numRef>
          </c:cat>
          <c:val>
            <c:numRef>
              <c:f>Data!$F$2:$F$305</c:f>
              <c:numCache>
                <c:formatCode>General</c:formatCode>
                <c:ptCount val="304"/>
                <c:pt idx="0">
                  <c:v>1413</c:v>
                </c:pt>
                <c:pt idx="1">
                  <c:v>1109</c:v>
                </c:pt>
                <c:pt idx="3">
                  <c:v>1442</c:v>
                </c:pt>
                <c:pt idx="4">
                  <c:v>1150</c:v>
                </c:pt>
                <c:pt idx="6">
                  <c:v>1421</c:v>
                </c:pt>
                <c:pt idx="7">
                  <c:v>1314</c:v>
                </c:pt>
                <c:pt idx="8">
                  <c:v>1015</c:v>
                </c:pt>
                <c:pt idx="10">
                  <c:v>1540</c:v>
                </c:pt>
                <c:pt idx="11">
                  <c:v>1372</c:v>
                </c:pt>
                <c:pt idx="12">
                  <c:v>1383</c:v>
                </c:pt>
                <c:pt idx="13">
                  <c:v>1395</c:v>
                </c:pt>
                <c:pt idx="15">
                  <c:v>941</c:v>
                </c:pt>
                <c:pt idx="16">
                  <c:v>1359</c:v>
                </c:pt>
                <c:pt idx="17">
                  <c:v>1298</c:v>
                </c:pt>
                <c:pt idx="18">
                  <c:v>1269</c:v>
                </c:pt>
                <c:pt idx="19">
                  <c:v>1197</c:v>
                </c:pt>
                <c:pt idx="21">
                  <c:v>1128</c:v>
                </c:pt>
                <c:pt idx="23">
                  <c:v>1144</c:v>
                </c:pt>
                <c:pt idx="24">
                  <c:v>1365</c:v>
                </c:pt>
                <c:pt idx="25">
                  <c:v>1297</c:v>
                </c:pt>
                <c:pt idx="26">
                  <c:v>1460</c:v>
                </c:pt>
                <c:pt idx="27">
                  <c:v>1300</c:v>
                </c:pt>
                <c:pt idx="29">
                  <c:v>903</c:v>
                </c:pt>
                <c:pt idx="30">
                  <c:v>1511</c:v>
                </c:pt>
                <c:pt idx="31">
                  <c:v>1554</c:v>
                </c:pt>
                <c:pt idx="32">
                  <c:v>1372</c:v>
                </c:pt>
                <c:pt idx="33">
                  <c:v>1180</c:v>
                </c:pt>
                <c:pt idx="34">
                  <c:v>1311</c:v>
                </c:pt>
                <c:pt idx="35">
                  <c:v>1201</c:v>
                </c:pt>
                <c:pt idx="36">
                  <c:v>806</c:v>
                </c:pt>
                <c:pt idx="37">
                  <c:v>1381</c:v>
                </c:pt>
                <c:pt idx="38">
                  <c:v>1282</c:v>
                </c:pt>
                <c:pt idx="39">
                  <c:v>1354</c:v>
                </c:pt>
                <c:pt idx="40">
                  <c:v>1308</c:v>
                </c:pt>
                <c:pt idx="41">
                  <c:v>1263</c:v>
                </c:pt>
                <c:pt idx="42">
                  <c:v>1174</c:v>
                </c:pt>
                <c:pt idx="43">
                  <c:v>969</c:v>
                </c:pt>
                <c:pt idx="44">
                  <c:v>1390</c:v>
                </c:pt>
                <c:pt idx="45">
                  <c:v>1498</c:v>
                </c:pt>
                <c:pt idx="46">
                  <c:v>1228</c:v>
                </c:pt>
                <c:pt idx="47">
                  <c:v>1199</c:v>
                </c:pt>
                <c:pt idx="48">
                  <c:v>1046</c:v>
                </c:pt>
                <c:pt idx="49">
                  <c:v>1043</c:v>
                </c:pt>
                <c:pt idx="51">
                  <c:v>1310</c:v>
                </c:pt>
                <c:pt idx="52">
                  <c:v>1257</c:v>
                </c:pt>
                <c:pt idx="53">
                  <c:v>1062</c:v>
                </c:pt>
                <c:pt idx="54">
                  <c:v>1090</c:v>
                </c:pt>
                <c:pt idx="55">
                  <c:v>1115</c:v>
                </c:pt>
                <c:pt idx="57">
                  <c:v>717</c:v>
                </c:pt>
                <c:pt idx="58">
                  <c:v>1118</c:v>
                </c:pt>
                <c:pt idx="59">
                  <c:v>1223</c:v>
                </c:pt>
                <c:pt idx="60">
                  <c:v>1100</c:v>
                </c:pt>
                <c:pt idx="61">
                  <c:v>1059</c:v>
                </c:pt>
                <c:pt idx="62">
                  <c:v>1105</c:v>
                </c:pt>
                <c:pt idx="63">
                  <c:v>970</c:v>
                </c:pt>
                <c:pt idx="64">
                  <c:v>709</c:v>
                </c:pt>
                <c:pt idx="65">
                  <c:v>1125</c:v>
                </c:pt>
                <c:pt idx="66">
                  <c:v>910</c:v>
                </c:pt>
                <c:pt idx="67">
                  <c:v>862</c:v>
                </c:pt>
                <c:pt idx="68">
                  <c:v>1304</c:v>
                </c:pt>
                <c:pt idx="69">
                  <c:v>1066</c:v>
                </c:pt>
                <c:pt idx="70">
                  <c:v>925</c:v>
                </c:pt>
                <c:pt idx="71">
                  <c:v>917</c:v>
                </c:pt>
                <c:pt idx="72">
                  <c:v>1132</c:v>
                </c:pt>
                <c:pt idx="73">
                  <c:v>1200</c:v>
                </c:pt>
                <c:pt idx="74">
                  <c:v>979</c:v>
                </c:pt>
                <c:pt idx="75">
                  <c:v>1254</c:v>
                </c:pt>
                <c:pt idx="76">
                  <c:v>1010</c:v>
                </c:pt>
                <c:pt idx="77">
                  <c:v>753</c:v>
                </c:pt>
                <c:pt idx="78">
                  <c:v>931</c:v>
                </c:pt>
                <c:pt idx="79">
                  <c:v>1132</c:v>
                </c:pt>
                <c:pt idx="82">
                  <c:v>1134</c:v>
                </c:pt>
                <c:pt idx="83">
                  <c:v>991</c:v>
                </c:pt>
                <c:pt idx="84">
                  <c:v>743</c:v>
                </c:pt>
                <c:pt idx="85">
                  <c:v>587</c:v>
                </c:pt>
                <c:pt idx="86">
                  <c:v>1854</c:v>
                </c:pt>
                <c:pt idx="88">
                  <c:v>1217</c:v>
                </c:pt>
                <c:pt idx="90">
                  <c:v>1237</c:v>
                </c:pt>
                <c:pt idx="91">
                  <c:v>1179</c:v>
                </c:pt>
                <c:pt idx="92">
                  <c:v>1142</c:v>
                </c:pt>
                <c:pt idx="93">
                  <c:v>1622</c:v>
                </c:pt>
                <c:pt idx="94">
                  <c:v>1526</c:v>
                </c:pt>
                <c:pt idx="95">
                  <c:v>1929</c:v>
                </c:pt>
                <c:pt idx="96">
                  <c:v>1735</c:v>
                </c:pt>
                <c:pt idx="97">
                  <c:v>1910</c:v>
                </c:pt>
                <c:pt idx="98">
                  <c:v>1788</c:v>
                </c:pt>
                <c:pt idx="99">
                  <c:v>1346</c:v>
                </c:pt>
                <c:pt idx="100">
                  <c:v>2227</c:v>
                </c:pt>
                <c:pt idx="101">
                  <c:v>2371</c:v>
                </c:pt>
                <c:pt idx="102">
                  <c:v>2172</c:v>
                </c:pt>
                <c:pt idx="103">
                  <c:v>2321</c:v>
                </c:pt>
                <c:pt idx="105">
                  <c:v>2256</c:v>
                </c:pt>
                <c:pt idx="106">
                  <c:v>1585</c:v>
                </c:pt>
                <c:pt idx="107">
                  <c:v>2352</c:v>
                </c:pt>
                <c:pt idx="108">
                  <c:v>2389</c:v>
                </c:pt>
                <c:pt idx="110">
                  <c:v>2211</c:v>
                </c:pt>
                <c:pt idx="111">
                  <c:v>2236</c:v>
                </c:pt>
                <c:pt idx="112">
                  <c:v>1837</c:v>
                </c:pt>
                <c:pt idx="113">
                  <c:v>1628</c:v>
                </c:pt>
                <c:pt idx="114">
                  <c:v>2360</c:v>
                </c:pt>
                <c:pt idx="115">
                  <c:v>2163</c:v>
                </c:pt>
                <c:pt idx="117">
                  <c:v>2282</c:v>
                </c:pt>
                <c:pt idx="118">
                  <c:v>2261</c:v>
                </c:pt>
                <c:pt idx="119">
                  <c:v>2055</c:v>
                </c:pt>
                <c:pt idx="120">
                  <c:v>1713</c:v>
                </c:pt>
                <c:pt idx="121">
                  <c:v>2654</c:v>
                </c:pt>
                <c:pt idx="122">
                  <c:v>2352</c:v>
                </c:pt>
                <c:pt idx="123">
                  <c:v>2440</c:v>
                </c:pt>
                <c:pt idx="124">
                  <c:v>2402</c:v>
                </c:pt>
                <c:pt idx="125">
                  <c:v>2109</c:v>
                </c:pt>
                <c:pt idx="126">
                  <c:v>1813</c:v>
                </c:pt>
                <c:pt idx="127">
                  <c:v>1625</c:v>
                </c:pt>
                <c:pt idx="128">
                  <c:v>2848</c:v>
                </c:pt>
                <c:pt idx="129">
                  <c:v>2823</c:v>
                </c:pt>
                <c:pt idx="130">
                  <c:v>2287</c:v>
                </c:pt>
                <c:pt idx="131">
                  <c:v>2203</c:v>
                </c:pt>
                <c:pt idx="132">
                  <c:v>2199</c:v>
                </c:pt>
                <c:pt idx="133">
                  <c:v>1620</c:v>
                </c:pt>
                <c:pt idx="134">
                  <c:v>1325</c:v>
                </c:pt>
                <c:pt idx="135">
                  <c:v>2211</c:v>
                </c:pt>
                <c:pt idx="136">
                  <c:v>2119</c:v>
                </c:pt>
                <c:pt idx="137">
                  <c:v>1823</c:v>
                </c:pt>
                <c:pt idx="138">
                  <c:v>1791</c:v>
                </c:pt>
                <c:pt idx="139">
                  <c:v>1600</c:v>
                </c:pt>
                <c:pt idx="140">
                  <c:v>1233</c:v>
                </c:pt>
                <c:pt idx="141">
                  <c:v>1090</c:v>
                </c:pt>
                <c:pt idx="142">
                  <c:v>1609</c:v>
                </c:pt>
                <c:pt idx="143">
                  <c:v>1463</c:v>
                </c:pt>
                <c:pt idx="144">
                  <c:v>1470</c:v>
                </c:pt>
                <c:pt idx="146">
                  <c:v>1222</c:v>
                </c:pt>
                <c:pt idx="147">
                  <c:v>804</c:v>
                </c:pt>
                <c:pt idx="148">
                  <c:v>801</c:v>
                </c:pt>
                <c:pt idx="149">
                  <c:v>1354</c:v>
                </c:pt>
                <c:pt idx="150">
                  <c:v>1120</c:v>
                </c:pt>
                <c:pt idx="151">
                  <c:v>1145</c:v>
                </c:pt>
                <c:pt idx="152">
                  <c:v>993</c:v>
                </c:pt>
                <c:pt idx="153">
                  <c:v>908</c:v>
                </c:pt>
                <c:pt idx="154">
                  <c:v>706</c:v>
                </c:pt>
                <c:pt idx="155">
                  <c:v>746</c:v>
                </c:pt>
                <c:pt idx="156">
                  <c:v>983</c:v>
                </c:pt>
                <c:pt idx="157">
                  <c:v>841</c:v>
                </c:pt>
                <c:pt idx="158">
                  <c:v>792</c:v>
                </c:pt>
                <c:pt idx="159">
                  <c:v>576</c:v>
                </c:pt>
                <c:pt idx="160">
                  <c:v>998</c:v>
                </c:pt>
                <c:pt idx="162">
                  <c:v>535</c:v>
                </c:pt>
                <c:pt idx="163">
                  <c:v>1069</c:v>
                </c:pt>
                <c:pt idx="164">
                  <c:v>858</c:v>
                </c:pt>
                <c:pt idx="165">
                  <c:v>800</c:v>
                </c:pt>
                <c:pt idx="166">
                  <c:v>726</c:v>
                </c:pt>
                <c:pt idx="167">
                  <c:v>574</c:v>
                </c:pt>
                <c:pt idx="168">
                  <c:v>409</c:v>
                </c:pt>
                <c:pt idx="169">
                  <c:v>541</c:v>
                </c:pt>
                <c:pt idx="170">
                  <c:v>871</c:v>
                </c:pt>
                <c:pt idx="171">
                  <c:v>924</c:v>
                </c:pt>
                <c:pt idx="172">
                  <c:v>1031</c:v>
                </c:pt>
                <c:pt idx="173">
                  <c:v>1092</c:v>
                </c:pt>
                <c:pt idx="174">
                  <c:v>1135</c:v>
                </c:pt>
                <c:pt idx="175">
                  <c:v>800</c:v>
                </c:pt>
                <c:pt idx="176">
                  <c:v>939</c:v>
                </c:pt>
                <c:pt idx="177">
                  <c:v>1144</c:v>
                </c:pt>
                <c:pt idx="178">
                  <c:v>1147</c:v>
                </c:pt>
                <c:pt idx="179">
                  <c:v>1074</c:v>
                </c:pt>
                <c:pt idx="180">
                  <c:v>1063</c:v>
                </c:pt>
                <c:pt idx="181">
                  <c:v>940</c:v>
                </c:pt>
                <c:pt idx="182">
                  <c:v>646</c:v>
                </c:pt>
                <c:pt idx="183">
                  <c:v>724</c:v>
                </c:pt>
                <c:pt idx="184">
                  <c:v>877</c:v>
                </c:pt>
                <c:pt idx="185">
                  <c:v>878</c:v>
                </c:pt>
                <c:pt idx="186">
                  <c:v>813</c:v>
                </c:pt>
                <c:pt idx="187">
                  <c:v>758</c:v>
                </c:pt>
                <c:pt idx="188">
                  <c:v>786</c:v>
                </c:pt>
                <c:pt idx="189">
                  <c:v>544</c:v>
                </c:pt>
                <c:pt idx="190">
                  <c:v>585</c:v>
                </c:pt>
                <c:pt idx="191">
                  <c:v>716</c:v>
                </c:pt>
                <c:pt idx="192">
                  <c:v>798</c:v>
                </c:pt>
                <c:pt idx="193">
                  <c:v>654</c:v>
                </c:pt>
                <c:pt idx="194">
                  <c:v>680</c:v>
                </c:pt>
                <c:pt idx="195">
                  <c:v>606</c:v>
                </c:pt>
                <c:pt idx="196">
                  <c:v>477</c:v>
                </c:pt>
                <c:pt idx="197">
                  <c:v>521</c:v>
                </c:pt>
                <c:pt idx="198">
                  <c:v>795</c:v>
                </c:pt>
                <c:pt idx="199">
                  <c:v>586</c:v>
                </c:pt>
                <c:pt idx="200">
                  <c:v>642</c:v>
                </c:pt>
                <c:pt idx="201">
                  <c:v>632</c:v>
                </c:pt>
                <c:pt idx="202">
                  <c:v>586</c:v>
                </c:pt>
                <c:pt idx="203">
                  <c:v>463</c:v>
                </c:pt>
                <c:pt idx="204">
                  <c:v>503</c:v>
                </c:pt>
                <c:pt idx="205">
                  <c:v>745</c:v>
                </c:pt>
                <c:pt idx="206">
                  <c:v>643</c:v>
                </c:pt>
                <c:pt idx="207">
                  <c:v>596</c:v>
                </c:pt>
                <c:pt idx="208">
                  <c:v>536</c:v>
                </c:pt>
                <c:pt idx="209">
                  <c:v>578</c:v>
                </c:pt>
                <c:pt idx="210">
                  <c:v>557</c:v>
                </c:pt>
                <c:pt idx="211">
                  <c:v>537</c:v>
                </c:pt>
                <c:pt idx="212">
                  <c:v>714</c:v>
                </c:pt>
                <c:pt idx="213">
                  <c:v>714</c:v>
                </c:pt>
                <c:pt idx="214">
                  <c:v>631</c:v>
                </c:pt>
                <c:pt idx="215">
                  <c:v>592</c:v>
                </c:pt>
                <c:pt idx="216">
                  <c:v>581</c:v>
                </c:pt>
                <c:pt idx="217">
                  <c:v>516</c:v>
                </c:pt>
                <c:pt idx="218">
                  <c:v>539</c:v>
                </c:pt>
                <c:pt idx="219">
                  <c:v>795</c:v>
                </c:pt>
                <c:pt idx="220">
                  <c:v>665</c:v>
                </c:pt>
                <c:pt idx="221">
                  <c:v>654</c:v>
                </c:pt>
                <c:pt idx="222">
                  <c:v>595</c:v>
                </c:pt>
                <c:pt idx="223">
                  <c:v>656</c:v>
                </c:pt>
                <c:pt idx="224">
                  <c:v>434</c:v>
                </c:pt>
                <c:pt idx="225">
                  <c:v>473</c:v>
                </c:pt>
                <c:pt idx="226">
                  <c:v>675</c:v>
                </c:pt>
                <c:pt idx="227">
                  <c:v>607</c:v>
                </c:pt>
                <c:pt idx="228">
                  <c:v>574</c:v>
                </c:pt>
                <c:pt idx="229">
                  <c:v>571</c:v>
                </c:pt>
                <c:pt idx="230">
                  <c:v>530</c:v>
                </c:pt>
                <c:pt idx="231">
                  <c:v>395</c:v>
                </c:pt>
                <c:pt idx="232">
                  <c:v>473</c:v>
                </c:pt>
                <c:pt idx="233">
                  <c:v>501</c:v>
                </c:pt>
                <c:pt idx="234">
                  <c:v>527</c:v>
                </c:pt>
                <c:pt idx="235">
                  <c:v>482</c:v>
                </c:pt>
                <c:pt idx="236">
                  <c:v>435</c:v>
                </c:pt>
                <c:pt idx="237">
                  <c:v>479</c:v>
                </c:pt>
                <c:pt idx="238">
                  <c:v>348</c:v>
                </c:pt>
                <c:pt idx="239">
                  <c:v>342</c:v>
                </c:pt>
                <c:pt idx="240">
                  <c:v>434</c:v>
                </c:pt>
                <c:pt idx="241">
                  <c:v>394</c:v>
                </c:pt>
                <c:pt idx="242">
                  <c:v>494</c:v>
                </c:pt>
                <c:pt idx="243">
                  <c:v>429</c:v>
                </c:pt>
                <c:pt idx="244">
                  <c:v>483</c:v>
                </c:pt>
                <c:pt idx="245">
                  <c:v>328</c:v>
                </c:pt>
                <c:pt idx="246">
                  <c:v>334</c:v>
                </c:pt>
                <c:pt idx="247">
                  <c:v>503</c:v>
                </c:pt>
                <c:pt idx="248">
                  <c:v>463</c:v>
                </c:pt>
                <c:pt idx="249">
                  <c:v>415</c:v>
                </c:pt>
                <c:pt idx="250">
                  <c:v>414</c:v>
                </c:pt>
                <c:pt idx="251">
                  <c:v>448</c:v>
                </c:pt>
                <c:pt idx="252">
                  <c:v>399</c:v>
                </c:pt>
                <c:pt idx="253">
                  <c:v>375</c:v>
                </c:pt>
                <c:pt idx="254">
                  <c:v>558</c:v>
                </c:pt>
                <c:pt idx="255">
                  <c:v>510</c:v>
                </c:pt>
                <c:pt idx="256">
                  <c:v>599</c:v>
                </c:pt>
                <c:pt idx="257">
                  <c:v>529</c:v>
                </c:pt>
                <c:pt idx="258">
                  <c:v>645</c:v>
                </c:pt>
                <c:pt idx="259">
                  <c:v>493</c:v>
                </c:pt>
                <c:pt idx="260">
                  <c:v>461</c:v>
                </c:pt>
                <c:pt idx="261">
                  <c:v>721</c:v>
                </c:pt>
                <c:pt idx="262">
                  <c:v>736</c:v>
                </c:pt>
                <c:pt idx="263">
                  <c:v>823</c:v>
                </c:pt>
                <c:pt idx="264">
                  <c:v>897</c:v>
                </c:pt>
                <c:pt idx="265">
                  <c:v>921</c:v>
                </c:pt>
                <c:pt idx="266">
                  <c:v>760</c:v>
                </c:pt>
                <c:pt idx="267">
                  <c:v>643</c:v>
                </c:pt>
                <c:pt idx="268">
                  <c:v>1167</c:v>
                </c:pt>
                <c:pt idx="269">
                  <c:v>1145</c:v>
                </c:pt>
                <c:pt idx="270">
                  <c:v>1034</c:v>
                </c:pt>
                <c:pt idx="271">
                  <c:v>987</c:v>
                </c:pt>
                <c:pt idx="272">
                  <c:v>1051</c:v>
                </c:pt>
                <c:pt idx="273">
                  <c:v>855</c:v>
                </c:pt>
                <c:pt idx="274">
                  <c:v>849</c:v>
                </c:pt>
                <c:pt idx="275">
                  <c:v>1121</c:v>
                </c:pt>
                <c:pt idx="276">
                  <c:v>1103</c:v>
                </c:pt>
                <c:pt idx="277">
                  <c:v>1173</c:v>
                </c:pt>
                <c:pt idx="278">
                  <c:v>1188</c:v>
                </c:pt>
                <c:pt idx="279">
                  <c:v>1360</c:v>
                </c:pt>
                <c:pt idx="280">
                  <c:v>1008</c:v>
                </c:pt>
                <c:pt idx="281">
                  <c:v>1012</c:v>
                </c:pt>
                <c:pt idx="282">
                  <c:v>1539</c:v>
                </c:pt>
                <c:pt idx="283">
                  <c:v>1508</c:v>
                </c:pt>
                <c:pt idx="284">
                  <c:v>1646</c:v>
                </c:pt>
                <c:pt idx="285">
                  <c:v>1708</c:v>
                </c:pt>
                <c:pt idx="286">
                  <c:v>1962</c:v>
                </c:pt>
                <c:pt idx="287">
                  <c:v>1712</c:v>
                </c:pt>
                <c:pt idx="288">
                  <c:v>1922</c:v>
                </c:pt>
                <c:pt idx="289">
                  <c:v>2377</c:v>
                </c:pt>
                <c:pt idx="290">
                  <c:v>2877</c:v>
                </c:pt>
                <c:pt idx="291">
                  <c:v>3062</c:v>
                </c:pt>
                <c:pt idx="292">
                  <c:v>3982</c:v>
                </c:pt>
                <c:pt idx="293">
                  <c:v>3775</c:v>
                </c:pt>
                <c:pt idx="294">
                  <c:v>3560</c:v>
                </c:pt>
                <c:pt idx="295">
                  <c:v>3512</c:v>
                </c:pt>
                <c:pt idx="296">
                  <c:v>5185</c:v>
                </c:pt>
                <c:pt idx="297">
                  <c:v>5504</c:v>
                </c:pt>
                <c:pt idx="298">
                  <c:v>5513</c:v>
                </c:pt>
                <c:pt idx="299">
                  <c:v>6123</c:v>
                </c:pt>
                <c:pt idx="300">
                  <c:v>6923</c:v>
                </c:pt>
                <c:pt idx="301">
                  <c:v>5888</c:v>
                </c:pt>
                <c:pt idx="302">
                  <c:v>4758</c:v>
                </c:pt>
                <c:pt idx="303">
                  <c:v>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2-4BFE-A54C-9BFEABCE2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661184"/>
        <c:axId val="736663680"/>
      </c:areaChart>
      <c:dateAx>
        <c:axId val="736661184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663680"/>
        <c:crosses val="autoZero"/>
        <c:auto val="1"/>
        <c:lblOffset val="100"/>
        <c:baseTimeUnit val="days"/>
      </c:dateAx>
      <c:valAx>
        <c:axId val="73666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661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Linear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'Linear Curve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'Linear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'Linear Curve P'!$B$6:$B$112</c:f>
              <c:numCache>
                <c:formatCode>_(* #,##0_);_(* \(#,##0\);_(* "-"??_);_(@_)</c:formatCode>
                <c:ptCount val="107"/>
                <c:pt idx="0">
                  <c:v>18649.108049456165</c:v>
                </c:pt>
                <c:pt idx="1">
                  <c:v>17729.766479550883</c:v>
                </c:pt>
                <c:pt idx="2">
                  <c:v>16855.745453396277</c:v>
                </c:pt>
                <c:pt idx="3">
                  <c:v>16024.811192376535</c:v>
                </c:pt>
                <c:pt idx="4">
                  <c:v>15234.83782311972</c:v>
                </c:pt>
                <c:pt idx="5">
                  <c:v>14483.81495425387</c:v>
                </c:pt>
                <c:pt idx="6">
                  <c:v>13769.779725408604</c:v>
                </c:pt>
                <c:pt idx="7">
                  <c:v>13091.115024667255</c:v>
                </c:pt>
                <c:pt idx="8">
                  <c:v>12445.081441814291</c:v>
                </c:pt>
                <c:pt idx="9">
                  <c:v>11834.877531751255</c:v>
                </c:pt>
                <c:pt idx="10">
                  <c:v>11235.529676892809</c:v>
                </c:pt>
                <c:pt idx="11">
                  <c:v>10758.539660678545</c:v>
                </c:pt>
                <c:pt idx="12">
                  <c:v>9857</c:v>
                </c:pt>
                <c:pt idx="13">
                  <c:v>11163</c:v>
                </c:pt>
                <c:pt idx="14">
                  <c:v>9090</c:v>
                </c:pt>
                <c:pt idx="15">
                  <c:v>8832</c:v>
                </c:pt>
                <c:pt idx="16">
                  <c:v>8646</c:v>
                </c:pt>
                <c:pt idx="17">
                  <c:v>5394</c:v>
                </c:pt>
                <c:pt idx="18">
                  <c:v>4758</c:v>
                </c:pt>
                <c:pt idx="19">
                  <c:v>5888</c:v>
                </c:pt>
                <c:pt idx="20">
                  <c:v>6923</c:v>
                </c:pt>
                <c:pt idx="21">
                  <c:v>6123</c:v>
                </c:pt>
                <c:pt idx="22">
                  <c:v>5513</c:v>
                </c:pt>
                <c:pt idx="23">
                  <c:v>5504</c:v>
                </c:pt>
                <c:pt idx="24">
                  <c:v>5185</c:v>
                </c:pt>
                <c:pt idx="25">
                  <c:v>3512</c:v>
                </c:pt>
                <c:pt idx="26">
                  <c:v>3560</c:v>
                </c:pt>
                <c:pt idx="27">
                  <c:v>3775</c:v>
                </c:pt>
                <c:pt idx="28">
                  <c:v>3982</c:v>
                </c:pt>
                <c:pt idx="29">
                  <c:v>3062</c:v>
                </c:pt>
                <c:pt idx="30">
                  <c:v>2877</c:v>
                </c:pt>
                <c:pt idx="31">
                  <c:v>2377</c:v>
                </c:pt>
                <c:pt idx="32">
                  <c:v>1922</c:v>
                </c:pt>
                <c:pt idx="33">
                  <c:v>1712</c:v>
                </c:pt>
                <c:pt idx="34">
                  <c:v>1962</c:v>
                </c:pt>
                <c:pt idx="35">
                  <c:v>1708</c:v>
                </c:pt>
                <c:pt idx="36">
                  <c:v>1646</c:v>
                </c:pt>
                <c:pt idx="37">
                  <c:v>1508</c:v>
                </c:pt>
                <c:pt idx="38">
                  <c:v>1539</c:v>
                </c:pt>
                <c:pt idx="39">
                  <c:v>1012</c:v>
                </c:pt>
                <c:pt idx="40">
                  <c:v>1008</c:v>
                </c:pt>
                <c:pt idx="41">
                  <c:v>1360</c:v>
                </c:pt>
                <c:pt idx="42">
                  <c:v>1188</c:v>
                </c:pt>
                <c:pt idx="43">
                  <c:v>1173</c:v>
                </c:pt>
                <c:pt idx="44">
                  <c:v>1103</c:v>
                </c:pt>
                <c:pt idx="45">
                  <c:v>1121</c:v>
                </c:pt>
                <c:pt idx="46">
                  <c:v>849</c:v>
                </c:pt>
                <c:pt idx="47">
                  <c:v>855</c:v>
                </c:pt>
                <c:pt idx="48">
                  <c:v>1051</c:v>
                </c:pt>
                <c:pt idx="49">
                  <c:v>987</c:v>
                </c:pt>
                <c:pt idx="50">
                  <c:v>1034</c:v>
                </c:pt>
                <c:pt idx="51">
                  <c:v>1145</c:v>
                </c:pt>
                <c:pt idx="52">
                  <c:v>1167</c:v>
                </c:pt>
                <c:pt idx="53">
                  <c:v>643</c:v>
                </c:pt>
                <c:pt idx="54">
                  <c:v>760</c:v>
                </c:pt>
                <c:pt idx="55">
                  <c:v>921</c:v>
                </c:pt>
                <c:pt idx="56">
                  <c:v>897</c:v>
                </c:pt>
                <c:pt idx="57">
                  <c:v>823</c:v>
                </c:pt>
                <c:pt idx="58">
                  <c:v>736</c:v>
                </c:pt>
                <c:pt idx="59">
                  <c:v>721</c:v>
                </c:pt>
                <c:pt idx="60">
                  <c:v>461</c:v>
                </c:pt>
                <c:pt idx="61">
                  <c:v>493</c:v>
                </c:pt>
                <c:pt idx="62">
                  <c:v>645</c:v>
                </c:pt>
                <c:pt idx="63">
                  <c:v>529</c:v>
                </c:pt>
                <c:pt idx="64">
                  <c:v>599</c:v>
                </c:pt>
                <c:pt idx="65">
                  <c:v>510</c:v>
                </c:pt>
                <c:pt idx="66">
                  <c:v>558</c:v>
                </c:pt>
                <c:pt idx="67">
                  <c:v>375</c:v>
                </c:pt>
                <c:pt idx="68">
                  <c:v>399</c:v>
                </c:pt>
                <c:pt idx="69">
                  <c:v>448</c:v>
                </c:pt>
                <c:pt idx="70">
                  <c:v>414</c:v>
                </c:pt>
                <c:pt idx="71">
                  <c:v>415</c:v>
                </c:pt>
                <c:pt idx="72">
                  <c:v>463</c:v>
                </c:pt>
                <c:pt idx="73">
                  <c:v>503</c:v>
                </c:pt>
                <c:pt idx="74">
                  <c:v>334</c:v>
                </c:pt>
                <c:pt idx="75">
                  <c:v>328</c:v>
                </c:pt>
                <c:pt idx="76">
                  <c:v>483</c:v>
                </c:pt>
                <c:pt idx="77">
                  <c:v>429</c:v>
                </c:pt>
                <c:pt idx="78">
                  <c:v>494</c:v>
                </c:pt>
                <c:pt idx="79">
                  <c:v>394</c:v>
                </c:pt>
                <c:pt idx="80">
                  <c:v>434</c:v>
                </c:pt>
                <c:pt idx="81">
                  <c:v>342</c:v>
                </c:pt>
                <c:pt idx="82">
                  <c:v>348</c:v>
                </c:pt>
                <c:pt idx="83">
                  <c:v>479</c:v>
                </c:pt>
                <c:pt idx="84">
                  <c:v>435</c:v>
                </c:pt>
                <c:pt idx="85">
                  <c:v>482</c:v>
                </c:pt>
                <c:pt idx="86">
                  <c:v>527</c:v>
                </c:pt>
                <c:pt idx="87">
                  <c:v>501</c:v>
                </c:pt>
                <c:pt idx="88">
                  <c:v>473</c:v>
                </c:pt>
                <c:pt idx="89">
                  <c:v>395</c:v>
                </c:pt>
                <c:pt idx="90">
                  <c:v>530</c:v>
                </c:pt>
                <c:pt idx="91">
                  <c:v>571</c:v>
                </c:pt>
                <c:pt idx="92">
                  <c:v>574</c:v>
                </c:pt>
                <c:pt idx="93">
                  <c:v>607</c:v>
                </c:pt>
                <c:pt idx="94">
                  <c:v>675</c:v>
                </c:pt>
                <c:pt idx="95">
                  <c:v>473</c:v>
                </c:pt>
                <c:pt idx="96">
                  <c:v>434</c:v>
                </c:pt>
                <c:pt idx="97">
                  <c:v>656</c:v>
                </c:pt>
                <c:pt idx="98">
                  <c:v>595</c:v>
                </c:pt>
                <c:pt idx="99">
                  <c:v>654</c:v>
                </c:pt>
                <c:pt idx="100">
                  <c:v>665</c:v>
                </c:pt>
                <c:pt idx="101">
                  <c:v>795</c:v>
                </c:pt>
                <c:pt idx="102">
                  <c:v>539</c:v>
                </c:pt>
                <c:pt idx="103">
                  <c:v>516</c:v>
                </c:pt>
                <c:pt idx="104">
                  <c:v>581</c:v>
                </c:pt>
                <c:pt idx="105">
                  <c:v>592</c:v>
                </c:pt>
                <c:pt idx="10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C-4350-B352-F566C5370C2C}"/>
            </c:ext>
          </c:extLst>
        </c:ser>
        <c:ser>
          <c:idx val="1"/>
          <c:order val="1"/>
          <c:tx>
            <c:strRef>
              <c:f>'Linear Curve P'!$E$1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'Linear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'Linear Curve P'!$E$2:$E$110</c:f>
              <c:numCache>
                <c:formatCode>_(* #,##0_);_(* \(#,##0\);_(* "-"??_);_(@_)</c:formatCode>
                <c:ptCount val="109"/>
                <c:pt idx="0">
                  <c:v>22828.54672667347</c:v>
                </c:pt>
                <c:pt idx="1">
                  <c:v>21703.172141167081</c:v>
                </c:pt>
                <c:pt idx="2">
                  <c:v>20633.274935370919</c:v>
                </c:pt>
                <c:pt idx="3">
                  <c:v>19616.120252003617</c:v>
                </c:pt>
                <c:pt idx="4">
                  <c:v>18649.108049456165</c:v>
                </c:pt>
                <c:pt idx="5">
                  <c:v>17729.766479550883</c:v>
                </c:pt>
                <c:pt idx="6">
                  <c:v>16855.745453396277</c:v>
                </c:pt>
                <c:pt idx="7">
                  <c:v>16024.811192376535</c:v>
                </c:pt>
                <c:pt idx="8">
                  <c:v>15234.83782311972</c:v>
                </c:pt>
                <c:pt idx="9">
                  <c:v>14483.81495425387</c:v>
                </c:pt>
                <c:pt idx="10">
                  <c:v>13769.779725408604</c:v>
                </c:pt>
                <c:pt idx="11">
                  <c:v>13091.115024667255</c:v>
                </c:pt>
                <c:pt idx="12">
                  <c:v>12445.081441814291</c:v>
                </c:pt>
                <c:pt idx="13">
                  <c:v>11834.877531751255</c:v>
                </c:pt>
                <c:pt idx="14">
                  <c:v>11235.529676892809</c:v>
                </c:pt>
                <c:pt idx="15">
                  <c:v>10758.539660678545</c:v>
                </c:pt>
                <c:pt idx="16">
                  <c:v>11410.068044781279</c:v>
                </c:pt>
                <c:pt idx="17">
                  <c:v>9602.764654907669</c:v>
                </c:pt>
                <c:pt idx="18">
                  <c:v>9344.3028634463353</c:v>
                </c:pt>
                <c:pt idx="19">
                  <c:v>8478.6379403411229</c:v>
                </c:pt>
                <c:pt idx="20">
                  <c:v>5593.0589319900473</c:v>
                </c:pt>
                <c:pt idx="21">
                  <c:v>5302.0267146745791</c:v>
                </c:pt>
                <c:pt idx="22">
                  <c:v>6482.0590661759816</c:v>
                </c:pt>
                <c:pt idx="23">
                  <c:v>7182.0324470341511</c:v>
                </c:pt>
                <c:pt idx="24">
                  <c:v>6373.3547328464838</c:v>
                </c:pt>
                <c:pt idx="25">
                  <c:v>5856.1188465001705</c:v>
                </c:pt>
                <c:pt idx="26">
                  <c:v>5779.012460286438</c:v>
                </c:pt>
                <c:pt idx="27">
                  <c:v>5145.0344532140061</c:v>
                </c:pt>
                <c:pt idx="28">
                  <c:v>3742.2878012141068</c:v>
                </c:pt>
                <c:pt idx="29">
                  <c:v>3829.6783951955749</c:v>
                </c:pt>
                <c:pt idx="30">
                  <c:v>4056.3930219670001</c:v>
                </c:pt>
                <c:pt idx="31">
                  <c:v>4030.7983054314709</c:v>
                </c:pt>
                <c:pt idx="32">
                  <c:v>3213.3543569225612</c:v>
                </c:pt>
                <c:pt idx="33">
                  <c:v>2948.1420530892588</c:v>
                </c:pt>
                <c:pt idx="34">
                  <c:v>2426.6497742059755</c:v>
                </c:pt>
                <c:pt idx="35">
                  <c:v>1996.5503735562625</c:v>
                </c:pt>
                <c:pt idx="36">
                  <c:v>1873.6308284294014</c:v>
                </c:pt>
                <c:pt idx="37">
                  <c:v>2029.4673723598603</c:v>
                </c:pt>
                <c:pt idx="38">
                  <c:v>1801.4016497956911</c:v>
                </c:pt>
                <c:pt idx="39">
                  <c:v>1718.9618931917296</c:v>
                </c:pt>
                <c:pt idx="40">
                  <c:v>1609.1457967332162</c:v>
                </c:pt>
                <c:pt idx="41">
                  <c:v>1520.508730228001</c:v>
                </c:pt>
                <c:pt idx="42">
                  <c:v>1074.473430771528</c:v>
                </c:pt>
                <c:pt idx="43">
                  <c:v>1147.7886130962188</c:v>
                </c:pt>
                <c:pt idx="44">
                  <c:v>1407.652111880589</c:v>
                </c:pt>
                <c:pt idx="45">
                  <c:v>1259.0932559130524</c:v>
                </c:pt>
                <c:pt idx="46">
                  <c:v>1231.1709056004372</c:v>
                </c:pt>
                <c:pt idx="47">
                  <c:v>1175.9628462727976</c:v>
                </c:pt>
                <c:pt idx="48">
                  <c:v>1131.9041090114224</c:v>
                </c:pt>
                <c:pt idx="49">
                  <c:v>903.44944461354817</c:v>
                </c:pt>
                <c:pt idx="50">
                  <c:v>951.22235575807224</c:v>
                </c:pt>
                <c:pt idx="51">
                  <c:v>1102.8417432691244</c:v>
                </c:pt>
                <c:pt idx="52">
                  <c:v>1059.0205048464088</c:v>
                </c:pt>
                <c:pt idx="53">
                  <c:v>1122.9067846725027</c:v>
                </c:pt>
                <c:pt idx="54">
                  <c:v>1221.4633101664431</c:v>
                </c:pt>
                <c:pt idx="55">
                  <c:v>1125.8774685681617</c:v>
                </c:pt>
                <c:pt idx="56">
                  <c:v>708.73988262114108</c:v>
                </c:pt>
                <c:pt idx="57">
                  <c:v>842.65011480656835</c:v>
                </c:pt>
                <c:pt idx="58">
                  <c:v>973.4197768300138</c:v>
                </c:pt>
                <c:pt idx="59">
                  <c:v>937.02348596518789</c:v>
                </c:pt>
                <c:pt idx="60">
                  <c:v>855.55909255806353</c:v>
                </c:pt>
                <c:pt idx="61">
                  <c:v>778.80084567713357</c:v>
                </c:pt>
                <c:pt idx="62">
                  <c:v>709.48114718772774</c:v>
                </c:pt>
                <c:pt idx="63">
                  <c:v>496.82793964360997</c:v>
                </c:pt>
                <c:pt idx="64">
                  <c:v>556.97663572352985</c:v>
                </c:pt>
                <c:pt idx="65">
                  <c:v>660.09884856551412</c:v>
                </c:pt>
                <c:pt idx="66">
                  <c:v>577.36378957994702</c:v>
                </c:pt>
                <c:pt idx="67">
                  <c:v>617.10231353625954</c:v>
                </c:pt>
                <c:pt idx="68">
                  <c:v>552.38112969147858</c:v>
                </c:pt>
                <c:pt idx="69">
                  <c:v>553.05517328156361</c:v>
                </c:pt>
                <c:pt idx="70">
                  <c:v>403.70182420040794</c:v>
                </c:pt>
                <c:pt idx="71">
                  <c:v>434.65109556828781</c:v>
                </c:pt>
                <c:pt idx="72">
                  <c:v>468.63408840824968</c:v>
                </c:pt>
                <c:pt idx="73">
                  <c:v>440.13172555348478</c:v>
                </c:pt>
                <c:pt idx="74">
                  <c:v>451.43471603569913</c:v>
                </c:pt>
                <c:pt idx="75">
                  <c:v>500.69617353854386</c:v>
                </c:pt>
                <c:pt idx="76">
                  <c:v>497.66284366229689</c:v>
                </c:pt>
                <c:pt idx="77">
                  <c:v>353.59905385789409</c:v>
                </c:pt>
                <c:pt idx="78">
                  <c:v>382.30229645049394</c:v>
                </c:pt>
                <c:pt idx="79">
                  <c:v>501.46725678913782</c:v>
                </c:pt>
                <c:pt idx="80">
                  <c:v>470.01500288500063</c:v>
                </c:pt>
                <c:pt idx="81">
                  <c:v>503.13327302226821</c:v>
                </c:pt>
                <c:pt idx="82">
                  <c:v>427.37719940960937</c:v>
                </c:pt>
                <c:pt idx="83">
                  <c:v>441.12068958395662</c:v>
                </c:pt>
                <c:pt idx="84">
                  <c:v>364.71437384007288</c:v>
                </c:pt>
                <c:pt idx="85">
                  <c:v>398.325034292537</c:v>
                </c:pt>
                <c:pt idx="86">
                  <c:v>499.39568927609395</c:v>
                </c:pt>
                <c:pt idx="87">
                  <c:v>472.46871181493276</c:v>
                </c:pt>
                <c:pt idx="88">
                  <c:v>521.97486016908897</c:v>
                </c:pt>
                <c:pt idx="89">
                  <c:v>554.3220470557626</c:v>
                </c:pt>
                <c:pt idx="90">
                  <c:v>526.25884596916205</c:v>
                </c:pt>
                <c:pt idx="91">
                  <c:v>485.61217979251376</c:v>
                </c:pt>
                <c:pt idx="92">
                  <c:v>449.13846732596033</c:v>
                </c:pt>
                <c:pt idx="93">
                  <c:v>572.10784079144503</c:v>
                </c:pt>
                <c:pt idx="94">
                  <c:v>607.39471810226541</c:v>
                </c:pt>
                <c:pt idx="95">
                  <c:v>617.11892298246744</c:v>
                </c:pt>
                <c:pt idx="96">
                  <c:v>659.81034660072601</c:v>
                </c:pt>
                <c:pt idx="97">
                  <c:v>673.23891633468645</c:v>
                </c:pt>
                <c:pt idx="98">
                  <c:v>494.10953020774974</c:v>
                </c:pt>
                <c:pt idx="99">
                  <c:v>509.53525446560025</c:v>
                </c:pt>
                <c:pt idx="100">
                  <c:v>683.77082356630694</c:v>
                </c:pt>
                <c:pt idx="101">
                  <c:v>645.09829364635846</c:v>
                </c:pt>
                <c:pt idx="102">
                  <c:v>697.33305206160071</c:v>
                </c:pt>
                <c:pt idx="103">
                  <c:v>734.94939697457562</c:v>
                </c:pt>
                <c:pt idx="104">
                  <c:v>788.98461357595147</c:v>
                </c:pt>
                <c:pt idx="105">
                  <c:v>567.72681533086302</c:v>
                </c:pt>
                <c:pt idx="106">
                  <c:v>562.46066591713532</c:v>
                </c:pt>
                <c:pt idx="107">
                  <c:v>619.7637026208439</c:v>
                </c:pt>
                <c:pt idx="108">
                  <c:v>637.55289656493483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C-4350-B352-F566C5370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121120"/>
        <c:axId val="345561184"/>
      </c:lineChart>
      <c:dateAx>
        <c:axId val="366121120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561184"/>
        <c:crosses val="autoZero"/>
        <c:auto val="1"/>
        <c:lblOffset val="100"/>
        <c:baseTimeUnit val="days"/>
      </c:dateAx>
      <c:valAx>
        <c:axId val="3455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2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Log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'Log Curve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'Log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'Log Curve P'!$B$6:$B$112</c:f>
              <c:numCache>
                <c:formatCode>_(* #,##0_);_(* \(#,##0\);_(* "-"??_);_(@_)</c:formatCode>
                <c:ptCount val="107"/>
                <c:pt idx="0">
                  <c:v>12437.635171119706</c:v>
                </c:pt>
                <c:pt idx="1">
                  <c:v>12198.607496633791</c:v>
                </c:pt>
                <c:pt idx="2">
                  <c:v>11964.645692417102</c:v>
                </c:pt>
                <c:pt idx="3">
                  <c:v>11735.652692436171</c:v>
                </c:pt>
                <c:pt idx="4">
                  <c:v>11511.46637279385</c:v>
                </c:pt>
                <c:pt idx="5">
                  <c:v>11292.094074181019</c:v>
                </c:pt>
                <c:pt idx="6">
                  <c:v>11077.137037267004</c:v>
                </c:pt>
                <c:pt idx="7">
                  <c:v>10867.202122697643</c:v>
                </c:pt>
                <c:pt idx="8">
                  <c:v>10660.438219948051</c:v>
                </c:pt>
                <c:pt idx="9">
                  <c:v>10461.033598609301</c:v>
                </c:pt>
                <c:pt idx="10">
                  <c:v>10258.367975070692</c:v>
                </c:pt>
                <c:pt idx="11">
                  <c:v>10078.16678275278</c:v>
                </c:pt>
                <c:pt idx="12">
                  <c:v>9857</c:v>
                </c:pt>
                <c:pt idx="13">
                  <c:v>11163</c:v>
                </c:pt>
                <c:pt idx="14">
                  <c:v>9090</c:v>
                </c:pt>
                <c:pt idx="15">
                  <c:v>8832</c:v>
                </c:pt>
                <c:pt idx="16">
                  <c:v>8646</c:v>
                </c:pt>
                <c:pt idx="17">
                  <c:v>5394</c:v>
                </c:pt>
                <c:pt idx="18">
                  <c:v>4758</c:v>
                </c:pt>
                <c:pt idx="19">
                  <c:v>5888</c:v>
                </c:pt>
                <c:pt idx="20">
                  <c:v>6923</c:v>
                </c:pt>
                <c:pt idx="21">
                  <c:v>6123</c:v>
                </c:pt>
                <c:pt idx="22">
                  <c:v>5513</c:v>
                </c:pt>
                <c:pt idx="23">
                  <c:v>5504</c:v>
                </c:pt>
                <c:pt idx="24">
                  <c:v>5185</c:v>
                </c:pt>
                <c:pt idx="25">
                  <c:v>3512</c:v>
                </c:pt>
                <c:pt idx="26">
                  <c:v>3560</c:v>
                </c:pt>
                <c:pt idx="27">
                  <c:v>3775</c:v>
                </c:pt>
                <c:pt idx="28">
                  <c:v>3982</c:v>
                </c:pt>
                <c:pt idx="29">
                  <c:v>3062</c:v>
                </c:pt>
                <c:pt idx="30">
                  <c:v>2877</c:v>
                </c:pt>
                <c:pt idx="31">
                  <c:v>2377</c:v>
                </c:pt>
                <c:pt idx="32">
                  <c:v>1922</c:v>
                </c:pt>
                <c:pt idx="33">
                  <c:v>1712</c:v>
                </c:pt>
                <c:pt idx="34">
                  <c:v>1962</c:v>
                </c:pt>
                <c:pt idx="35">
                  <c:v>1708</c:v>
                </c:pt>
                <c:pt idx="36">
                  <c:v>1646</c:v>
                </c:pt>
                <c:pt idx="37">
                  <c:v>1508</c:v>
                </c:pt>
                <c:pt idx="38">
                  <c:v>1539</c:v>
                </c:pt>
                <c:pt idx="39">
                  <c:v>1012</c:v>
                </c:pt>
                <c:pt idx="40">
                  <c:v>1008</c:v>
                </c:pt>
                <c:pt idx="41">
                  <c:v>1360</c:v>
                </c:pt>
                <c:pt idx="42">
                  <c:v>1188</c:v>
                </c:pt>
                <c:pt idx="43">
                  <c:v>1173</c:v>
                </c:pt>
                <c:pt idx="44">
                  <c:v>1103</c:v>
                </c:pt>
                <c:pt idx="45">
                  <c:v>1121</c:v>
                </c:pt>
                <c:pt idx="46">
                  <c:v>849</c:v>
                </c:pt>
                <c:pt idx="47">
                  <c:v>855</c:v>
                </c:pt>
                <c:pt idx="48">
                  <c:v>1051</c:v>
                </c:pt>
                <c:pt idx="49">
                  <c:v>987</c:v>
                </c:pt>
                <c:pt idx="50">
                  <c:v>1034</c:v>
                </c:pt>
                <c:pt idx="51">
                  <c:v>1145</c:v>
                </c:pt>
                <c:pt idx="52">
                  <c:v>1167</c:v>
                </c:pt>
                <c:pt idx="53">
                  <c:v>643</c:v>
                </c:pt>
                <c:pt idx="54">
                  <c:v>760</c:v>
                </c:pt>
                <c:pt idx="55">
                  <c:v>921</c:v>
                </c:pt>
                <c:pt idx="56">
                  <c:v>897</c:v>
                </c:pt>
                <c:pt idx="57">
                  <c:v>823</c:v>
                </c:pt>
                <c:pt idx="58">
                  <c:v>736</c:v>
                </c:pt>
                <c:pt idx="59">
                  <c:v>721</c:v>
                </c:pt>
                <c:pt idx="60">
                  <c:v>461</c:v>
                </c:pt>
                <c:pt idx="61">
                  <c:v>493</c:v>
                </c:pt>
                <c:pt idx="62">
                  <c:v>645</c:v>
                </c:pt>
                <c:pt idx="63">
                  <c:v>529</c:v>
                </c:pt>
                <c:pt idx="64">
                  <c:v>599</c:v>
                </c:pt>
                <c:pt idx="65">
                  <c:v>510</c:v>
                </c:pt>
                <c:pt idx="66">
                  <c:v>558</c:v>
                </c:pt>
                <c:pt idx="67">
                  <c:v>375</c:v>
                </c:pt>
                <c:pt idx="68">
                  <c:v>399</c:v>
                </c:pt>
                <c:pt idx="69">
                  <c:v>448</c:v>
                </c:pt>
                <c:pt idx="70">
                  <c:v>414</c:v>
                </c:pt>
                <c:pt idx="71">
                  <c:v>415</c:v>
                </c:pt>
                <c:pt idx="72">
                  <c:v>463</c:v>
                </c:pt>
                <c:pt idx="73">
                  <c:v>503</c:v>
                </c:pt>
                <c:pt idx="74">
                  <c:v>334</c:v>
                </c:pt>
                <c:pt idx="75">
                  <c:v>328</c:v>
                </c:pt>
                <c:pt idx="76">
                  <c:v>483</c:v>
                </c:pt>
                <c:pt idx="77">
                  <c:v>429</c:v>
                </c:pt>
                <c:pt idx="78">
                  <c:v>494</c:v>
                </c:pt>
                <c:pt idx="79">
                  <c:v>394</c:v>
                </c:pt>
                <c:pt idx="80">
                  <c:v>434</c:v>
                </c:pt>
                <c:pt idx="81">
                  <c:v>342</c:v>
                </c:pt>
                <c:pt idx="82">
                  <c:v>348</c:v>
                </c:pt>
                <c:pt idx="83">
                  <c:v>479</c:v>
                </c:pt>
                <c:pt idx="84">
                  <c:v>435</c:v>
                </c:pt>
                <c:pt idx="85">
                  <c:v>482</c:v>
                </c:pt>
                <c:pt idx="86">
                  <c:v>527</c:v>
                </c:pt>
                <c:pt idx="87">
                  <c:v>501</c:v>
                </c:pt>
                <c:pt idx="88">
                  <c:v>473</c:v>
                </c:pt>
                <c:pt idx="89">
                  <c:v>395</c:v>
                </c:pt>
                <c:pt idx="90">
                  <c:v>530</c:v>
                </c:pt>
                <c:pt idx="91">
                  <c:v>571</c:v>
                </c:pt>
                <c:pt idx="92">
                  <c:v>574</c:v>
                </c:pt>
                <c:pt idx="93">
                  <c:v>607</c:v>
                </c:pt>
                <c:pt idx="94">
                  <c:v>675</c:v>
                </c:pt>
                <c:pt idx="95">
                  <c:v>473</c:v>
                </c:pt>
                <c:pt idx="96">
                  <c:v>434</c:v>
                </c:pt>
                <c:pt idx="97">
                  <c:v>656</c:v>
                </c:pt>
                <c:pt idx="98">
                  <c:v>595</c:v>
                </c:pt>
                <c:pt idx="99">
                  <c:v>654</c:v>
                </c:pt>
                <c:pt idx="100">
                  <c:v>665</c:v>
                </c:pt>
                <c:pt idx="101">
                  <c:v>795</c:v>
                </c:pt>
                <c:pt idx="102">
                  <c:v>539</c:v>
                </c:pt>
                <c:pt idx="103">
                  <c:v>516</c:v>
                </c:pt>
                <c:pt idx="104">
                  <c:v>581</c:v>
                </c:pt>
                <c:pt idx="105">
                  <c:v>592</c:v>
                </c:pt>
                <c:pt idx="10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2-407A-9309-95762E45D496}"/>
            </c:ext>
          </c:extLst>
        </c:ser>
        <c:ser>
          <c:idx val="1"/>
          <c:order val="1"/>
          <c:tx>
            <c:strRef>
              <c:f>'Log Curve P'!$G$1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'Log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'Log Curve P'!$G$2:$G$110</c:f>
              <c:numCache>
                <c:formatCode>_(* #,##0_);_(* \(#,##0\);_(* "-"??_);_(@_)</c:formatCode>
                <c:ptCount val="109"/>
                <c:pt idx="0">
                  <c:v>13446.908751089326</c:v>
                </c:pt>
                <c:pt idx="1">
                  <c:v>13186.365366982258</c:v>
                </c:pt>
                <c:pt idx="2">
                  <c:v>12931.390772064871</c:v>
                </c:pt>
                <c:pt idx="3">
                  <c:v>12681.856439204948</c:v>
                </c:pt>
                <c:pt idx="4">
                  <c:v>12437.635171119706</c:v>
                </c:pt>
                <c:pt idx="5">
                  <c:v>12198.607496633791</c:v>
                </c:pt>
                <c:pt idx="6">
                  <c:v>11964.645692417102</c:v>
                </c:pt>
                <c:pt idx="7">
                  <c:v>11735.652692436171</c:v>
                </c:pt>
                <c:pt idx="8">
                  <c:v>11511.46637279385</c:v>
                </c:pt>
                <c:pt idx="9">
                  <c:v>11292.094074181019</c:v>
                </c:pt>
                <c:pt idx="10">
                  <c:v>11077.137037267004</c:v>
                </c:pt>
                <c:pt idx="11">
                  <c:v>10867.202122697643</c:v>
                </c:pt>
                <c:pt idx="12">
                  <c:v>10660.438219948051</c:v>
                </c:pt>
                <c:pt idx="13">
                  <c:v>10461.033598609301</c:v>
                </c:pt>
                <c:pt idx="14">
                  <c:v>10258.367975070692</c:v>
                </c:pt>
                <c:pt idx="15">
                  <c:v>10078.16678275278</c:v>
                </c:pt>
                <c:pt idx="16">
                  <c:v>9008.3436328220669</c:v>
                </c:pt>
                <c:pt idx="17">
                  <c:v>8571.9078360436779</c:v>
                </c:pt>
                <c:pt idx="18">
                  <c:v>8046.0590301759457</c:v>
                </c:pt>
                <c:pt idx="19">
                  <c:v>7346.4409818420936</c:v>
                </c:pt>
                <c:pt idx="20">
                  <c:v>5258.3905325425339</c:v>
                </c:pt>
                <c:pt idx="21">
                  <c:v>5310.3508250875839</c:v>
                </c:pt>
                <c:pt idx="22">
                  <c:v>6442.1610283515065</c:v>
                </c:pt>
                <c:pt idx="23">
                  <c:v>6761.0246161540299</c:v>
                </c:pt>
                <c:pt idx="24">
                  <c:v>6020.5392192115678</c:v>
                </c:pt>
                <c:pt idx="25">
                  <c:v>5648.1395568797916</c:v>
                </c:pt>
                <c:pt idx="26">
                  <c:v>5509.1960411518385</c:v>
                </c:pt>
                <c:pt idx="27">
                  <c:v>4546.5109608505263</c:v>
                </c:pt>
                <c:pt idx="28">
                  <c:v>3615.3734115932834</c:v>
                </c:pt>
                <c:pt idx="29">
                  <c:v>3731.7098407442431</c:v>
                </c:pt>
                <c:pt idx="30">
                  <c:v>3949.4234521782782</c:v>
                </c:pt>
                <c:pt idx="31">
                  <c:v>3670.9403419868295</c:v>
                </c:pt>
                <c:pt idx="32">
                  <c:v>3056.5018856131387</c:v>
                </c:pt>
                <c:pt idx="33">
                  <c:v>2727.1198693533456</c:v>
                </c:pt>
                <c:pt idx="34">
                  <c:v>2232.5521727121459</c:v>
                </c:pt>
                <c:pt idx="35">
                  <c:v>1875.4224194490723</c:v>
                </c:pt>
                <c:pt idx="36">
                  <c:v>1847.3894389614231</c:v>
                </c:pt>
                <c:pt idx="37">
                  <c:v>1897.0510478807112</c:v>
                </c:pt>
                <c:pt idx="38">
                  <c:v>1719.4358955162559</c:v>
                </c:pt>
                <c:pt idx="39">
                  <c:v>1623.5965998009096</c:v>
                </c:pt>
                <c:pt idx="40">
                  <c:v>1552.8115340758418</c:v>
                </c:pt>
                <c:pt idx="41">
                  <c:v>1328.8949232710956</c:v>
                </c:pt>
                <c:pt idx="42">
                  <c:v>1030.783764023505</c:v>
                </c:pt>
                <c:pt idx="43">
                  <c:v>1159.4542458274259</c:v>
                </c:pt>
                <c:pt idx="44">
                  <c:v>1315.394177374701</c:v>
                </c:pt>
                <c:pt idx="45">
                  <c:v>1206.3755384543483</c:v>
                </c:pt>
                <c:pt idx="46">
                  <c:v>1168.0240589088708</c:v>
                </c:pt>
                <c:pt idx="47">
                  <c:v>1132.8610601171965</c:v>
                </c:pt>
                <c:pt idx="48">
                  <c:v>1023.4037823896352</c:v>
                </c:pt>
                <c:pt idx="49">
                  <c:v>868.13891616739375</c:v>
                </c:pt>
                <c:pt idx="50">
                  <c:v>946.99558526165129</c:v>
                </c:pt>
                <c:pt idx="51">
                  <c:v>1045.6664510859396</c:v>
                </c:pt>
                <c:pt idx="52">
                  <c:v>1025.7875825352528</c:v>
                </c:pt>
                <c:pt idx="53">
                  <c:v>1098.9261885049509</c:v>
                </c:pt>
                <c:pt idx="54">
                  <c:v>1177.4661950495331</c:v>
                </c:pt>
                <c:pt idx="55">
                  <c:v>937.99781387233463</c:v>
                </c:pt>
                <c:pt idx="56">
                  <c:v>700.50313266946807</c:v>
                </c:pt>
                <c:pt idx="57">
                  <c:v>836.69508839504203</c:v>
                </c:pt>
                <c:pt idx="58">
                  <c:v>929.44326299579927</c:v>
                </c:pt>
                <c:pt idx="59">
                  <c:v>883.76010703373277</c:v>
                </c:pt>
                <c:pt idx="60">
                  <c:v>802.36934041728261</c:v>
                </c:pt>
                <c:pt idx="61">
                  <c:v>743.99758849233137</c:v>
                </c:pt>
                <c:pt idx="62">
                  <c:v>614.26758324511434</c:v>
                </c:pt>
                <c:pt idx="63">
                  <c:v>482.02543029065856</c:v>
                </c:pt>
                <c:pt idx="64">
                  <c:v>558.96897644293369</c:v>
                </c:pt>
                <c:pt idx="65">
                  <c:v>606.97344596477581</c:v>
                </c:pt>
                <c:pt idx="66">
                  <c:v>566.16698508009756</c:v>
                </c:pt>
                <c:pt idx="67">
                  <c:v>572.07673373444948</c:v>
                </c:pt>
                <c:pt idx="68">
                  <c:v>538.31931761962551</c:v>
                </c:pt>
                <c:pt idx="69">
                  <c:v>484.62163608525418</c:v>
                </c:pt>
                <c:pt idx="70">
                  <c:v>391.07326674583425</c:v>
                </c:pt>
                <c:pt idx="71">
                  <c:v>425.24496752885517</c:v>
                </c:pt>
                <c:pt idx="72">
                  <c:v>441.77140707005992</c:v>
                </c:pt>
                <c:pt idx="73">
                  <c:v>421.67291235872352</c:v>
                </c:pt>
                <c:pt idx="74">
                  <c:v>441.21763680517398</c:v>
                </c:pt>
                <c:pt idx="75">
                  <c:v>487.18802141136706</c:v>
                </c:pt>
                <c:pt idx="76">
                  <c:v>434.62570822836454</c:v>
                </c:pt>
                <c:pt idx="77">
                  <c:v>337.19276049143173</c:v>
                </c:pt>
                <c:pt idx="78">
                  <c:v>389.47860183571782</c:v>
                </c:pt>
                <c:pt idx="79">
                  <c:v>468.88269424249256</c:v>
                </c:pt>
                <c:pt idx="80">
                  <c:v>461.96377073416528</c:v>
                </c:pt>
                <c:pt idx="81">
                  <c:v>459.34966016720739</c:v>
                </c:pt>
                <c:pt idx="82">
                  <c:v>416.6930656536021</c:v>
                </c:pt>
                <c:pt idx="83">
                  <c:v>401.46438175999623</c:v>
                </c:pt>
                <c:pt idx="84">
                  <c:v>350.24229535046442</c:v>
                </c:pt>
                <c:pt idx="85">
                  <c:v>402.26849724578898</c:v>
                </c:pt>
                <c:pt idx="86">
                  <c:v>469.14414239293967</c:v>
                </c:pt>
                <c:pt idx="87">
                  <c:v>461.27607111303774</c:v>
                </c:pt>
                <c:pt idx="88">
                  <c:v>508.54060923377887</c:v>
                </c:pt>
                <c:pt idx="89">
                  <c:v>525.85294309909636</c:v>
                </c:pt>
                <c:pt idx="90">
                  <c:v>498.45323015269537</c:v>
                </c:pt>
                <c:pt idx="91">
                  <c:v>447.94395583466769</c:v>
                </c:pt>
                <c:pt idx="92">
                  <c:v>452.12030862822417</c:v>
                </c:pt>
                <c:pt idx="93">
                  <c:v>556.04214997033728</c:v>
                </c:pt>
                <c:pt idx="94">
                  <c:v>582.78273578219796</c:v>
                </c:pt>
                <c:pt idx="95">
                  <c:v>597.86721273765124</c:v>
                </c:pt>
                <c:pt idx="96">
                  <c:v>645.21153698986495</c:v>
                </c:pt>
                <c:pt idx="97">
                  <c:v>596.46888878036975</c:v>
                </c:pt>
                <c:pt idx="98">
                  <c:v>465.16729237868418</c:v>
                </c:pt>
                <c:pt idx="99">
                  <c:v>521.188494781906</c:v>
                </c:pt>
                <c:pt idx="100">
                  <c:v>642.7650989046972</c:v>
                </c:pt>
                <c:pt idx="101">
                  <c:v>629.47738012815728</c:v>
                </c:pt>
                <c:pt idx="102">
                  <c:v>670.82492064277562</c:v>
                </c:pt>
                <c:pt idx="103">
                  <c:v>727.85273681941408</c:v>
                </c:pt>
                <c:pt idx="104">
                  <c:v>693.60474819895342</c:v>
                </c:pt>
                <c:pt idx="105">
                  <c:v>539.36943142180246</c:v>
                </c:pt>
                <c:pt idx="106">
                  <c:v>550.96978712584246</c:v>
                </c:pt>
                <c:pt idx="107">
                  <c:v>596.23912180507932</c:v>
                </c:pt>
                <c:pt idx="108">
                  <c:v>618.62575124946295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2-407A-9309-95762E45D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679376"/>
        <c:axId val="381680624"/>
      </c:lineChart>
      <c:dateAx>
        <c:axId val="38167937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680624"/>
        <c:crosses val="autoZero"/>
        <c:auto val="1"/>
        <c:lblOffset val="100"/>
        <c:baseTimeUnit val="days"/>
      </c:dateAx>
      <c:valAx>
        <c:axId val="38168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67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'Final Prediction P'!$I$1</c:f>
              <c:strCache>
                <c:ptCount val="1"/>
                <c:pt idx="0">
                  <c:v>Average Cases Per Day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'Final Prediction P'!$A$2:$A$17</c:f>
              <c:numCache>
                <c:formatCode>dd/mm/yyyy</c:formatCode>
                <c:ptCount val="16"/>
                <c:pt idx="0">
                  <c:v>44292</c:v>
                </c:pt>
                <c:pt idx="1">
                  <c:v>44293</c:v>
                </c:pt>
                <c:pt idx="2">
                  <c:v>44294</c:v>
                </c:pt>
                <c:pt idx="3">
                  <c:v>44295</c:v>
                </c:pt>
                <c:pt idx="4">
                  <c:v>44296</c:v>
                </c:pt>
                <c:pt idx="5">
                  <c:v>44297</c:v>
                </c:pt>
                <c:pt idx="6">
                  <c:v>44298</c:v>
                </c:pt>
                <c:pt idx="7">
                  <c:v>44299</c:v>
                </c:pt>
                <c:pt idx="8">
                  <c:v>44300</c:v>
                </c:pt>
                <c:pt idx="9">
                  <c:v>44301</c:v>
                </c:pt>
                <c:pt idx="10">
                  <c:v>44302</c:v>
                </c:pt>
                <c:pt idx="11">
                  <c:v>44303</c:v>
                </c:pt>
                <c:pt idx="12">
                  <c:v>44304</c:v>
                </c:pt>
                <c:pt idx="13">
                  <c:v>44305</c:v>
                </c:pt>
                <c:pt idx="14">
                  <c:v>44306</c:v>
                </c:pt>
                <c:pt idx="15">
                  <c:v>44307</c:v>
                </c:pt>
              </c:numCache>
            </c:numRef>
          </c:cat>
          <c:val>
            <c:numRef>
              <c:f>'Final Prediction P'!$I$2:$I$17</c:f>
              <c:numCache>
                <c:formatCode>0</c:formatCode>
                <c:ptCount val="16"/>
                <c:pt idx="0">
                  <c:v>9180.4086776206586</c:v>
                </c:pt>
                <c:pt idx="1">
                  <c:v>9450.922556815256</c:v>
                </c:pt>
                <c:pt idx="2">
                  <c:v>9646.6299940191293</c:v>
                </c:pt>
                <c:pt idx="3">
                  <c:v>9828.9001782475716</c:v>
                </c:pt>
                <c:pt idx="4">
                  <c:v>10000.719587366433</c:v>
                </c:pt>
                <c:pt idx="5">
                  <c:v>10174.008781382634</c:v>
                </c:pt>
                <c:pt idx="6">
                  <c:v>10335.713616198236</c:v>
                </c:pt>
                <c:pt idx="7">
                  <c:v>10521.375747925416</c:v>
                </c:pt>
                <c:pt idx="8">
                  <c:v>10706.365534525328</c:v>
                </c:pt>
                <c:pt idx="9">
                  <c:v>10889.496105101576</c:v>
                </c:pt>
                <c:pt idx="10">
                  <c:v>11065.829574340352</c:v>
                </c:pt>
                <c:pt idx="11">
                  <c:v>11218.928803595954</c:v>
                </c:pt>
                <c:pt idx="12">
                  <c:v>11394.375264229559</c:v>
                </c:pt>
                <c:pt idx="13">
                  <c:v>11610.854810880599</c:v>
                </c:pt>
                <c:pt idx="14">
                  <c:v>11841.044736650232</c:v>
                </c:pt>
                <c:pt idx="15">
                  <c:v>12082.379021533581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2-482E-83A9-42D82867B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56496"/>
        <c:axId val="368656096"/>
      </c:lineChart>
      <c:dateAx>
        <c:axId val="34515649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56096"/>
        <c:crosses val="autoZero"/>
        <c:auto val="1"/>
        <c:lblOffset val="100"/>
        <c:baseTimeUnit val="days"/>
      </c:dateAx>
      <c:valAx>
        <c:axId val="36865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Assumptions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'Scenarios P'!$B$2</c:f>
              <c:strCache>
                <c:ptCount val="1"/>
                <c:pt idx="0">
                  <c:v>Average Cases Per 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'Scenarios P'!$A$3:$A$18</c:f>
              <c:numCache>
                <c:formatCode>dd/mm/yyyy</c:formatCode>
                <c:ptCount val="16"/>
                <c:pt idx="0">
                  <c:v>44292</c:v>
                </c:pt>
                <c:pt idx="1">
                  <c:v>44293</c:v>
                </c:pt>
                <c:pt idx="2">
                  <c:v>44294</c:v>
                </c:pt>
                <c:pt idx="3">
                  <c:v>44295</c:v>
                </c:pt>
                <c:pt idx="4">
                  <c:v>44296</c:v>
                </c:pt>
                <c:pt idx="5">
                  <c:v>44297</c:v>
                </c:pt>
                <c:pt idx="6">
                  <c:v>44298</c:v>
                </c:pt>
                <c:pt idx="7">
                  <c:v>44299</c:v>
                </c:pt>
                <c:pt idx="8">
                  <c:v>44300</c:v>
                </c:pt>
                <c:pt idx="9">
                  <c:v>44301</c:v>
                </c:pt>
                <c:pt idx="10">
                  <c:v>44302</c:v>
                </c:pt>
                <c:pt idx="11">
                  <c:v>44303</c:v>
                </c:pt>
                <c:pt idx="12">
                  <c:v>44304</c:v>
                </c:pt>
                <c:pt idx="13">
                  <c:v>44305</c:v>
                </c:pt>
                <c:pt idx="14">
                  <c:v>44306</c:v>
                </c:pt>
                <c:pt idx="15">
                  <c:v>44307</c:v>
                </c:pt>
              </c:numCache>
            </c:numRef>
          </c:cat>
          <c:val>
            <c:numRef>
              <c:f>'Scenarios P'!$B$3:$B$18</c:f>
              <c:numCache>
                <c:formatCode>0</c:formatCode>
                <c:ptCount val="16"/>
                <c:pt idx="0">
                  <c:v>9180.4086776206586</c:v>
                </c:pt>
                <c:pt idx="1">
                  <c:v>9450.922556815256</c:v>
                </c:pt>
                <c:pt idx="2">
                  <c:v>9646.6299940191293</c:v>
                </c:pt>
                <c:pt idx="3">
                  <c:v>9828.9001782475716</c:v>
                </c:pt>
                <c:pt idx="4">
                  <c:v>10000.719587366433</c:v>
                </c:pt>
                <c:pt idx="5">
                  <c:v>10174.008781382634</c:v>
                </c:pt>
                <c:pt idx="6">
                  <c:v>10335.713616198236</c:v>
                </c:pt>
                <c:pt idx="7">
                  <c:v>10521.375747925416</c:v>
                </c:pt>
                <c:pt idx="8">
                  <c:v>10706.365534525328</c:v>
                </c:pt>
                <c:pt idx="9">
                  <c:v>10889.496105101576</c:v>
                </c:pt>
                <c:pt idx="10">
                  <c:v>11065.829574340352</c:v>
                </c:pt>
                <c:pt idx="11">
                  <c:v>11218.928803595954</c:v>
                </c:pt>
                <c:pt idx="12">
                  <c:v>11394.375264229559</c:v>
                </c:pt>
                <c:pt idx="13">
                  <c:v>11610.854810880599</c:v>
                </c:pt>
                <c:pt idx="14">
                  <c:v>11841.044736650232</c:v>
                </c:pt>
                <c:pt idx="15">
                  <c:v>12082.379021533581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2-4BCE-9104-CE01454C0503}"/>
            </c:ext>
          </c:extLst>
        </c:ser>
        <c:ser>
          <c:idx val="1"/>
          <c:order val="1"/>
          <c:tx>
            <c:strRef>
              <c:f>'Scenarios P'!$F$2</c:f>
              <c:strCache>
                <c:ptCount val="1"/>
                <c:pt idx="0">
                  <c:v>Optimal Solution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'Scenarios P'!$A$3:$A$18</c:f>
              <c:numCache>
                <c:formatCode>dd/mm/yyyy</c:formatCode>
                <c:ptCount val="16"/>
                <c:pt idx="0">
                  <c:v>44292</c:v>
                </c:pt>
                <c:pt idx="1">
                  <c:v>44293</c:v>
                </c:pt>
                <c:pt idx="2">
                  <c:v>44294</c:v>
                </c:pt>
                <c:pt idx="3">
                  <c:v>44295</c:v>
                </c:pt>
                <c:pt idx="4">
                  <c:v>44296</c:v>
                </c:pt>
                <c:pt idx="5">
                  <c:v>44297</c:v>
                </c:pt>
                <c:pt idx="6">
                  <c:v>44298</c:v>
                </c:pt>
                <c:pt idx="7">
                  <c:v>44299</c:v>
                </c:pt>
                <c:pt idx="8">
                  <c:v>44300</c:v>
                </c:pt>
                <c:pt idx="9">
                  <c:v>44301</c:v>
                </c:pt>
                <c:pt idx="10">
                  <c:v>44302</c:v>
                </c:pt>
                <c:pt idx="11">
                  <c:v>44303</c:v>
                </c:pt>
                <c:pt idx="12">
                  <c:v>44304</c:v>
                </c:pt>
                <c:pt idx="13">
                  <c:v>44305</c:v>
                </c:pt>
                <c:pt idx="14">
                  <c:v>44306</c:v>
                </c:pt>
                <c:pt idx="15">
                  <c:v>44307</c:v>
                </c:pt>
              </c:numCache>
            </c:numRef>
          </c:cat>
          <c:val>
            <c:numRef>
              <c:f>'Scenarios P'!$F$3:$F$18</c:f>
              <c:numCache>
                <c:formatCode>0</c:formatCode>
                <c:ptCount val="16"/>
                <c:pt idx="0">
                  <c:v>7765.0956731541401</c:v>
                </c:pt>
                <c:pt idx="1">
                  <c:v>7993.9053293062361</c:v>
                </c:pt>
                <c:pt idx="2">
                  <c:v>8159.4412032745131</c:v>
                </c:pt>
                <c:pt idx="3">
                  <c:v>8313.611400767737</c:v>
                </c:pt>
                <c:pt idx="4">
                  <c:v>8458.9419843141077</c:v>
                </c:pt>
                <c:pt idx="5">
                  <c:v>8605.5157609194775</c:v>
                </c:pt>
                <c:pt idx="6">
                  <c:v>8742.2911003676745</c:v>
                </c:pt>
                <c:pt idx="7">
                  <c:v>8899.3303201202489</c:v>
                </c:pt>
                <c:pt idx="8">
                  <c:v>9055.8008479526743</c:v>
                </c:pt>
                <c:pt idx="9">
                  <c:v>9210.6987888984168</c:v>
                </c:pt>
                <c:pt idx="10">
                  <c:v>9359.8475149628812</c:v>
                </c:pt>
                <c:pt idx="11">
                  <c:v>9489.343946374911</c:v>
                </c:pt>
                <c:pt idx="12">
                  <c:v>9637.7424109941694</c:v>
                </c:pt>
                <c:pt idx="13">
                  <c:v>9820.8480275365073</c:v>
                </c:pt>
                <c:pt idx="14">
                  <c:v>10015.550339749987</c:v>
                </c:pt>
                <c:pt idx="15">
                  <c:v>10219.678922380488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2-4BCE-9104-CE01454C0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524768"/>
        <c:axId val="434918368"/>
      </c:lineChart>
      <c:dateAx>
        <c:axId val="474524768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918368"/>
        <c:crosses val="autoZero"/>
        <c:auto val="1"/>
        <c:lblOffset val="100"/>
        <c:baseTimeUnit val="days"/>
      </c:dateAx>
      <c:valAx>
        <c:axId val="43491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Deaths</a:t>
            </a:r>
            <a:r>
              <a:rPr lang="en-IN" baseline="0"/>
              <a:t> due to covid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'Forecast Deaths'!$B$1</c:f>
              <c:strCache>
                <c:ptCount val="1"/>
                <c:pt idx="0">
                  <c:v>Deaths Due to covid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'Forecast Deaths'!$B$2:$B$112</c:f>
              <c:numCache>
                <c:formatCode>General</c:formatCode>
                <c:ptCount val="111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8</c:v>
                </c:pt>
                <c:pt idx="31">
                  <c:v>8</c:v>
                </c:pt>
                <c:pt idx="32">
                  <c:v>7</c:v>
                </c:pt>
                <c:pt idx="33">
                  <c:v>7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6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5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2</c:v>
                </c:pt>
                <c:pt idx="61">
                  <c:v>6</c:v>
                </c:pt>
                <c:pt idx="62">
                  <c:v>5</c:v>
                </c:pt>
                <c:pt idx="63">
                  <c:v>3</c:v>
                </c:pt>
                <c:pt idx="64">
                  <c:v>5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5</c:v>
                </c:pt>
                <c:pt idx="69">
                  <c:v>4</c:v>
                </c:pt>
                <c:pt idx="70">
                  <c:v>4</c:v>
                </c:pt>
                <c:pt idx="71">
                  <c:v>5</c:v>
                </c:pt>
                <c:pt idx="72">
                  <c:v>7</c:v>
                </c:pt>
                <c:pt idx="73">
                  <c:v>4</c:v>
                </c:pt>
                <c:pt idx="74">
                  <c:v>4</c:v>
                </c:pt>
                <c:pt idx="75">
                  <c:v>8</c:v>
                </c:pt>
                <c:pt idx="76">
                  <c:v>8</c:v>
                </c:pt>
                <c:pt idx="77">
                  <c:v>10</c:v>
                </c:pt>
                <c:pt idx="78">
                  <c:v>7</c:v>
                </c:pt>
                <c:pt idx="79">
                  <c:v>10</c:v>
                </c:pt>
                <c:pt idx="80">
                  <c:v>10</c:v>
                </c:pt>
                <c:pt idx="81">
                  <c:v>8</c:v>
                </c:pt>
                <c:pt idx="82">
                  <c:v>6</c:v>
                </c:pt>
                <c:pt idx="83">
                  <c:v>14</c:v>
                </c:pt>
                <c:pt idx="84">
                  <c:v>9</c:v>
                </c:pt>
                <c:pt idx="85">
                  <c:v>12</c:v>
                </c:pt>
                <c:pt idx="86">
                  <c:v>8</c:v>
                </c:pt>
                <c:pt idx="87">
                  <c:v>12</c:v>
                </c:pt>
                <c:pt idx="88">
                  <c:v>10</c:v>
                </c:pt>
                <c:pt idx="89">
                  <c:v>15</c:v>
                </c:pt>
                <c:pt idx="90">
                  <c:v>18</c:v>
                </c:pt>
                <c:pt idx="91">
                  <c:v>20</c:v>
                </c:pt>
                <c:pt idx="92">
                  <c:v>27</c:v>
                </c:pt>
                <c:pt idx="93">
                  <c:v>25</c:v>
                </c:pt>
                <c:pt idx="9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6-42D1-B251-7364946AF012}"/>
            </c:ext>
          </c:extLst>
        </c:ser>
        <c:ser>
          <c:idx val="1"/>
          <c:order val="1"/>
          <c:tx>
            <c:strRef>
              <c:f>'Forecast Deaths'!$C$1</c:f>
              <c:strCache>
                <c:ptCount val="1"/>
                <c:pt idx="0">
                  <c:v>Forecast(Deaths Due to covid 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Deaths'!$A$2:$A$112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'Forecast Deaths'!$C$2:$C$112</c:f>
              <c:numCache>
                <c:formatCode>General</c:formatCode>
                <c:ptCount val="111"/>
                <c:pt idx="94">
                  <c:v>21</c:v>
                </c:pt>
                <c:pt idx="95">
                  <c:v>21.0522536394177</c:v>
                </c:pt>
                <c:pt idx="96">
                  <c:v>21.104507278835385</c:v>
                </c:pt>
                <c:pt idx="97">
                  <c:v>21.156760918253088</c:v>
                </c:pt>
                <c:pt idx="98">
                  <c:v>21.209014557670773</c:v>
                </c:pt>
                <c:pt idx="99">
                  <c:v>21.261268197088473</c:v>
                </c:pt>
                <c:pt idx="100">
                  <c:v>21.313521836506158</c:v>
                </c:pt>
                <c:pt idx="101">
                  <c:v>21.365775475923858</c:v>
                </c:pt>
                <c:pt idx="102">
                  <c:v>21.418029115341547</c:v>
                </c:pt>
                <c:pt idx="103">
                  <c:v>21.470282754759246</c:v>
                </c:pt>
                <c:pt idx="104">
                  <c:v>21.522536394176932</c:v>
                </c:pt>
                <c:pt idx="105">
                  <c:v>21.574790033594631</c:v>
                </c:pt>
                <c:pt idx="106">
                  <c:v>21.627043673012317</c:v>
                </c:pt>
                <c:pt idx="107">
                  <c:v>21.67929731243002</c:v>
                </c:pt>
                <c:pt idx="108">
                  <c:v>21.731550951847705</c:v>
                </c:pt>
                <c:pt idx="109">
                  <c:v>21.783804591265405</c:v>
                </c:pt>
                <c:pt idx="110">
                  <c:v>21.83605823068309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6-42D1-B251-7364946AF012}"/>
            </c:ext>
          </c:extLst>
        </c:ser>
        <c:ser>
          <c:idx val="2"/>
          <c:order val="2"/>
          <c:tx>
            <c:strRef>
              <c:f>'Forecast Deaths'!$D$1</c:f>
              <c:strCache>
                <c:ptCount val="1"/>
                <c:pt idx="0">
                  <c:v>Lower Confidence Bound(Deaths Due to covid 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Deaths'!$A$2:$A$112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'Forecast Deaths'!$D$2:$D$112</c:f>
              <c:numCache>
                <c:formatCode>General</c:formatCode>
                <c:ptCount val="111"/>
                <c:pt idx="94" formatCode="0.00">
                  <c:v>21</c:v>
                </c:pt>
                <c:pt idx="95" formatCode="0.00">
                  <c:v>16.447982294630886</c:v>
                </c:pt>
                <c:pt idx="96" formatCode="0.00">
                  <c:v>15.954714682578498</c:v>
                </c:pt>
                <c:pt idx="97" formatCode="0.00">
                  <c:v>15.512057572189647</c:v>
                </c:pt>
                <c:pt idx="98" formatCode="0.00">
                  <c:v>15.107679190978752</c:v>
                </c:pt>
                <c:pt idx="99" formatCode="0.00">
                  <c:v>14.733538242620941</c:v>
                </c:pt>
                <c:pt idx="100" formatCode="0.00">
                  <c:v>14.384047573006335</c:v>
                </c:pt>
                <c:pt idx="101" formatCode="0.00">
                  <c:v>14.055139300758427</c:v>
                </c:pt>
                <c:pt idx="102" formatCode="0.00">
                  <c:v>13.743743226187114</c:v>
                </c:pt>
                <c:pt idx="103" formatCode="0.00">
                  <c:v>13.447475027058926</c:v>
                </c:pt>
                <c:pt idx="104" formatCode="0.00">
                  <c:v>13.164439513559554</c:v>
                </c:pt>
                <c:pt idx="105" formatCode="0.00">
                  <c:v>12.893100958448132</c:v>
                </c:pt>
                <c:pt idx="106" formatCode="0.00">
                  <c:v>12.632194511993907</c:v>
                </c:pt>
                <c:pt idx="107" formatCode="0.00">
                  <c:v>12.380663834317135</c:v>
                </c:pt>
                <c:pt idx="108" formatCode="0.00">
                  <c:v>12.137616045430441</c:v>
                </c:pt>
                <c:pt idx="109" formatCode="0.00">
                  <c:v>11.90228845693801</c:v>
                </c:pt>
                <c:pt idx="110" formatCode="0.00">
                  <c:v>11.674023526347844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6-42D1-B251-7364946AF012}"/>
            </c:ext>
          </c:extLst>
        </c:ser>
        <c:ser>
          <c:idx val="3"/>
          <c:order val="3"/>
          <c:tx>
            <c:strRef>
              <c:f>'Forecast Deaths'!$E$1</c:f>
              <c:strCache>
                <c:ptCount val="1"/>
                <c:pt idx="0">
                  <c:v>Upper Confidence Bound(Deaths Due to covid )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Deaths'!$A$2:$A$112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'Forecast Deaths'!$E$2:$E$112</c:f>
              <c:numCache>
                <c:formatCode>General</c:formatCode>
                <c:ptCount val="111"/>
                <c:pt idx="94" formatCode="0.00">
                  <c:v>21</c:v>
                </c:pt>
                <c:pt idx="95" formatCode="0.00">
                  <c:v>25.656524984204513</c:v>
                </c:pt>
                <c:pt idx="96" formatCode="0.00">
                  <c:v>26.254299875092272</c:v>
                </c:pt>
                <c:pt idx="97" formatCode="0.00">
                  <c:v>26.801464264316529</c:v>
                </c:pt>
                <c:pt idx="98" formatCode="0.00">
                  <c:v>27.310349924362797</c:v>
                </c:pt>
                <c:pt idx="99" formatCode="0.00">
                  <c:v>27.788998151556005</c:v>
                </c:pt>
                <c:pt idx="100" formatCode="0.00">
                  <c:v>28.242996100005982</c:v>
                </c:pt>
                <c:pt idx="101" formatCode="0.00">
                  <c:v>28.676411651089289</c:v>
                </c:pt>
                <c:pt idx="102" formatCode="0.00">
                  <c:v>29.09231500449598</c:v>
                </c:pt>
                <c:pt idx="103" formatCode="0.00">
                  <c:v>29.493090482459564</c:v>
                </c:pt>
                <c:pt idx="104" formatCode="0.00">
                  <c:v>29.88063327479431</c:v>
                </c:pt>
                <c:pt idx="105" formatCode="0.00">
                  <c:v>30.256479108741132</c:v>
                </c:pt>
                <c:pt idx="106" formatCode="0.00">
                  <c:v>30.621892834030724</c:v>
                </c:pt>
                <c:pt idx="107" formatCode="0.00">
                  <c:v>30.977930790542906</c:v>
                </c:pt>
                <c:pt idx="108" formatCode="0.00">
                  <c:v>31.325485858264969</c:v>
                </c:pt>
                <c:pt idx="109" formatCode="0.00">
                  <c:v>31.6653207255928</c:v>
                </c:pt>
                <c:pt idx="110" formatCode="0.00">
                  <c:v>31.998092935018335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56-42D1-B251-7364946AF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533423"/>
        <c:axId val="727529263"/>
      </c:lineChart>
      <c:catAx>
        <c:axId val="727533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low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529263"/>
        <c:crosses val="autoZero"/>
        <c:auto val="1"/>
        <c:lblAlgn val="ctr"/>
        <c:lblOffset val="100"/>
        <c:noMultiLvlLbl val="0"/>
      </c:catAx>
      <c:valAx>
        <c:axId val="72752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Number</a:t>
                </a:r>
                <a:r>
                  <a:rPr lang="en-IN" baseline="0"/>
                  <a:t> of deaths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5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3</a:t>
            </a:r>
            <a:r>
              <a:rPr lang="en-IN" baseline="0"/>
              <a:t> Days Moving Average Number Of Deaths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 Day Moving Avg D'!$B$1</c:f>
              <c:strCache>
                <c:ptCount val="1"/>
                <c:pt idx="0">
                  <c:v>Deaths Due to covid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'3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'3 Day Moving Avg D'!$B$2:$B$112</c:f>
              <c:numCache>
                <c:formatCode>General</c:formatCode>
                <c:ptCount val="111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8</c:v>
                </c:pt>
                <c:pt idx="31">
                  <c:v>8</c:v>
                </c:pt>
                <c:pt idx="32">
                  <c:v>7</c:v>
                </c:pt>
                <c:pt idx="33">
                  <c:v>7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6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5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2</c:v>
                </c:pt>
                <c:pt idx="61">
                  <c:v>6</c:v>
                </c:pt>
                <c:pt idx="62">
                  <c:v>5</c:v>
                </c:pt>
                <c:pt idx="63">
                  <c:v>3</c:v>
                </c:pt>
                <c:pt idx="64">
                  <c:v>5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5</c:v>
                </c:pt>
                <c:pt idx="69">
                  <c:v>4</c:v>
                </c:pt>
                <c:pt idx="70">
                  <c:v>4</c:v>
                </c:pt>
                <c:pt idx="71">
                  <c:v>5</c:v>
                </c:pt>
                <c:pt idx="72">
                  <c:v>7</c:v>
                </c:pt>
                <c:pt idx="73">
                  <c:v>4</c:v>
                </c:pt>
                <c:pt idx="74">
                  <c:v>4</c:v>
                </c:pt>
                <c:pt idx="75">
                  <c:v>8</c:v>
                </c:pt>
                <c:pt idx="76">
                  <c:v>8</c:v>
                </c:pt>
                <c:pt idx="77">
                  <c:v>10</c:v>
                </c:pt>
                <c:pt idx="78">
                  <c:v>7</c:v>
                </c:pt>
                <c:pt idx="79">
                  <c:v>10</c:v>
                </c:pt>
                <c:pt idx="80">
                  <c:v>10</c:v>
                </c:pt>
                <c:pt idx="81">
                  <c:v>8</c:v>
                </c:pt>
                <c:pt idx="82">
                  <c:v>6</c:v>
                </c:pt>
                <c:pt idx="83">
                  <c:v>14</c:v>
                </c:pt>
                <c:pt idx="84">
                  <c:v>9</c:v>
                </c:pt>
                <c:pt idx="85">
                  <c:v>12</c:v>
                </c:pt>
                <c:pt idx="86">
                  <c:v>8</c:v>
                </c:pt>
                <c:pt idx="87">
                  <c:v>12</c:v>
                </c:pt>
                <c:pt idx="88">
                  <c:v>10</c:v>
                </c:pt>
                <c:pt idx="89">
                  <c:v>15</c:v>
                </c:pt>
                <c:pt idx="90">
                  <c:v>18</c:v>
                </c:pt>
                <c:pt idx="91">
                  <c:v>20</c:v>
                </c:pt>
                <c:pt idx="92">
                  <c:v>27</c:v>
                </c:pt>
                <c:pt idx="93">
                  <c:v>25</c:v>
                </c:pt>
                <c:pt idx="94">
                  <c:v>21</c:v>
                </c:pt>
                <c:pt idx="95" formatCode="0">
                  <c:v>24.333333333333332</c:v>
                </c:pt>
                <c:pt idx="96" formatCode="0">
                  <c:v>23.444444444444443</c:v>
                </c:pt>
                <c:pt idx="97" formatCode="0">
                  <c:v>22.925925925925924</c:v>
                </c:pt>
                <c:pt idx="98" formatCode="0">
                  <c:v>23.567901234567898</c:v>
                </c:pt>
                <c:pt idx="99" formatCode="0">
                  <c:v>23.31275720164609</c:v>
                </c:pt>
                <c:pt idx="100" formatCode="0">
                  <c:v>23.26886145404664</c:v>
                </c:pt>
                <c:pt idx="101" formatCode="0">
                  <c:v>23.383173296753544</c:v>
                </c:pt>
                <c:pt idx="102" formatCode="0">
                  <c:v>23.321597317482091</c:v>
                </c:pt>
                <c:pt idx="103" formatCode="0">
                  <c:v>23.324544022760758</c:v>
                </c:pt>
                <c:pt idx="104" formatCode="0">
                  <c:v>23.343104878998798</c:v>
                </c:pt>
                <c:pt idx="105" formatCode="0">
                  <c:v>23.329748739747217</c:v>
                </c:pt>
                <c:pt idx="106" formatCode="0">
                  <c:v>23.332465880502259</c:v>
                </c:pt>
                <c:pt idx="107" formatCode="0">
                  <c:v>23.335106499749426</c:v>
                </c:pt>
                <c:pt idx="108" formatCode="0">
                  <c:v>23.332440373332968</c:v>
                </c:pt>
                <c:pt idx="109" formatCode="0">
                  <c:v>23.33333758452822</c:v>
                </c:pt>
                <c:pt idx="110" formatCode="0">
                  <c:v>23.333628152536871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4-46EA-9720-B391E63B545E}"/>
            </c:ext>
          </c:extLst>
        </c:ser>
        <c:ser>
          <c:idx val="1"/>
          <c:order val="1"/>
          <c:tx>
            <c:strRef>
              <c:f>'3 Day Moving Avg D'!$C$1</c:f>
              <c:strCache>
                <c:ptCount val="1"/>
                <c:pt idx="0">
                  <c:v>3 Day Moving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'3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'3 Day Moving Avg D'!$C$2:$C$112</c:f>
              <c:numCache>
                <c:formatCode>General</c:formatCode>
                <c:ptCount val="111"/>
                <c:pt idx="3" formatCode="_(* #,##0_);_(* \(#,##0\);_(* &quot;-&quot;??_);_(@_)">
                  <c:v>6.333333333333333</c:v>
                </c:pt>
                <c:pt idx="4" formatCode="_(* #,##0_);_(* \(#,##0\);_(* &quot;-&quot;??_);_(@_)">
                  <c:v>4.333333333333333</c:v>
                </c:pt>
                <c:pt idx="5" formatCode="_(* #,##0_);_(* \(#,##0\);_(* &quot;-&quot;??_);_(@_)">
                  <c:v>5</c:v>
                </c:pt>
                <c:pt idx="6" formatCode="_(* #,##0_);_(* \(#,##0\);_(* &quot;-&quot;??_);_(@_)">
                  <c:v>6.666666666666667</c:v>
                </c:pt>
                <c:pt idx="7" formatCode="_(* #,##0_);_(* \(#,##0\);_(* &quot;-&quot;??_);_(@_)">
                  <c:v>8</c:v>
                </c:pt>
                <c:pt idx="8" formatCode="_(* #,##0_);_(* \(#,##0\);_(* &quot;-&quot;??_);_(@_)">
                  <c:v>8</c:v>
                </c:pt>
                <c:pt idx="9" formatCode="_(* #,##0_);_(* \(#,##0\);_(* &quot;-&quot;??_);_(@_)">
                  <c:v>8.3333333333333339</c:v>
                </c:pt>
                <c:pt idx="10" formatCode="_(* #,##0_);_(* \(#,##0\);_(* &quot;-&quot;??_);_(@_)">
                  <c:v>8</c:v>
                </c:pt>
                <c:pt idx="11" formatCode="_(* #,##0_);_(* \(#,##0\);_(* &quot;-&quot;??_);_(@_)">
                  <c:v>8</c:v>
                </c:pt>
                <c:pt idx="12" formatCode="_(* #,##0_);_(* \(#,##0\);_(* &quot;-&quot;??_);_(@_)">
                  <c:v>7.333333333333333</c:v>
                </c:pt>
                <c:pt idx="13" formatCode="_(* #,##0_);_(* \(#,##0\);_(* &quot;-&quot;??_);_(@_)">
                  <c:v>8</c:v>
                </c:pt>
                <c:pt idx="14" formatCode="_(* #,##0_);_(* \(#,##0\);_(* &quot;-&quot;??_);_(@_)">
                  <c:v>8</c:v>
                </c:pt>
                <c:pt idx="15" formatCode="_(* #,##0_);_(* \(#,##0\);_(* &quot;-&quot;??_);_(@_)">
                  <c:v>8.3333333333333339</c:v>
                </c:pt>
                <c:pt idx="16" formatCode="_(* #,##0_);_(* \(#,##0\);_(* &quot;-&quot;??_);_(@_)">
                  <c:v>8.3333333333333339</c:v>
                </c:pt>
                <c:pt idx="17" formatCode="_(* #,##0_);_(* \(#,##0\);_(* &quot;-&quot;??_);_(@_)">
                  <c:v>7.666666666666667</c:v>
                </c:pt>
                <c:pt idx="18" formatCode="_(* #,##0_);_(* \(#,##0\);_(* &quot;-&quot;??_);_(@_)">
                  <c:v>7.333333333333333</c:v>
                </c:pt>
                <c:pt idx="19" formatCode="_(* #,##0_);_(* \(#,##0\);_(* &quot;-&quot;??_);_(@_)">
                  <c:v>7.333333333333333</c:v>
                </c:pt>
                <c:pt idx="20" formatCode="_(* #,##0_);_(* \(#,##0\);_(* &quot;-&quot;??_);_(@_)">
                  <c:v>8</c:v>
                </c:pt>
                <c:pt idx="21" formatCode="_(* #,##0_);_(* \(#,##0\);_(* &quot;-&quot;??_);_(@_)">
                  <c:v>9</c:v>
                </c:pt>
                <c:pt idx="22" formatCode="_(* #,##0_);_(* \(#,##0\);_(* &quot;-&quot;??_);_(@_)">
                  <c:v>9.3333333333333339</c:v>
                </c:pt>
                <c:pt idx="23" formatCode="_(* #,##0_);_(* \(#,##0\);_(* &quot;-&quot;??_);_(@_)">
                  <c:v>9</c:v>
                </c:pt>
                <c:pt idx="24" formatCode="_(* #,##0_);_(* \(#,##0\);_(* &quot;-&quot;??_);_(@_)">
                  <c:v>8</c:v>
                </c:pt>
                <c:pt idx="25" formatCode="_(* #,##0_);_(* \(#,##0\);_(* &quot;-&quot;??_);_(@_)">
                  <c:v>7.333333333333333</c:v>
                </c:pt>
                <c:pt idx="26" formatCode="_(* #,##0_);_(* \(#,##0\);_(* &quot;-&quot;??_);_(@_)">
                  <c:v>6.666666666666667</c:v>
                </c:pt>
                <c:pt idx="27" formatCode="_(* #,##0_);_(* \(#,##0\);_(* &quot;-&quot;??_);_(@_)">
                  <c:v>6.333333333333333</c:v>
                </c:pt>
                <c:pt idx="28" formatCode="_(* #,##0_);_(* \(#,##0\);_(* &quot;-&quot;??_);_(@_)">
                  <c:v>6.333333333333333</c:v>
                </c:pt>
                <c:pt idx="29" formatCode="_(* #,##0_);_(* \(#,##0\);_(* &quot;-&quot;??_);_(@_)">
                  <c:v>7</c:v>
                </c:pt>
                <c:pt idx="30" formatCode="_(* #,##0_);_(* \(#,##0\);_(* &quot;-&quot;??_);_(@_)">
                  <c:v>8</c:v>
                </c:pt>
                <c:pt idx="31" formatCode="_(* #,##0_);_(* \(#,##0\);_(* &quot;-&quot;??_);_(@_)">
                  <c:v>8.3333333333333339</c:v>
                </c:pt>
                <c:pt idx="32" formatCode="_(* #,##0_);_(* \(#,##0\);_(* &quot;-&quot;??_);_(@_)">
                  <c:v>8.3333333333333339</c:v>
                </c:pt>
                <c:pt idx="33" formatCode="_(* #,##0_);_(* \(#,##0\);_(* &quot;-&quot;??_);_(@_)">
                  <c:v>7.666666666666667</c:v>
                </c:pt>
                <c:pt idx="34" formatCode="_(* #,##0_);_(* \(#,##0\);_(* &quot;-&quot;??_);_(@_)">
                  <c:v>7.333333333333333</c:v>
                </c:pt>
                <c:pt idx="35" formatCode="_(* #,##0_);_(* \(#,##0\);_(* &quot;-&quot;??_);_(@_)">
                  <c:v>6.333333333333333</c:v>
                </c:pt>
                <c:pt idx="36" formatCode="_(* #,##0_);_(* \(#,##0\);_(* &quot;-&quot;??_);_(@_)">
                  <c:v>5.333333333333333</c:v>
                </c:pt>
                <c:pt idx="37" formatCode="_(* #,##0_);_(* \(#,##0\);_(* &quot;-&quot;??_);_(@_)">
                  <c:v>4.333333333333333</c:v>
                </c:pt>
                <c:pt idx="38" formatCode="_(* #,##0_);_(* \(#,##0\);_(* &quot;-&quot;??_);_(@_)">
                  <c:v>4</c:v>
                </c:pt>
                <c:pt idx="39" formatCode="_(* #,##0_);_(* \(#,##0\);_(* &quot;-&quot;??_);_(@_)">
                  <c:v>3.6666666666666665</c:v>
                </c:pt>
                <c:pt idx="40" formatCode="_(* #,##0_);_(* \(#,##0\);_(* &quot;-&quot;??_);_(@_)">
                  <c:v>3.3333333333333335</c:v>
                </c:pt>
                <c:pt idx="41" formatCode="_(* #,##0_);_(* \(#,##0\);_(* &quot;-&quot;??_);_(@_)">
                  <c:v>3.3333333333333335</c:v>
                </c:pt>
                <c:pt idx="42" formatCode="_(* #,##0_);_(* \(#,##0\);_(* &quot;-&quot;??_);_(@_)">
                  <c:v>3.3333333333333335</c:v>
                </c:pt>
                <c:pt idx="43" formatCode="_(* #,##0_);_(* \(#,##0\);_(* &quot;-&quot;??_);_(@_)">
                  <c:v>3.6666666666666665</c:v>
                </c:pt>
                <c:pt idx="44" formatCode="_(* #,##0_);_(* \(#,##0\);_(* &quot;-&quot;??_);_(@_)">
                  <c:v>4.333333333333333</c:v>
                </c:pt>
                <c:pt idx="45" formatCode="_(* #,##0_);_(* \(#,##0\);_(* &quot;-&quot;??_);_(@_)">
                  <c:v>4.666666666666667</c:v>
                </c:pt>
                <c:pt idx="46" formatCode="_(* #,##0_);_(* \(#,##0\);_(* &quot;-&quot;??_);_(@_)">
                  <c:v>4.333333333333333</c:v>
                </c:pt>
                <c:pt idx="47" formatCode="_(* #,##0_);_(* \(#,##0\);_(* &quot;-&quot;??_);_(@_)">
                  <c:v>3.3333333333333335</c:v>
                </c:pt>
                <c:pt idx="48" formatCode="_(* #,##0_);_(* \(#,##0\);_(* &quot;-&quot;??_);_(@_)">
                  <c:v>3</c:v>
                </c:pt>
                <c:pt idx="49" formatCode="_(* #,##0_);_(* \(#,##0\);_(* &quot;-&quot;??_);_(@_)">
                  <c:v>3.3333333333333335</c:v>
                </c:pt>
                <c:pt idx="50" formatCode="_(* #,##0_);_(* \(#,##0\);_(* &quot;-&quot;??_);_(@_)">
                  <c:v>4</c:v>
                </c:pt>
                <c:pt idx="51" formatCode="_(* #,##0_);_(* \(#,##0\);_(* &quot;-&quot;??_);_(@_)">
                  <c:v>4</c:v>
                </c:pt>
                <c:pt idx="52" formatCode="_(* #,##0_);_(* \(#,##0\);_(* &quot;-&quot;??_);_(@_)">
                  <c:v>4</c:v>
                </c:pt>
                <c:pt idx="53" formatCode="_(* #,##0_);_(* \(#,##0\);_(* &quot;-&quot;??_);_(@_)">
                  <c:v>3.6666666666666665</c:v>
                </c:pt>
                <c:pt idx="54" formatCode="_(* #,##0_);_(* \(#,##0\);_(* &quot;-&quot;??_);_(@_)">
                  <c:v>3.6666666666666665</c:v>
                </c:pt>
                <c:pt idx="55" formatCode="_(* #,##0_);_(* \(#,##0\);_(* &quot;-&quot;??_);_(@_)">
                  <c:v>3.6666666666666665</c:v>
                </c:pt>
                <c:pt idx="56" formatCode="_(* #,##0_);_(* \(#,##0\);_(* &quot;-&quot;??_);_(@_)">
                  <c:v>4</c:v>
                </c:pt>
                <c:pt idx="57" formatCode="_(* #,##0_);_(* \(#,##0\);_(* &quot;-&quot;??_);_(@_)">
                  <c:v>4</c:v>
                </c:pt>
                <c:pt idx="58" formatCode="_(* #,##0_);_(* \(#,##0\);_(* &quot;-&quot;??_);_(@_)">
                  <c:v>4</c:v>
                </c:pt>
                <c:pt idx="59" formatCode="_(* #,##0_);_(* \(#,##0\);_(* &quot;-&quot;??_);_(@_)">
                  <c:v>4</c:v>
                </c:pt>
                <c:pt idx="60" formatCode="_(* #,##0_);_(* \(#,##0\);_(* &quot;-&quot;??_);_(@_)">
                  <c:v>4.333333333333333</c:v>
                </c:pt>
                <c:pt idx="61" formatCode="_(* #,##0_);_(* \(#,##0\);_(* &quot;-&quot;??_);_(@_)">
                  <c:v>3.6666666666666665</c:v>
                </c:pt>
                <c:pt idx="62" formatCode="_(* #,##0_);_(* \(#,##0\);_(* &quot;-&quot;??_);_(@_)">
                  <c:v>4</c:v>
                </c:pt>
                <c:pt idx="63" formatCode="_(* #,##0_);_(* \(#,##0\);_(* &quot;-&quot;??_);_(@_)">
                  <c:v>4.333333333333333</c:v>
                </c:pt>
                <c:pt idx="64" formatCode="_(* #,##0_);_(* \(#,##0\);_(* &quot;-&quot;??_);_(@_)">
                  <c:v>4.666666666666667</c:v>
                </c:pt>
                <c:pt idx="65" formatCode="_(* #,##0_);_(* \(#,##0\);_(* &quot;-&quot;??_);_(@_)">
                  <c:v>4.333333333333333</c:v>
                </c:pt>
                <c:pt idx="66" formatCode="_(* #,##0_);_(* \(#,##0\);_(* &quot;-&quot;??_);_(@_)">
                  <c:v>4.333333333333333</c:v>
                </c:pt>
                <c:pt idx="67" formatCode="_(* #,##0_);_(* \(#,##0\);_(* &quot;-&quot;??_);_(@_)">
                  <c:v>4.666666666666667</c:v>
                </c:pt>
                <c:pt idx="68" formatCode="_(* #,##0_);_(* \(#,##0\);_(* &quot;-&quot;??_);_(@_)">
                  <c:v>3.6666666666666665</c:v>
                </c:pt>
                <c:pt idx="69" formatCode="_(* #,##0_);_(* \(#,##0\);_(* &quot;-&quot;??_);_(@_)">
                  <c:v>3.6666666666666665</c:v>
                </c:pt>
                <c:pt idx="70" formatCode="_(* #,##0_);_(* \(#,##0\);_(* &quot;-&quot;??_);_(@_)">
                  <c:v>3.6666666666666665</c:v>
                </c:pt>
                <c:pt idx="71" formatCode="_(* #,##0_);_(* \(#,##0\);_(* &quot;-&quot;??_);_(@_)">
                  <c:v>4.333333333333333</c:v>
                </c:pt>
                <c:pt idx="72" formatCode="_(* #,##0_);_(* \(#,##0\);_(* &quot;-&quot;??_);_(@_)">
                  <c:v>4.333333333333333</c:v>
                </c:pt>
                <c:pt idx="73" formatCode="_(* #,##0_);_(* \(#,##0\);_(* &quot;-&quot;??_);_(@_)">
                  <c:v>5.333333333333333</c:v>
                </c:pt>
                <c:pt idx="74" formatCode="_(* #,##0_);_(* \(#,##0\);_(* &quot;-&quot;??_);_(@_)">
                  <c:v>5.333333333333333</c:v>
                </c:pt>
                <c:pt idx="75" formatCode="_(* #,##0_);_(* \(#,##0\);_(* &quot;-&quot;??_);_(@_)">
                  <c:v>5</c:v>
                </c:pt>
                <c:pt idx="76" formatCode="_(* #,##0_);_(* \(#,##0\);_(* &quot;-&quot;??_);_(@_)">
                  <c:v>5.333333333333333</c:v>
                </c:pt>
                <c:pt idx="77" formatCode="_(* #,##0_);_(* \(#,##0\);_(* &quot;-&quot;??_);_(@_)">
                  <c:v>6.666666666666667</c:v>
                </c:pt>
                <c:pt idx="78" formatCode="_(* #,##0_);_(* \(#,##0\);_(* &quot;-&quot;??_);_(@_)">
                  <c:v>8.6666666666666661</c:v>
                </c:pt>
                <c:pt idx="79" formatCode="_(* #,##0_);_(* \(#,##0\);_(* &quot;-&quot;??_);_(@_)">
                  <c:v>8.3333333333333339</c:v>
                </c:pt>
                <c:pt idx="80" formatCode="_(* #,##0_);_(* \(#,##0\);_(* &quot;-&quot;??_);_(@_)">
                  <c:v>9</c:v>
                </c:pt>
                <c:pt idx="81" formatCode="_(* #,##0_);_(* \(#,##0\);_(* &quot;-&quot;??_);_(@_)">
                  <c:v>9</c:v>
                </c:pt>
                <c:pt idx="82" formatCode="_(* #,##0_);_(* \(#,##0\);_(* &quot;-&quot;??_);_(@_)">
                  <c:v>9.3333333333333339</c:v>
                </c:pt>
                <c:pt idx="83" formatCode="_(* #,##0_);_(* \(#,##0\);_(* &quot;-&quot;??_);_(@_)">
                  <c:v>8</c:v>
                </c:pt>
                <c:pt idx="84" formatCode="_(* #,##0_);_(* \(#,##0\);_(* &quot;-&quot;??_);_(@_)">
                  <c:v>9.3333333333333339</c:v>
                </c:pt>
                <c:pt idx="85" formatCode="_(* #,##0_);_(* \(#,##0\);_(* &quot;-&quot;??_);_(@_)">
                  <c:v>9.6666666666666661</c:v>
                </c:pt>
                <c:pt idx="86" formatCode="_(* #,##0_);_(* \(#,##0\);_(* &quot;-&quot;??_);_(@_)">
                  <c:v>11.666666666666666</c:v>
                </c:pt>
                <c:pt idx="87" formatCode="_(* #,##0_);_(* \(#,##0\);_(* &quot;-&quot;??_);_(@_)">
                  <c:v>9.6666666666666661</c:v>
                </c:pt>
                <c:pt idx="88" formatCode="_(* #,##0_);_(* \(#,##0\);_(* &quot;-&quot;??_);_(@_)">
                  <c:v>10.666666666666666</c:v>
                </c:pt>
                <c:pt idx="89" formatCode="_(* #,##0_);_(* \(#,##0\);_(* &quot;-&quot;??_);_(@_)">
                  <c:v>10</c:v>
                </c:pt>
                <c:pt idx="90" formatCode="_(* #,##0_);_(* \(#,##0\);_(* &quot;-&quot;??_);_(@_)">
                  <c:v>12.333333333333334</c:v>
                </c:pt>
                <c:pt idx="91" formatCode="_(* #,##0_);_(* \(#,##0\);_(* &quot;-&quot;??_);_(@_)">
                  <c:v>14.333333333333334</c:v>
                </c:pt>
                <c:pt idx="92" formatCode="_(* #,##0_);_(* \(#,##0\);_(* &quot;-&quot;??_);_(@_)">
                  <c:v>17.666666666666668</c:v>
                </c:pt>
                <c:pt idx="93" formatCode="_(* #,##0_);_(* \(#,##0\);_(* &quot;-&quot;??_);_(@_)">
                  <c:v>21.666666666666668</c:v>
                </c:pt>
                <c:pt idx="94" formatCode="_(* #,##0_);_(* \(#,##0\);_(* &quot;-&quot;??_);_(@_)">
                  <c:v>24</c:v>
                </c:pt>
                <c:pt idx="95" formatCode="_(* #,##0_);_(* \(#,##0\);_(* &quot;-&quot;??_);_(@_)">
                  <c:v>24.333333333333332</c:v>
                </c:pt>
                <c:pt idx="96" formatCode="_(* #,##0_);_(* \(#,##0\);_(* &quot;-&quot;??_);_(@_)">
                  <c:v>23.444444444444443</c:v>
                </c:pt>
                <c:pt idx="97" formatCode="_(* #,##0_);_(* \(#,##0\);_(* &quot;-&quot;??_);_(@_)">
                  <c:v>22.925925925925924</c:v>
                </c:pt>
                <c:pt idx="98" formatCode="_(* #,##0_);_(* \(#,##0\);_(* &quot;-&quot;??_);_(@_)">
                  <c:v>23.567901234567898</c:v>
                </c:pt>
                <c:pt idx="99" formatCode="_(* #,##0_);_(* \(#,##0\);_(* &quot;-&quot;??_);_(@_)">
                  <c:v>23.31275720164609</c:v>
                </c:pt>
                <c:pt idx="100" formatCode="_(* #,##0_);_(* \(#,##0\);_(* &quot;-&quot;??_);_(@_)">
                  <c:v>23.26886145404664</c:v>
                </c:pt>
                <c:pt idx="101" formatCode="_(* #,##0_);_(* \(#,##0\);_(* &quot;-&quot;??_);_(@_)">
                  <c:v>23.383173296753544</c:v>
                </c:pt>
                <c:pt idx="102" formatCode="_(* #,##0_);_(* \(#,##0\);_(* &quot;-&quot;??_);_(@_)">
                  <c:v>23.321597317482091</c:v>
                </c:pt>
                <c:pt idx="103" formatCode="_(* #,##0_);_(* \(#,##0\);_(* &quot;-&quot;??_);_(@_)">
                  <c:v>23.324544022760758</c:v>
                </c:pt>
                <c:pt idx="104" formatCode="_(* #,##0_);_(* \(#,##0\);_(* &quot;-&quot;??_);_(@_)">
                  <c:v>23.343104878998798</c:v>
                </c:pt>
                <c:pt idx="105" formatCode="_(* #,##0_);_(* \(#,##0\);_(* &quot;-&quot;??_);_(@_)">
                  <c:v>23.329748739747217</c:v>
                </c:pt>
                <c:pt idx="106" formatCode="_(* #,##0_);_(* \(#,##0\);_(* &quot;-&quot;??_);_(@_)">
                  <c:v>23.332465880502259</c:v>
                </c:pt>
                <c:pt idx="107" formatCode="_(* #,##0_);_(* \(#,##0\);_(* &quot;-&quot;??_);_(@_)">
                  <c:v>23.335106499749426</c:v>
                </c:pt>
                <c:pt idx="108" formatCode="_(* #,##0_);_(* \(#,##0\);_(* &quot;-&quot;??_);_(@_)">
                  <c:v>23.332440373332968</c:v>
                </c:pt>
                <c:pt idx="109" formatCode="_(* #,##0_);_(* \(#,##0\);_(* &quot;-&quot;??_);_(@_)">
                  <c:v>23.33333758452822</c:v>
                </c:pt>
                <c:pt idx="110" formatCode="_(* #,##0_);_(* \(#,##0\);_(* &quot;-&quot;??_);_(@_)">
                  <c:v>23.333628152536871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4-46EA-9720-B391E63B5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738127"/>
        <c:axId val="556738543"/>
      </c:lineChart>
      <c:dateAx>
        <c:axId val="556738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738543"/>
        <c:crosses val="autoZero"/>
        <c:auto val="1"/>
        <c:lblOffset val="100"/>
        <c:baseTimeUnit val="days"/>
      </c:dateAx>
      <c:valAx>
        <c:axId val="55673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Number</a:t>
                </a:r>
                <a:r>
                  <a:rPr lang="en-IN" baseline="0"/>
                  <a:t> of Deaths</a:t>
                </a:r>
                <a:endParaRPr lang="en-I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73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7</a:t>
            </a:r>
            <a:r>
              <a:rPr lang="en-IN" baseline="0"/>
              <a:t> Days Moving Average Number Of Deaths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Day Moving Avg D'!$B$1</c:f>
              <c:strCache>
                <c:ptCount val="1"/>
                <c:pt idx="0">
                  <c:v>Deaths Due to covid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'7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'7 Day Moving Avg D'!$B$2:$B$112</c:f>
              <c:numCache>
                <c:formatCode>0</c:formatCode>
                <c:ptCount val="111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8</c:v>
                </c:pt>
                <c:pt idx="31">
                  <c:v>8</c:v>
                </c:pt>
                <c:pt idx="32">
                  <c:v>7</c:v>
                </c:pt>
                <c:pt idx="33">
                  <c:v>7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6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5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2</c:v>
                </c:pt>
                <c:pt idx="61">
                  <c:v>6</c:v>
                </c:pt>
                <c:pt idx="62">
                  <c:v>5</c:v>
                </c:pt>
                <c:pt idx="63">
                  <c:v>3</c:v>
                </c:pt>
                <c:pt idx="64">
                  <c:v>5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5</c:v>
                </c:pt>
                <c:pt idx="69">
                  <c:v>4</c:v>
                </c:pt>
                <c:pt idx="70">
                  <c:v>4</c:v>
                </c:pt>
                <c:pt idx="71">
                  <c:v>5</c:v>
                </c:pt>
                <c:pt idx="72">
                  <c:v>7</c:v>
                </c:pt>
                <c:pt idx="73">
                  <c:v>4</c:v>
                </c:pt>
                <c:pt idx="74">
                  <c:v>4</c:v>
                </c:pt>
                <c:pt idx="75">
                  <c:v>8</c:v>
                </c:pt>
                <c:pt idx="76">
                  <c:v>8</c:v>
                </c:pt>
                <c:pt idx="77">
                  <c:v>10</c:v>
                </c:pt>
                <c:pt idx="78">
                  <c:v>7</c:v>
                </c:pt>
                <c:pt idx="79">
                  <c:v>10</c:v>
                </c:pt>
                <c:pt idx="80">
                  <c:v>10</c:v>
                </c:pt>
                <c:pt idx="81">
                  <c:v>8</c:v>
                </c:pt>
                <c:pt idx="82">
                  <c:v>6</c:v>
                </c:pt>
                <c:pt idx="83">
                  <c:v>14</c:v>
                </c:pt>
                <c:pt idx="84">
                  <c:v>9</c:v>
                </c:pt>
                <c:pt idx="85">
                  <c:v>12</c:v>
                </c:pt>
                <c:pt idx="86">
                  <c:v>8</c:v>
                </c:pt>
                <c:pt idx="87">
                  <c:v>12</c:v>
                </c:pt>
                <c:pt idx="88">
                  <c:v>10</c:v>
                </c:pt>
                <c:pt idx="89">
                  <c:v>15</c:v>
                </c:pt>
                <c:pt idx="90">
                  <c:v>18</c:v>
                </c:pt>
                <c:pt idx="91">
                  <c:v>20</c:v>
                </c:pt>
                <c:pt idx="92">
                  <c:v>27</c:v>
                </c:pt>
                <c:pt idx="93">
                  <c:v>25</c:v>
                </c:pt>
                <c:pt idx="94">
                  <c:v>21</c:v>
                </c:pt>
                <c:pt idx="95">
                  <c:v>19.428571428571427</c:v>
                </c:pt>
                <c:pt idx="96">
                  <c:v>20.77551020408163</c:v>
                </c:pt>
                <c:pt idx="97">
                  <c:v>21.600583090379008</c:v>
                </c:pt>
                <c:pt idx="98">
                  <c:v>22.1149521032903</c:v>
                </c:pt>
                <c:pt idx="99">
                  <c:v>22.417088118046053</c:v>
                </c:pt>
                <c:pt idx="100">
                  <c:v>21.762386420624061</c:v>
                </c:pt>
                <c:pt idx="101">
                  <c:v>21.299870194998928</c:v>
                </c:pt>
                <c:pt idx="102">
                  <c:v>21.342708794284487</c:v>
                </c:pt>
                <c:pt idx="103">
                  <c:v>21.616156989386351</c:v>
                </c:pt>
                <c:pt idx="104">
                  <c:v>21.736249387287025</c:v>
                </c:pt>
                <c:pt idx="105">
                  <c:v>21.755630286845314</c:v>
                </c:pt>
                <c:pt idx="106">
                  <c:v>21.704298598781744</c:v>
                </c:pt>
                <c:pt idx="107">
                  <c:v>21.602471524601128</c:v>
                </c:pt>
                <c:pt idx="108">
                  <c:v>21.579626539454996</c:v>
                </c:pt>
                <c:pt idx="109">
                  <c:v>21.619591731520153</c:v>
                </c:pt>
                <c:pt idx="110">
                  <c:v>21.659146436839531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2-4617-A816-8A6BB5C6BA17}"/>
            </c:ext>
          </c:extLst>
        </c:ser>
        <c:ser>
          <c:idx val="1"/>
          <c:order val="1"/>
          <c:tx>
            <c:strRef>
              <c:f>'7 Day Moving Avg D'!$C$1</c:f>
              <c:strCache>
                <c:ptCount val="1"/>
                <c:pt idx="0">
                  <c:v>7 Days Moving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'7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'7 Day Moving Avg D'!$C$2:$C$112</c:f>
              <c:numCache>
                <c:formatCode>0</c:formatCode>
                <c:ptCount val="111"/>
                <c:pt idx="7">
                  <c:v>6.5714285714285712</c:v>
                </c:pt>
                <c:pt idx="8">
                  <c:v>6.5714285714285712</c:v>
                </c:pt>
                <c:pt idx="9">
                  <c:v>6.8571428571428568</c:v>
                </c:pt>
                <c:pt idx="10">
                  <c:v>7.2857142857142856</c:v>
                </c:pt>
                <c:pt idx="11">
                  <c:v>8.1428571428571423</c:v>
                </c:pt>
                <c:pt idx="12">
                  <c:v>7.8571428571428568</c:v>
                </c:pt>
                <c:pt idx="13">
                  <c:v>7.8571428571428568</c:v>
                </c:pt>
                <c:pt idx="14">
                  <c:v>8.1428571428571423</c:v>
                </c:pt>
                <c:pt idx="15">
                  <c:v>8</c:v>
                </c:pt>
                <c:pt idx="16">
                  <c:v>7.8571428571428568</c:v>
                </c:pt>
                <c:pt idx="17">
                  <c:v>8</c:v>
                </c:pt>
                <c:pt idx="18">
                  <c:v>7.7142857142857144</c:v>
                </c:pt>
                <c:pt idx="19">
                  <c:v>7.8571428571428568</c:v>
                </c:pt>
                <c:pt idx="20">
                  <c:v>8</c:v>
                </c:pt>
                <c:pt idx="21">
                  <c:v>8.1428571428571423</c:v>
                </c:pt>
                <c:pt idx="22">
                  <c:v>8.2857142857142865</c:v>
                </c:pt>
                <c:pt idx="23">
                  <c:v>8.2857142857142865</c:v>
                </c:pt>
                <c:pt idx="24">
                  <c:v>8.2857142857142865</c:v>
                </c:pt>
                <c:pt idx="25">
                  <c:v>8.2857142857142865</c:v>
                </c:pt>
                <c:pt idx="26">
                  <c:v>8</c:v>
                </c:pt>
                <c:pt idx="27">
                  <c:v>7.5714285714285712</c:v>
                </c:pt>
                <c:pt idx="28">
                  <c:v>7.1428571428571432</c:v>
                </c:pt>
                <c:pt idx="29">
                  <c:v>7</c:v>
                </c:pt>
                <c:pt idx="30">
                  <c:v>7.1428571428571432</c:v>
                </c:pt>
                <c:pt idx="31">
                  <c:v>7.2857142857142856</c:v>
                </c:pt>
                <c:pt idx="32">
                  <c:v>7.4285714285714288</c:v>
                </c:pt>
                <c:pt idx="33">
                  <c:v>7.5714285714285712</c:v>
                </c:pt>
                <c:pt idx="34">
                  <c:v>7.7142857142857144</c:v>
                </c:pt>
                <c:pt idx="35">
                  <c:v>7.4285714285714288</c:v>
                </c:pt>
                <c:pt idx="36">
                  <c:v>6.8571428571428568</c:v>
                </c:pt>
                <c:pt idx="37">
                  <c:v>6.1428571428571432</c:v>
                </c:pt>
                <c:pt idx="38">
                  <c:v>5.5714285714285712</c:v>
                </c:pt>
                <c:pt idx="39">
                  <c:v>4.8571428571428568</c:v>
                </c:pt>
                <c:pt idx="40">
                  <c:v>4.2857142857142856</c:v>
                </c:pt>
                <c:pt idx="41">
                  <c:v>3.8571428571428572</c:v>
                </c:pt>
                <c:pt idx="42">
                  <c:v>3.5714285714285716</c:v>
                </c:pt>
                <c:pt idx="43">
                  <c:v>3.5714285714285716</c:v>
                </c:pt>
                <c:pt idx="44">
                  <c:v>3.8571428571428572</c:v>
                </c:pt>
                <c:pt idx="45">
                  <c:v>3.8571428571428572</c:v>
                </c:pt>
                <c:pt idx="46">
                  <c:v>3.8571428571428572</c:v>
                </c:pt>
                <c:pt idx="47">
                  <c:v>3.8571428571428572</c:v>
                </c:pt>
                <c:pt idx="48">
                  <c:v>3.7142857142857144</c:v>
                </c:pt>
                <c:pt idx="49">
                  <c:v>3.8571428571428572</c:v>
                </c:pt>
                <c:pt idx="50">
                  <c:v>4</c:v>
                </c:pt>
                <c:pt idx="51">
                  <c:v>3.5714285714285716</c:v>
                </c:pt>
                <c:pt idx="52">
                  <c:v>3.5714285714285716</c:v>
                </c:pt>
                <c:pt idx="53">
                  <c:v>3.7142857142857144</c:v>
                </c:pt>
                <c:pt idx="54">
                  <c:v>3.7142857142857144</c:v>
                </c:pt>
                <c:pt idx="55">
                  <c:v>3.8571428571428572</c:v>
                </c:pt>
                <c:pt idx="56">
                  <c:v>4</c:v>
                </c:pt>
                <c:pt idx="57">
                  <c:v>3.7142857142857144</c:v>
                </c:pt>
                <c:pt idx="58">
                  <c:v>3.8571428571428572</c:v>
                </c:pt>
                <c:pt idx="59">
                  <c:v>4</c:v>
                </c:pt>
                <c:pt idx="60">
                  <c:v>4</c:v>
                </c:pt>
                <c:pt idx="61">
                  <c:v>3.8571428571428572</c:v>
                </c:pt>
                <c:pt idx="62">
                  <c:v>4.1428571428571432</c:v>
                </c:pt>
                <c:pt idx="63">
                  <c:v>4.1428571428571432</c:v>
                </c:pt>
                <c:pt idx="64">
                  <c:v>4.1428571428571432</c:v>
                </c:pt>
                <c:pt idx="65">
                  <c:v>4.2857142857142856</c:v>
                </c:pt>
                <c:pt idx="66">
                  <c:v>4.2857142857142856</c:v>
                </c:pt>
                <c:pt idx="67">
                  <c:v>4.2857142857142856</c:v>
                </c:pt>
                <c:pt idx="68">
                  <c:v>4.2857142857142856</c:v>
                </c:pt>
                <c:pt idx="69">
                  <c:v>4.1428571428571432</c:v>
                </c:pt>
                <c:pt idx="70">
                  <c:v>4</c:v>
                </c:pt>
                <c:pt idx="71">
                  <c:v>4.1428571428571432</c:v>
                </c:pt>
                <c:pt idx="72">
                  <c:v>4.1428571428571432</c:v>
                </c:pt>
                <c:pt idx="73">
                  <c:v>4.4285714285714288</c:v>
                </c:pt>
                <c:pt idx="74">
                  <c:v>4.4285714285714288</c:v>
                </c:pt>
                <c:pt idx="75">
                  <c:v>4.7142857142857144</c:v>
                </c:pt>
                <c:pt idx="76">
                  <c:v>5.1428571428571432</c:v>
                </c:pt>
                <c:pt idx="77">
                  <c:v>5.7142857142857144</c:v>
                </c:pt>
                <c:pt idx="78">
                  <c:v>6.5714285714285712</c:v>
                </c:pt>
                <c:pt idx="79">
                  <c:v>6.8571428571428568</c:v>
                </c:pt>
                <c:pt idx="80">
                  <c:v>7.2857142857142856</c:v>
                </c:pt>
                <c:pt idx="81">
                  <c:v>8.1428571428571423</c:v>
                </c:pt>
                <c:pt idx="82">
                  <c:v>8.7142857142857135</c:v>
                </c:pt>
                <c:pt idx="83">
                  <c:v>8.4285714285714288</c:v>
                </c:pt>
                <c:pt idx="84">
                  <c:v>9.2857142857142865</c:v>
                </c:pt>
                <c:pt idx="85">
                  <c:v>9.1428571428571423</c:v>
                </c:pt>
                <c:pt idx="86">
                  <c:v>9.8571428571428577</c:v>
                </c:pt>
                <c:pt idx="87">
                  <c:v>9.5714285714285712</c:v>
                </c:pt>
                <c:pt idx="88">
                  <c:v>9.8571428571428577</c:v>
                </c:pt>
                <c:pt idx="89">
                  <c:v>10.142857142857142</c:v>
                </c:pt>
                <c:pt idx="90">
                  <c:v>11.428571428571429</c:v>
                </c:pt>
                <c:pt idx="91">
                  <c:v>12</c:v>
                </c:pt>
                <c:pt idx="92">
                  <c:v>13.571428571428571</c:v>
                </c:pt>
                <c:pt idx="93">
                  <c:v>15.714285714285714</c:v>
                </c:pt>
                <c:pt idx="94">
                  <c:v>18.142857142857142</c:v>
                </c:pt>
                <c:pt idx="95">
                  <c:v>19.428571428571427</c:v>
                </c:pt>
                <c:pt idx="96">
                  <c:v>20.77551020408163</c:v>
                </c:pt>
                <c:pt idx="97">
                  <c:v>21.600583090379008</c:v>
                </c:pt>
                <c:pt idx="98">
                  <c:v>22.1149521032903</c:v>
                </c:pt>
                <c:pt idx="99">
                  <c:v>22.417088118046053</c:v>
                </c:pt>
                <c:pt idx="100">
                  <c:v>21.762386420624061</c:v>
                </c:pt>
                <c:pt idx="101">
                  <c:v>21.299870194998928</c:v>
                </c:pt>
                <c:pt idx="102">
                  <c:v>21.342708794284487</c:v>
                </c:pt>
                <c:pt idx="103">
                  <c:v>21.616156989386351</c:v>
                </c:pt>
                <c:pt idx="104">
                  <c:v>21.736249387287025</c:v>
                </c:pt>
                <c:pt idx="105">
                  <c:v>21.755630286845314</c:v>
                </c:pt>
                <c:pt idx="106">
                  <c:v>21.704298598781744</c:v>
                </c:pt>
                <c:pt idx="107">
                  <c:v>21.602471524601128</c:v>
                </c:pt>
                <c:pt idx="108">
                  <c:v>21.579626539454996</c:v>
                </c:pt>
                <c:pt idx="109">
                  <c:v>21.619591731520153</c:v>
                </c:pt>
                <c:pt idx="110">
                  <c:v>21.659146436839531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2-4617-A816-8A6BB5C6B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685743"/>
        <c:axId val="762681167"/>
      </c:lineChart>
      <c:dateAx>
        <c:axId val="762685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681167"/>
        <c:crosses val="autoZero"/>
        <c:auto val="1"/>
        <c:lblOffset val="100"/>
        <c:baseTimeUnit val="days"/>
      </c:dateAx>
      <c:valAx>
        <c:axId val="76268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Number</a:t>
                </a:r>
                <a:r>
                  <a:rPr lang="en-IN" baseline="0"/>
                  <a:t> Of Deaths</a:t>
                </a:r>
                <a:endParaRPr lang="en-I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685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12</a:t>
            </a:r>
            <a:r>
              <a:rPr lang="en-IN" baseline="0"/>
              <a:t> Days Moving Average number of Deaths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Day Moving Avg D'!$B$1</c:f>
              <c:strCache>
                <c:ptCount val="1"/>
                <c:pt idx="0">
                  <c:v>Deaths Due to covid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'12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'12 Day Moving Avg D'!$B$2:$B$112</c:f>
              <c:numCache>
                <c:formatCode>General</c:formatCode>
                <c:ptCount val="111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8</c:v>
                </c:pt>
                <c:pt idx="31">
                  <c:v>8</c:v>
                </c:pt>
                <c:pt idx="32">
                  <c:v>7</c:v>
                </c:pt>
                <c:pt idx="33">
                  <c:v>7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6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5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2</c:v>
                </c:pt>
                <c:pt idx="61">
                  <c:v>6</c:v>
                </c:pt>
                <c:pt idx="62">
                  <c:v>5</c:v>
                </c:pt>
                <c:pt idx="63">
                  <c:v>3</c:v>
                </c:pt>
                <c:pt idx="64">
                  <c:v>5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5</c:v>
                </c:pt>
                <c:pt idx="69">
                  <c:v>4</c:v>
                </c:pt>
                <c:pt idx="70">
                  <c:v>4</c:v>
                </c:pt>
                <c:pt idx="71">
                  <c:v>5</c:v>
                </c:pt>
                <c:pt idx="72">
                  <c:v>7</c:v>
                </c:pt>
                <c:pt idx="73">
                  <c:v>4</c:v>
                </c:pt>
                <c:pt idx="74">
                  <c:v>4</c:v>
                </c:pt>
                <c:pt idx="75">
                  <c:v>8</c:v>
                </c:pt>
                <c:pt idx="76">
                  <c:v>8</c:v>
                </c:pt>
                <c:pt idx="77">
                  <c:v>10</c:v>
                </c:pt>
                <c:pt idx="78">
                  <c:v>7</c:v>
                </c:pt>
                <c:pt idx="79">
                  <c:v>10</c:v>
                </c:pt>
                <c:pt idx="80">
                  <c:v>10</c:v>
                </c:pt>
                <c:pt idx="81">
                  <c:v>8</c:v>
                </c:pt>
                <c:pt idx="82">
                  <c:v>6</c:v>
                </c:pt>
                <c:pt idx="83">
                  <c:v>14</c:v>
                </c:pt>
                <c:pt idx="84">
                  <c:v>9</c:v>
                </c:pt>
                <c:pt idx="85">
                  <c:v>12</c:v>
                </c:pt>
                <c:pt idx="86">
                  <c:v>8</c:v>
                </c:pt>
                <c:pt idx="87">
                  <c:v>12</c:v>
                </c:pt>
                <c:pt idx="88">
                  <c:v>10</c:v>
                </c:pt>
                <c:pt idx="89">
                  <c:v>15</c:v>
                </c:pt>
                <c:pt idx="90">
                  <c:v>18</c:v>
                </c:pt>
                <c:pt idx="91">
                  <c:v>20</c:v>
                </c:pt>
                <c:pt idx="92">
                  <c:v>27</c:v>
                </c:pt>
                <c:pt idx="93">
                  <c:v>25</c:v>
                </c:pt>
                <c:pt idx="94">
                  <c:v>21</c:v>
                </c:pt>
                <c:pt idx="95" formatCode="0">
                  <c:v>15.916666666666666</c:v>
                </c:pt>
                <c:pt idx="96" formatCode="0">
                  <c:v>16.076388888888889</c:v>
                </c:pt>
                <c:pt idx="97" formatCode="0">
                  <c:v>16.666087962962962</c:v>
                </c:pt>
                <c:pt idx="98" formatCode="0">
                  <c:v>17.054928626543209</c:v>
                </c:pt>
                <c:pt idx="99" formatCode="0">
                  <c:v>17.809506012088477</c:v>
                </c:pt>
                <c:pt idx="100" formatCode="0">
                  <c:v>18.29363151309585</c:v>
                </c:pt>
                <c:pt idx="101" formatCode="0">
                  <c:v>18.984767472520506</c:v>
                </c:pt>
                <c:pt idx="102" formatCode="0">
                  <c:v>19.31683142856388</c:v>
                </c:pt>
                <c:pt idx="103" formatCode="0">
                  <c:v>19.426567380944203</c:v>
                </c:pt>
                <c:pt idx="104" formatCode="0">
                  <c:v>19.378781329356219</c:v>
                </c:pt>
                <c:pt idx="105" formatCode="0">
                  <c:v>18.743679773469239</c:v>
                </c:pt>
                <c:pt idx="106" formatCode="0">
                  <c:v>18.222319754591677</c:v>
                </c:pt>
                <c:pt idx="107" formatCode="0">
                  <c:v>17.990846400807644</c:v>
                </c:pt>
                <c:pt idx="108" formatCode="0">
                  <c:v>18.163694711986061</c:v>
                </c:pt>
                <c:pt idx="109" formatCode="0">
                  <c:v>18.337636863910827</c:v>
                </c:pt>
                <c:pt idx="110" formatCode="0">
                  <c:v>18.476932605656483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0-4453-92EC-03F1E8C761F7}"/>
            </c:ext>
          </c:extLst>
        </c:ser>
        <c:ser>
          <c:idx val="1"/>
          <c:order val="1"/>
          <c:tx>
            <c:strRef>
              <c:f>'12 Day Moving Avg D'!$C$1</c:f>
              <c:strCache>
                <c:ptCount val="1"/>
                <c:pt idx="0">
                  <c:v>12 Days Moving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'12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'12 Day Moving Avg D'!$C$2:$C$112</c:f>
              <c:numCache>
                <c:formatCode>General</c:formatCode>
                <c:ptCount val="111"/>
                <c:pt idx="12" formatCode="0">
                  <c:v>7.166666666666667</c:v>
                </c:pt>
                <c:pt idx="13" formatCode="0">
                  <c:v>7.083333333333333</c:v>
                </c:pt>
                <c:pt idx="14" formatCode="0">
                  <c:v>7.25</c:v>
                </c:pt>
                <c:pt idx="15" formatCode="0">
                  <c:v>7.666666666666667</c:v>
                </c:pt>
                <c:pt idx="16" formatCode="0">
                  <c:v>8.0833333333333339</c:v>
                </c:pt>
                <c:pt idx="17" formatCode="0">
                  <c:v>7.916666666666667</c:v>
                </c:pt>
                <c:pt idx="18" formatCode="0">
                  <c:v>7.833333333333333</c:v>
                </c:pt>
                <c:pt idx="19" formatCode="0">
                  <c:v>7.916666666666667</c:v>
                </c:pt>
                <c:pt idx="20" formatCode="0">
                  <c:v>7.916666666666667</c:v>
                </c:pt>
                <c:pt idx="21" formatCode="0">
                  <c:v>8</c:v>
                </c:pt>
                <c:pt idx="22" formatCode="0">
                  <c:v>8.25</c:v>
                </c:pt>
                <c:pt idx="23" formatCode="0">
                  <c:v>8.1666666666666661</c:v>
                </c:pt>
                <c:pt idx="24" formatCode="0">
                  <c:v>8.1666666666666661</c:v>
                </c:pt>
                <c:pt idx="25" formatCode="0">
                  <c:v>8.0833333333333339</c:v>
                </c:pt>
                <c:pt idx="26" formatCode="0">
                  <c:v>7.833333333333333</c:v>
                </c:pt>
                <c:pt idx="27" formatCode="0">
                  <c:v>7.666666666666667</c:v>
                </c:pt>
                <c:pt idx="28" formatCode="0">
                  <c:v>7.583333333333333</c:v>
                </c:pt>
                <c:pt idx="29" formatCode="0">
                  <c:v>7.666666666666667</c:v>
                </c:pt>
                <c:pt idx="30" formatCode="0">
                  <c:v>7.833333333333333</c:v>
                </c:pt>
                <c:pt idx="31" formatCode="0">
                  <c:v>7.833333333333333</c:v>
                </c:pt>
                <c:pt idx="32" formatCode="0">
                  <c:v>7.75</c:v>
                </c:pt>
                <c:pt idx="33" formatCode="0">
                  <c:v>7.5</c:v>
                </c:pt>
                <c:pt idx="34" formatCode="0">
                  <c:v>7.333333333333333</c:v>
                </c:pt>
                <c:pt idx="35" formatCode="0">
                  <c:v>7.083333333333333</c:v>
                </c:pt>
                <c:pt idx="36" formatCode="0">
                  <c:v>6.833333333333333</c:v>
                </c:pt>
                <c:pt idx="37" formatCode="0">
                  <c:v>6.583333333333333</c:v>
                </c:pt>
                <c:pt idx="38" formatCode="0">
                  <c:v>6.416666666666667</c:v>
                </c:pt>
                <c:pt idx="39" formatCode="0">
                  <c:v>6.166666666666667</c:v>
                </c:pt>
                <c:pt idx="40" formatCode="0">
                  <c:v>5.833333333333333</c:v>
                </c:pt>
                <c:pt idx="41" formatCode="0">
                  <c:v>5.5</c:v>
                </c:pt>
                <c:pt idx="42" formatCode="0">
                  <c:v>5</c:v>
                </c:pt>
                <c:pt idx="43" formatCode="0">
                  <c:v>4.666666666666667</c:v>
                </c:pt>
                <c:pt idx="44" formatCode="0">
                  <c:v>4.5</c:v>
                </c:pt>
                <c:pt idx="45" formatCode="0">
                  <c:v>4.25</c:v>
                </c:pt>
                <c:pt idx="46" formatCode="0">
                  <c:v>3.9166666666666665</c:v>
                </c:pt>
                <c:pt idx="47" formatCode="0">
                  <c:v>3.75</c:v>
                </c:pt>
                <c:pt idx="48" formatCode="0">
                  <c:v>3.6666666666666665</c:v>
                </c:pt>
                <c:pt idx="49" formatCode="0">
                  <c:v>3.6666666666666665</c:v>
                </c:pt>
                <c:pt idx="50" formatCode="0">
                  <c:v>3.75</c:v>
                </c:pt>
                <c:pt idx="51" formatCode="0">
                  <c:v>3.75</c:v>
                </c:pt>
                <c:pt idx="52" formatCode="0">
                  <c:v>3.8333333333333335</c:v>
                </c:pt>
                <c:pt idx="53" formatCode="0">
                  <c:v>3.8333333333333335</c:v>
                </c:pt>
                <c:pt idx="54" formatCode="0">
                  <c:v>3.8333333333333335</c:v>
                </c:pt>
                <c:pt idx="55" formatCode="0">
                  <c:v>3.8333333333333335</c:v>
                </c:pt>
                <c:pt idx="56" formatCode="0">
                  <c:v>3.75</c:v>
                </c:pt>
                <c:pt idx="57" formatCode="0">
                  <c:v>3.6666666666666665</c:v>
                </c:pt>
                <c:pt idx="58" formatCode="0">
                  <c:v>3.75</c:v>
                </c:pt>
                <c:pt idx="59" formatCode="0">
                  <c:v>3.9166666666666665</c:v>
                </c:pt>
                <c:pt idx="60" formatCode="0">
                  <c:v>4</c:v>
                </c:pt>
                <c:pt idx="61" formatCode="0">
                  <c:v>3.8333333333333335</c:v>
                </c:pt>
                <c:pt idx="62" formatCode="0">
                  <c:v>3.9166666666666665</c:v>
                </c:pt>
                <c:pt idx="63" formatCode="0">
                  <c:v>4.083333333333333</c:v>
                </c:pt>
                <c:pt idx="64" formatCode="0">
                  <c:v>4</c:v>
                </c:pt>
                <c:pt idx="65" formatCode="0">
                  <c:v>4.083333333333333</c:v>
                </c:pt>
                <c:pt idx="66" formatCode="0">
                  <c:v>4.25</c:v>
                </c:pt>
                <c:pt idx="67" formatCode="0">
                  <c:v>4.25</c:v>
                </c:pt>
                <c:pt idx="68" formatCode="0">
                  <c:v>4</c:v>
                </c:pt>
                <c:pt idx="69" formatCode="0">
                  <c:v>4.166666666666667</c:v>
                </c:pt>
                <c:pt idx="70" formatCode="0">
                  <c:v>4.166666666666667</c:v>
                </c:pt>
                <c:pt idx="71" formatCode="0">
                  <c:v>4.083333333333333</c:v>
                </c:pt>
                <c:pt idx="72" formatCode="0">
                  <c:v>4.166666666666667</c:v>
                </c:pt>
                <c:pt idx="73" formatCode="0">
                  <c:v>4.583333333333333</c:v>
                </c:pt>
                <c:pt idx="74" formatCode="0">
                  <c:v>4.416666666666667</c:v>
                </c:pt>
                <c:pt idx="75" formatCode="0">
                  <c:v>4.333333333333333</c:v>
                </c:pt>
                <c:pt idx="76" formatCode="0">
                  <c:v>4.75</c:v>
                </c:pt>
                <c:pt idx="77" formatCode="0">
                  <c:v>5</c:v>
                </c:pt>
                <c:pt idx="78" formatCode="0">
                  <c:v>5.416666666666667</c:v>
                </c:pt>
                <c:pt idx="79" formatCode="0">
                  <c:v>5.666666666666667</c:v>
                </c:pt>
                <c:pt idx="80" formatCode="0">
                  <c:v>6.333333333333333</c:v>
                </c:pt>
                <c:pt idx="81" formatCode="0">
                  <c:v>6.75</c:v>
                </c:pt>
                <c:pt idx="82" formatCode="0">
                  <c:v>7.083333333333333</c:v>
                </c:pt>
                <c:pt idx="83" formatCode="0">
                  <c:v>7.25</c:v>
                </c:pt>
                <c:pt idx="84" formatCode="0">
                  <c:v>8</c:v>
                </c:pt>
                <c:pt idx="85" formatCode="0">
                  <c:v>8.1666666666666661</c:v>
                </c:pt>
                <c:pt idx="86" formatCode="0">
                  <c:v>8.8333333333333339</c:v>
                </c:pt>
                <c:pt idx="87" formatCode="0">
                  <c:v>9.1666666666666661</c:v>
                </c:pt>
                <c:pt idx="88" formatCode="0">
                  <c:v>9.5</c:v>
                </c:pt>
                <c:pt idx="89" formatCode="0">
                  <c:v>9.6666666666666661</c:v>
                </c:pt>
                <c:pt idx="90" formatCode="0">
                  <c:v>10.083333333333334</c:v>
                </c:pt>
                <c:pt idx="91" formatCode="0">
                  <c:v>11</c:v>
                </c:pt>
                <c:pt idx="92" formatCode="0">
                  <c:v>11.833333333333334</c:v>
                </c:pt>
                <c:pt idx="93" formatCode="0">
                  <c:v>13.25</c:v>
                </c:pt>
                <c:pt idx="94" formatCode="0">
                  <c:v>14.666666666666666</c:v>
                </c:pt>
                <c:pt idx="95" formatCode="0">
                  <c:v>15.916666666666666</c:v>
                </c:pt>
                <c:pt idx="96" formatCode="0">
                  <c:v>16.076388888888889</c:v>
                </c:pt>
                <c:pt idx="97" formatCode="0">
                  <c:v>16.666087962962962</c:v>
                </c:pt>
                <c:pt idx="98" formatCode="0">
                  <c:v>17.054928626543209</c:v>
                </c:pt>
                <c:pt idx="99" formatCode="0">
                  <c:v>17.809506012088477</c:v>
                </c:pt>
                <c:pt idx="100" formatCode="0">
                  <c:v>18.29363151309585</c:v>
                </c:pt>
                <c:pt idx="101" formatCode="0">
                  <c:v>18.984767472520506</c:v>
                </c:pt>
                <c:pt idx="102" formatCode="0">
                  <c:v>19.31683142856388</c:v>
                </c:pt>
                <c:pt idx="103" formatCode="0">
                  <c:v>19.426567380944203</c:v>
                </c:pt>
                <c:pt idx="104" formatCode="0">
                  <c:v>19.378781329356219</c:v>
                </c:pt>
                <c:pt idx="105" formatCode="0">
                  <c:v>18.743679773469239</c:v>
                </c:pt>
                <c:pt idx="106" formatCode="0">
                  <c:v>18.222319754591677</c:v>
                </c:pt>
                <c:pt idx="107" formatCode="0">
                  <c:v>17.990846400807644</c:v>
                </c:pt>
                <c:pt idx="108" formatCode="0">
                  <c:v>18.163694711986061</c:v>
                </c:pt>
                <c:pt idx="109" formatCode="0">
                  <c:v>18.337636863910827</c:v>
                </c:pt>
                <c:pt idx="110" formatCode="0">
                  <c:v>18.476932605656483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0-4453-92EC-03F1E8C76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701967"/>
        <c:axId val="762719855"/>
      </c:lineChart>
      <c:dateAx>
        <c:axId val="7627019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719855"/>
        <c:crosses val="autoZero"/>
        <c:auto val="1"/>
        <c:lblOffset val="100"/>
        <c:baseTimeUnit val="days"/>
      </c:dateAx>
      <c:valAx>
        <c:axId val="76271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Number</a:t>
                </a:r>
                <a:r>
                  <a:rPr lang="en-IN" baseline="0"/>
                  <a:t> Of Deaths</a:t>
                </a:r>
                <a:endParaRPr lang="en-I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70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Power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'Power curve D'!$B$1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'Power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'Power curve D'!$B$6:$B$112</c:f>
              <c:numCache>
                <c:formatCode>0</c:formatCode>
                <c:ptCount val="107"/>
                <c:pt idx="0">
                  <c:v>18.878435032710712</c:v>
                </c:pt>
                <c:pt idx="1">
                  <c:v>19.130360692497057</c:v>
                </c:pt>
                <c:pt idx="2">
                  <c:v>19.38501430472251</c:v>
                </c:pt>
                <c:pt idx="3">
                  <c:v>19.644500351967753</c:v>
                </c:pt>
                <c:pt idx="4">
                  <c:v>19.904176681418946</c:v>
                </c:pt>
                <c:pt idx="5">
                  <c:v>20.17475707265768</c:v>
                </c:pt>
                <c:pt idx="6">
                  <c:v>20.432010317199257</c:v>
                </c:pt>
                <c:pt idx="7">
                  <c:v>20.731234904255786</c:v>
                </c:pt>
                <c:pt idx="8">
                  <c:v>20.946737957271651</c:v>
                </c:pt>
                <c:pt idx="9">
                  <c:v>21.364728188178447</c:v>
                </c:pt>
                <c:pt idx="10">
                  <c:v>21.334012208893128</c:v>
                </c:pt>
                <c:pt idx="11">
                  <c:v>22.336735184524123</c:v>
                </c:pt>
                <c:pt idx="12">
                  <c:v>21</c:v>
                </c:pt>
                <c:pt idx="13">
                  <c:v>25</c:v>
                </c:pt>
                <c:pt idx="14">
                  <c:v>27</c:v>
                </c:pt>
                <c:pt idx="15">
                  <c:v>20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14</c:v>
                </c:pt>
                <c:pt idx="24">
                  <c:v>6</c:v>
                </c:pt>
                <c:pt idx="25">
                  <c:v>8</c:v>
                </c:pt>
                <c:pt idx="26">
                  <c:v>10</c:v>
                </c:pt>
                <c:pt idx="27">
                  <c:v>10</c:v>
                </c:pt>
                <c:pt idx="28">
                  <c:v>7</c:v>
                </c:pt>
                <c:pt idx="29">
                  <c:v>10</c:v>
                </c:pt>
                <c:pt idx="30">
                  <c:v>8</c:v>
                </c:pt>
                <c:pt idx="31">
                  <c:v>8</c:v>
                </c:pt>
                <c:pt idx="32">
                  <c:v>4</c:v>
                </c:pt>
                <c:pt idx="33">
                  <c:v>4</c:v>
                </c:pt>
                <c:pt idx="34">
                  <c:v>7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5</c:v>
                </c:pt>
                <c:pt idx="39">
                  <c:v>2</c:v>
                </c:pt>
                <c:pt idx="40">
                  <c:v>4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5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5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4</c:v>
                </c:pt>
                <c:pt idx="63">
                  <c:v>6</c:v>
                </c:pt>
                <c:pt idx="64">
                  <c:v>4</c:v>
                </c:pt>
                <c:pt idx="65">
                  <c:v>3</c:v>
                </c:pt>
                <c:pt idx="66">
                  <c:v>4</c:v>
                </c:pt>
                <c:pt idx="67">
                  <c:v>3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5</c:v>
                </c:pt>
                <c:pt idx="73">
                  <c:v>7</c:v>
                </c:pt>
                <c:pt idx="74">
                  <c:v>7</c:v>
                </c:pt>
                <c:pt idx="75">
                  <c:v>8</c:v>
                </c:pt>
                <c:pt idx="76">
                  <c:v>8</c:v>
                </c:pt>
                <c:pt idx="77">
                  <c:v>9</c:v>
                </c:pt>
                <c:pt idx="78">
                  <c:v>8</c:v>
                </c:pt>
                <c:pt idx="79">
                  <c:v>7</c:v>
                </c:pt>
                <c:pt idx="80">
                  <c:v>6</c:v>
                </c:pt>
                <c:pt idx="81">
                  <c:v>6</c:v>
                </c:pt>
                <c:pt idx="82">
                  <c:v>7</c:v>
                </c:pt>
                <c:pt idx="83">
                  <c:v>7</c:v>
                </c:pt>
                <c:pt idx="84">
                  <c:v>8</c:v>
                </c:pt>
                <c:pt idx="85">
                  <c:v>9</c:v>
                </c:pt>
                <c:pt idx="86">
                  <c:v>10</c:v>
                </c:pt>
                <c:pt idx="87">
                  <c:v>9</c:v>
                </c:pt>
                <c:pt idx="88">
                  <c:v>8</c:v>
                </c:pt>
                <c:pt idx="89">
                  <c:v>7</c:v>
                </c:pt>
                <c:pt idx="90">
                  <c:v>7</c:v>
                </c:pt>
                <c:pt idx="91">
                  <c:v>8</c:v>
                </c:pt>
                <c:pt idx="92">
                  <c:v>8</c:v>
                </c:pt>
                <c:pt idx="93">
                  <c:v>9</c:v>
                </c:pt>
                <c:pt idx="94">
                  <c:v>8</c:v>
                </c:pt>
                <c:pt idx="95">
                  <c:v>7</c:v>
                </c:pt>
                <c:pt idx="96">
                  <c:v>9</c:v>
                </c:pt>
                <c:pt idx="97">
                  <c:v>6</c:v>
                </c:pt>
                <c:pt idx="98">
                  <c:v>9</c:v>
                </c:pt>
                <c:pt idx="99">
                  <c:v>9</c:v>
                </c:pt>
                <c:pt idx="100">
                  <c:v>7</c:v>
                </c:pt>
                <c:pt idx="101">
                  <c:v>8</c:v>
                </c:pt>
                <c:pt idx="102">
                  <c:v>9</c:v>
                </c:pt>
                <c:pt idx="103">
                  <c:v>3</c:v>
                </c:pt>
                <c:pt idx="104">
                  <c:v>3</c:v>
                </c:pt>
                <c:pt idx="105">
                  <c:v>7</c:v>
                </c:pt>
                <c:pt idx="10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C-48B6-ACB1-2FE239E81B4C}"/>
            </c:ext>
          </c:extLst>
        </c:ser>
        <c:ser>
          <c:idx val="1"/>
          <c:order val="1"/>
          <c:tx>
            <c:strRef>
              <c:f>'Power curve D'!$E$1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'Power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'Power curve D'!$E$2:$E$110</c:f>
              <c:numCache>
                <c:formatCode>0</c:formatCode>
                <c:ptCount val="109"/>
                <c:pt idx="0">
                  <c:v>17.904249059080943</c:v>
                </c:pt>
                <c:pt idx="1">
                  <c:v>18.142998975539296</c:v>
                </c:pt>
                <c:pt idx="2">
                  <c:v>18.384908947617273</c:v>
                </c:pt>
                <c:pt idx="3">
                  <c:v>18.63009821013555</c:v>
                </c:pt>
                <c:pt idx="4">
                  <c:v>18.878435032710712</c:v>
                </c:pt>
                <c:pt idx="5">
                  <c:v>19.130360692497057</c:v>
                </c:pt>
                <c:pt idx="6">
                  <c:v>19.38501430472251</c:v>
                </c:pt>
                <c:pt idx="7">
                  <c:v>19.644500351967753</c:v>
                </c:pt>
                <c:pt idx="8">
                  <c:v>19.904176681418946</c:v>
                </c:pt>
                <c:pt idx="9">
                  <c:v>20.17475707265768</c:v>
                </c:pt>
                <c:pt idx="10">
                  <c:v>20.432010317199257</c:v>
                </c:pt>
                <c:pt idx="11">
                  <c:v>20.731234904255786</c:v>
                </c:pt>
                <c:pt idx="12">
                  <c:v>20.946737957271651</c:v>
                </c:pt>
                <c:pt idx="13">
                  <c:v>21.364728188178447</c:v>
                </c:pt>
                <c:pt idx="14">
                  <c:v>21.334012208893128</c:v>
                </c:pt>
                <c:pt idx="15">
                  <c:v>22.336735184524123</c:v>
                </c:pt>
                <c:pt idx="16">
                  <c:v>25.393721928896085</c:v>
                </c:pt>
                <c:pt idx="17">
                  <c:v>23.453219562284083</c:v>
                </c:pt>
                <c:pt idx="18">
                  <c:v>18.753929460657776</c:v>
                </c:pt>
                <c:pt idx="19">
                  <c:v>16.358187153772302</c:v>
                </c:pt>
                <c:pt idx="20">
                  <c:v>12.547761459769216</c:v>
                </c:pt>
                <c:pt idx="21">
                  <c:v>10.677838132378131</c:v>
                </c:pt>
                <c:pt idx="22">
                  <c:v>10.038209167815372</c:v>
                </c:pt>
                <c:pt idx="23">
                  <c:v>9.5829692275418985</c:v>
                </c:pt>
                <c:pt idx="24">
                  <c:v>10.471833635165119</c:v>
                </c:pt>
                <c:pt idx="25">
                  <c:v>10.997652614659509</c:v>
                </c:pt>
                <c:pt idx="26">
                  <c:v>10.26582913795211</c:v>
                </c:pt>
                <c:pt idx="27">
                  <c:v>6.7536024533066765</c:v>
                </c:pt>
                <c:pt idx="28">
                  <c:v>8.715720292842402</c:v>
                </c:pt>
                <c:pt idx="29">
                  <c:v>9.8105891976786346</c:v>
                </c:pt>
                <c:pt idx="30">
                  <c:v>8.5097157956293934</c:v>
                </c:pt>
                <c:pt idx="31">
                  <c:v>8.1682858404242857</c:v>
                </c:pt>
                <c:pt idx="32">
                  <c:v>8.9433402629791416</c:v>
                </c:pt>
                <c:pt idx="33">
                  <c:v>7.8484713581429082</c:v>
                </c:pt>
                <c:pt idx="34">
                  <c:v>6.1139734887439179</c:v>
                </c:pt>
                <c:pt idx="35">
                  <c:v>3.9242356790714541</c:v>
                </c:pt>
                <c:pt idx="36">
                  <c:v>5.2251090811206966</c:v>
                </c:pt>
                <c:pt idx="37">
                  <c:v>6.0001635036755498</c:v>
                </c:pt>
                <c:pt idx="38">
                  <c:v>4.4716701314895708</c:v>
                </c:pt>
                <c:pt idx="39">
                  <c:v>3.9242356790714541</c:v>
                </c:pt>
                <c:pt idx="40">
                  <c:v>4.357860146421201</c:v>
                </c:pt>
                <c:pt idx="41">
                  <c:v>3.6044211967900752</c:v>
                </c:pt>
                <c:pt idx="42">
                  <c:v>2.829366774235222</c:v>
                </c:pt>
                <c:pt idx="43">
                  <c:v>4.357860146421201</c:v>
                </c:pt>
                <c:pt idx="44">
                  <c:v>4.9052945988393173</c:v>
                </c:pt>
                <c:pt idx="45">
                  <c:v>4.0380456641398226</c:v>
                </c:pt>
                <c:pt idx="46">
                  <c:v>3.8104256940030856</c:v>
                </c:pt>
                <c:pt idx="47">
                  <c:v>5.3389190661890655</c:v>
                </c:pt>
                <c:pt idx="48">
                  <c:v>4.1518556492081915</c:v>
                </c:pt>
                <c:pt idx="49">
                  <c:v>2.829366774235222</c:v>
                </c:pt>
                <c:pt idx="50">
                  <c:v>4.357860146421201</c:v>
                </c:pt>
                <c:pt idx="51">
                  <c:v>4.4716701314895708</c:v>
                </c:pt>
                <c:pt idx="52">
                  <c:v>3.4906112117217067</c:v>
                </c:pt>
                <c:pt idx="53">
                  <c:v>3.8104256940030856</c:v>
                </c:pt>
                <c:pt idx="54">
                  <c:v>4.4716701314895708</c:v>
                </c:pt>
                <c:pt idx="55">
                  <c:v>3.4906112117217067</c:v>
                </c:pt>
                <c:pt idx="56">
                  <c:v>3.3768012266533383</c:v>
                </c:pt>
                <c:pt idx="57">
                  <c:v>3.9242356790714541</c:v>
                </c:pt>
                <c:pt idx="58">
                  <c:v>3.4906112117217067</c:v>
                </c:pt>
                <c:pt idx="59">
                  <c:v>3.8104256940030856</c:v>
                </c:pt>
                <c:pt idx="60">
                  <c:v>4.4716701314895708</c:v>
                </c:pt>
                <c:pt idx="61">
                  <c:v>3.4906112117217067</c:v>
                </c:pt>
                <c:pt idx="62">
                  <c:v>2.9431767593035909</c:v>
                </c:pt>
                <c:pt idx="63">
                  <c:v>2.9431767593035909</c:v>
                </c:pt>
                <c:pt idx="64">
                  <c:v>3.3768012266533383</c:v>
                </c:pt>
                <c:pt idx="65">
                  <c:v>4.7914846137709493</c:v>
                </c:pt>
                <c:pt idx="66">
                  <c:v>5.0191045839076862</c:v>
                </c:pt>
                <c:pt idx="67">
                  <c:v>3.4906112117217067</c:v>
                </c:pt>
                <c:pt idx="68">
                  <c:v>3.3768012266533383</c:v>
                </c:pt>
                <c:pt idx="69">
                  <c:v>3.4906112117217067</c:v>
                </c:pt>
                <c:pt idx="70">
                  <c:v>2.9431767593035909</c:v>
                </c:pt>
                <c:pt idx="71">
                  <c:v>3.3768012266533383</c:v>
                </c:pt>
                <c:pt idx="72">
                  <c:v>3.9242356790714541</c:v>
                </c:pt>
                <c:pt idx="73">
                  <c:v>3.9242356790714541</c:v>
                </c:pt>
                <c:pt idx="74">
                  <c:v>4.357860146421201</c:v>
                </c:pt>
                <c:pt idx="75">
                  <c:v>5.7725435335388129</c:v>
                </c:pt>
                <c:pt idx="76">
                  <c:v>6.8674124383750446</c:v>
                </c:pt>
                <c:pt idx="77">
                  <c:v>7.3010369057247919</c:v>
                </c:pt>
                <c:pt idx="78">
                  <c:v>7.8484713581429082</c:v>
                </c:pt>
                <c:pt idx="79">
                  <c:v>8.2820958254926555</c:v>
                </c:pt>
                <c:pt idx="80">
                  <c:v>8.3959058105610254</c:v>
                </c:pt>
                <c:pt idx="81">
                  <c:v>7.4148468907931608</c:v>
                </c:pt>
                <c:pt idx="82">
                  <c:v>6.4337879710252972</c:v>
                </c:pt>
                <c:pt idx="83">
                  <c:v>5.8863535186071818</c:v>
                </c:pt>
                <c:pt idx="84">
                  <c:v>6.3199779859569283</c:v>
                </c:pt>
                <c:pt idx="85">
                  <c:v>6.8674124383750446</c:v>
                </c:pt>
                <c:pt idx="86">
                  <c:v>7.3010369057247919</c:v>
                </c:pt>
                <c:pt idx="87">
                  <c:v>8.2820958254926555</c:v>
                </c:pt>
                <c:pt idx="88">
                  <c:v>9.2631547452605183</c:v>
                </c:pt>
                <c:pt idx="89">
                  <c:v>9.3769647303288881</c:v>
                </c:pt>
                <c:pt idx="90">
                  <c:v>8.3959058105610254</c:v>
                </c:pt>
                <c:pt idx="91">
                  <c:v>7.4148468907931608</c:v>
                </c:pt>
                <c:pt idx="92">
                  <c:v>6.8674124383750446</c:v>
                </c:pt>
                <c:pt idx="93">
                  <c:v>7.3010369057247919</c:v>
                </c:pt>
                <c:pt idx="94">
                  <c:v>7.8484713581429082</c:v>
                </c:pt>
                <c:pt idx="95">
                  <c:v>8.2820958254926555</c:v>
                </c:pt>
                <c:pt idx="96">
                  <c:v>8.3959058105610254</c:v>
                </c:pt>
                <c:pt idx="97">
                  <c:v>7.4148468907931608</c:v>
                </c:pt>
                <c:pt idx="98">
                  <c:v>7.7346613730745393</c:v>
                </c:pt>
                <c:pt idx="99">
                  <c:v>7.5286568758615298</c:v>
                </c:pt>
                <c:pt idx="100">
                  <c:v>7.187226920656423</c:v>
                </c:pt>
                <c:pt idx="101">
                  <c:v>8.8295302779107718</c:v>
                </c:pt>
                <c:pt idx="102">
                  <c:v>7.9622813432112771</c:v>
                </c:pt>
                <c:pt idx="103">
                  <c:v>7.3010369057247919</c:v>
                </c:pt>
                <c:pt idx="104">
                  <c:v>8.2820958254926555</c:v>
                </c:pt>
                <c:pt idx="105">
                  <c:v>6.2277834738122877</c:v>
                </c:pt>
                <c:pt idx="106">
                  <c:v>2.9431767593035909</c:v>
                </c:pt>
                <c:pt idx="107">
                  <c:v>4.6776746287025803</c:v>
                </c:pt>
                <c:pt idx="108">
                  <c:v>7.7346613730745393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C-48B6-ACB1-2FE239E81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56496"/>
        <c:axId val="365205856"/>
      </c:lineChart>
      <c:dateAx>
        <c:axId val="34515649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205856"/>
        <c:crosses val="autoZero"/>
        <c:auto val="1"/>
        <c:lblOffset val="100"/>
        <c:baseTimeUnit val="days"/>
      </c:dateAx>
      <c:valAx>
        <c:axId val="36520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5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Linear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'Linear Curve D'!$B$1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'Linear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'Linear Curve D'!$B$6:$B$112</c:f>
              <c:numCache>
                <c:formatCode>_(* #,##0_);_(* \(#,##0\);_(* "-"??_);_(@_)</c:formatCode>
                <c:ptCount val="107"/>
                <c:pt idx="0">
                  <c:v>19.11911977737093</c:v>
                </c:pt>
                <c:pt idx="1">
                  <c:v>19.352749447759265</c:v>
                </c:pt>
                <c:pt idx="2">
                  <c:v>19.588765794853224</c:v>
                </c:pt>
                <c:pt idx="3">
                  <c:v>19.828755531397906</c:v>
                </c:pt>
                <c:pt idx="4">
                  <c:v>20.069124268129322</c:v>
                </c:pt>
                <c:pt idx="5">
                  <c:v>20.318396865226124</c:v>
                </c:pt>
                <c:pt idx="6">
                  <c:v>20.556754509749538</c:v>
                </c:pt>
                <c:pt idx="7">
                  <c:v>20.83067147002766</c:v>
                </c:pt>
                <c:pt idx="8">
                  <c:v>21.031573869539553</c:v>
                </c:pt>
                <c:pt idx="9">
                  <c:v>21.413523797621686</c:v>
                </c:pt>
                <c:pt idx="10">
                  <c:v>21.382433457266671</c:v>
                </c:pt>
                <c:pt idx="11">
                  <c:v>22.32791258185183</c:v>
                </c:pt>
                <c:pt idx="12">
                  <c:v>21</c:v>
                </c:pt>
                <c:pt idx="13">
                  <c:v>25</c:v>
                </c:pt>
                <c:pt idx="14">
                  <c:v>27</c:v>
                </c:pt>
                <c:pt idx="15">
                  <c:v>20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14</c:v>
                </c:pt>
                <c:pt idx="24">
                  <c:v>6</c:v>
                </c:pt>
                <c:pt idx="25">
                  <c:v>8</c:v>
                </c:pt>
                <c:pt idx="26">
                  <c:v>10</c:v>
                </c:pt>
                <c:pt idx="27">
                  <c:v>10</c:v>
                </c:pt>
                <c:pt idx="28">
                  <c:v>7</c:v>
                </c:pt>
                <c:pt idx="29">
                  <c:v>10</c:v>
                </c:pt>
                <c:pt idx="30">
                  <c:v>8</c:v>
                </c:pt>
                <c:pt idx="31">
                  <c:v>8</c:v>
                </c:pt>
                <c:pt idx="32">
                  <c:v>4</c:v>
                </c:pt>
                <c:pt idx="33">
                  <c:v>4</c:v>
                </c:pt>
                <c:pt idx="34">
                  <c:v>7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5</c:v>
                </c:pt>
                <c:pt idx="39">
                  <c:v>2</c:v>
                </c:pt>
                <c:pt idx="40">
                  <c:v>4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5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5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4</c:v>
                </c:pt>
                <c:pt idx="63">
                  <c:v>6</c:v>
                </c:pt>
                <c:pt idx="64">
                  <c:v>4</c:v>
                </c:pt>
                <c:pt idx="65">
                  <c:v>3</c:v>
                </c:pt>
                <c:pt idx="66">
                  <c:v>4</c:v>
                </c:pt>
                <c:pt idx="67">
                  <c:v>3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5</c:v>
                </c:pt>
                <c:pt idx="73">
                  <c:v>7</c:v>
                </c:pt>
                <c:pt idx="74">
                  <c:v>7</c:v>
                </c:pt>
                <c:pt idx="75">
                  <c:v>8</c:v>
                </c:pt>
                <c:pt idx="76">
                  <c:v>8</c:v>
                </c:pt>
                <c:pt idx="77">
                  <c:v>9</c:v>
                </c:pt>
                <c:pt idx="78">
                  <c:v>8</c:v>
                </c:pt>
                <c:pt idx="79">
                  <c:v>7</c:v>
                </c:pt>
                <c:pt idx="80">
                  <c:v>6</c:v>
                </c:pt>
                <c:pt idx="81">
                  <c:v>6</c:v>
                </c:pt>
                <c:pt idx="82">
                  <c:v>7</c:v>
                </c:pt>
                <c:pt idx="83">
                  <c:v>7</c:v>
                </c:pt>
                <c:pt idx="84">
                  <c:v>8</c:v>
                </c:pt>
                <c:pt idx="85">
                  <c:v>9</c:v>
                </c:pt>
                <c:pt idx="86">
                  <c:v>10</c:v>
                </c:pt>
                <c:pt idx="87">
                  <c:v>9</c:v>
                </c:pt>
                <c:pt idx="88">
                  <c:v>8</c:v>
                </c:pt>
                <c:pt idx="89">
                  <c:v>7</c:v>
                </c:pt>
                <c:pt idx="90">
                  <c:v>7</c:v>
                </c:pt>
                <c:pt idx="91">
                  <c:v>8</c:v>
                </c:pt>
                <c:pt idx="92">
                  <c:v>8</c:v>
                </c:pt>
                <c:pt idx="93">
                  <c:v>9</c:v>
                </c:pt>
                <c:pt idx="94">
                  <c:v>8</c:v>
                </c:pt>
                <c:pt idx="95">
                  <c:v>7</c:v>
                </c:pt>
                <c:pt idx="96">
                  <c:v>9</c:v>
                </c:pt>
                <c:pt idx="97">
                  <c:v>6</c:v>
                </c:pt>
                <c:pt idx="98">
                  <c:v>9</c:v>
                </c:pt>
                <c:pt idx="99">
                  <c:v>9</c:v>
                </c:pt>
                <c:pt idx="100">
                  <c:v>7</c:v>
                </c:pt>
                <c:pt idx="101">
                  <c:v>8</c:v>
                </c:pt>
                <c:pt idx="102">
                  <c:v>9</c:v>
                </c:pt>
                <c:pt idx="103">
                  <c:v>3</c:v>
                </c:pt>
                <c:pt idx="104">
                  <c:v>3</c:v>
                </c:pt>
                <c:pt idx="105">
                  <c:v>7</c:v>
                </c:pt>
                <c:pt idx="10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A-4019-AA79-3FE6DE0DBEC3}"/>
            </c:ext>
          </c:extLst>
        </c:ser>
        <c:ser>
          <c:idx val="1"/>
          <c:order val="1"/>
          <c:tx>
            <c:strRef>
              <c:f>'Linear Curve D'!$E$1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'Linear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'Linear Curve D'!$E$2:$E$110</c:f>
              <c:numCache>
                <c:formatCode>_(* #,##0_);_(* \(#,##0\);_(* "-"??_);_(@_)</c:formatCode>
                <c:ptCount val="109"/>
                <c:pt idx="0">
                  <c:v>18.213031106705259</c:v>
                </c:pt>
                <c:pt idx="1">
                  <c:v>18.435460229298407</c:v>
                </c:pt>
                <c:pt idx="2">
                  <c:v>18.660590151060831</c:v>
                </c:pt>
                <c:pt idx="3">
                  <c:v>18.888505907049563</c:v>
                </c:pt>
                <c:pt idx="4">
                  <c:v>19.11911977737093</c:v>
                </c:pt>
                <c:pt idx="5">
                  <c:v>19.352749447759265</c:v>
                </c:pt>
                <c:pt idx="6">
                  <c:v>19.588765794853224</c:v>
                </c:pt>
                <c:pt idx="7">
                  <c:v>19.828755531397906</c:v>
                </c:pt>
                <c:pt idx="8">
                  <c:v>20.069124268129322</c:v>
                </c:pt>
                <c:pt idx="9">
                  <c:v>20.318396865226124</c:v>
                </c:pt>
                <c:pt idx="10">
                  <c:v>20.556754509749538</c:v>
                </c:pt>
                <c:pt idx="11">
                  <c:v>20.83067147002766</c:v>
                </c:pt>
                <c:pt idx="12">
                  <c:v>21.031573869539553</c:v>
                </c:pt>
                <c:pt idx="13">
                  <c:v>21.413523797621686</c:v>
                </c:pt>
                <c:pt idx="14">
                  <c:v>21.382433457266671</c:v>
                </c:pt>
                <c:pt idx="15">
                  <c:v>22.32791258185183</c:v>
                </c:pt>
                <c:pt idx="16">
                  <c:v>25.414214536984833</c:v>
                </c:pt>
                <c:pt idx="17">
                  <c:v>23.5781504428804</c:v>
                </c:pt>
                <c:pt idx="18">
                  <c:v>18.810724847335944</c:v>
                </c:pt>
                <c:pt idx="19">
                  <c:v>16.422770101851711</c:v>
                </c:pt>
                <c:pt idx="20">
                  <c:v>12.629637041645925</c:v>
                </c:pt>
                <c:pt idx="21">
                  <c:v>10.672568075544573</c:v>
                </c:pt>
                <c:pt idx="22">
                  <c:v>10.10370963331674</c:v>
                </c:pt>
                <c:pt idx="23">
                  <c:v>9.5518189819369397</c:v>
                </c:pt>
                <c:pt idx="24">
                  <c:v>10.526111517275606</c:v>
                </c:pt>
                <c:pt idx="25">
                  <c:v>10.956997296658489</c:v>
                </c:pt>
                <c:pt idx="26">
                  <c:v>10.37965495900664</c:v>
                </c:pt>
                <c:pt idx="27">
                  <c:v>6.7414623524938371</c:v>
                </c:pt>
                <c:pt idx="28">
                  <c:v>8.7070152140192043</c:v>
                </c:pt>
                <c:pt idx="29">
                  <c:v>9.8277643076268397</c:v>
                </c:pt>
                <c:pt idx="30">
                  <c:v>8.5605586557502384</c:v>
                </c:pt>
                <c:pt idx="31">
                  <c:v>8.1466406672153884</c:v>
                </c:pt>
                <c:pt idx="32">
                  <c:v>8.9829605397091044</c:v>
                </c:pt>
                <c:pt idx="33">
                  <c:v>7.8622114461014716</c:v>
                </c:pt>
                <c:pt idx="34">
                  <c:v>6.1726039102660035</c:v>
                </c:pt>
                <c:pt idx="35">
                  <c:v>3.9311057230507358</c:v>
                </c:pt>
                <c:pt idx="36">
                  <c:v>5.1983113749273366</c:v>
                </c:pt>
                <c:pt idx="37">
                  <c:v>6.0346312474210535</c:v>
                </c:pt>
                <c:pt idx="38">
                  <c:v>4.4914802698545522</c:v>
                </c:pt>
                <c:pt idx="39">
                  <c:v>3.9311057230507358</c:v>
                </c:pt>
                <c:pt idx="40">
                  <c:v>4.3535076070096022</c:v>
                </c:pt>
                <c:pt idx="41">
                  <c:v>3.6466765019368186</c:v>
                </c:pt>
                <c:pt idx="42">
                  <c:v>2.8103566294431017</c:v>
                </c:pt>
                <c:pt idx="43">
                  <c:v>4.3535076070096022</c:v>
                </c:pt>
                <c:pt idx="44">
                  <c:v>4.9138821538134199</c:v>
                </c:pt>
                <c:pt idx="45">
                  <c:v>4.0690783858956863</c:v>
                </c:pt>
                <c:pt idx="46">
                  <c:v>3.7931330602057853</c:v>
                </c:pt>
                <c:pt idx="47">
                  <c:v>5.3362840377722867</c:v>
                </c:pt>
                <c:pt idx="48">
                  <c:v>4.2070510487406363</c:v>
                </c:pt>
                <c:pt idx="49">
                  <c:v>2.8103566294431017</c:v>
                </c:pt>
                <c:pt idx="50">
                  <c:v>4.3535076070096022</c:v>
                </c:pt>
                <c:pt idx="51">
                  <c:v>4.4914802698545522</c:v>
                </c:pt>
                <c:pt idx="52">
                  <c:v>3.508703839091869</c:v>
                </c:pt>
                <c:pt idx="53">
                  <c:v>3.7931330602057853</c:v>
                </c:pt>
                <c:pt idx="54">
                  <c:v>4.4914802698545522</c:v>
                </c:pt>
                <c:pt idx="55">
                  <c:v>3.508703839091869</c:v>
                </c:pt>
                <c:pt idx="56">
                  <c:v>3.3707311762469185</c:v>
                </c:pt>
                <c:pt idx="57">
                  <c:v>3.9311057230507358</c:v>
                </c:pt>
                <c:pt idx="58">
                  <c:v>3.508703839091869</c:v>
                </c:pt>
                <c:pt idx="59">
                  <c:v>3.7931330602057853</c:v>
                </c:pt>
                <c:pt idx="60">
                  <c:v>4.4914802698545522</c:v>
                </c:pt>
                <c:pt idx="61">
                  <c:v>3.508703839091869</c:v>
                </c:pt>
                <c:pt idx="62">
                  <c:v>2.9483292922880517</c:v>
                </c:pt>
                <c:pt idx="63">
                  <c:v>2.9483292922880517</c:v>
                </c:pt>
                <c:pt idx="64">
                  <c:v>3.3707311762469185</c:v>
                </c:pt>
                <c:pt idx="65">
                  <c:v>4.7759094909684698</c:v>
                </c:pt>
                <c:pt idx="66">
                  <c:v>5.0518548166583699</c:v>
                </c:pt>
                <c:pt idx="67">
                  <c:v>3.508703839091869</c:v>
                </c:pt>
                <c:pt idx="68">
                  <c:v>3.3707311762469185</c:v>
                </c:pt>
                <c:pt idx="69">
                  <c:v>3.508703839091869</c:v>
                </c:pt>
                <c:pt idx="70">
                  <c:v>2.9483292922880517</c:v>
                </c:pt>
                <c:pt idx="71">
                  <c:v>3.3707311762469185</c:v>
                </c:pt>
                <c:pt idx="72">
                  <c:v>3.9311057230507358</c:v>
                </c:pt>
                <c:pt idx="73">
                  <c:v>3.9311057230507358</c:v>
                </c:pt>
                <c:pt idx="74">
                  <c:v>4.3535076070096022</c:v>
                </c:pt>
                <c:pt idx="75">
                  <c:v>5.7586859217311535</c:v>
                </c:pt>
                <c:pt idx="76">
                  <c:v>6.879435015338788</c:v>
                </c:pt>
                <c:pt idx="77">
                  <c:v>7.3018368992976548</c:v>
                </c:pt>
                <c:pt idx="78">
                  <c:v>7.8622114461014716</c:v>
                </c:pt>
                <c:pt idx="79">
                  <c:v>8.2846133300603384</c:v>
                </c:pt>
                <c:pt idx="80">
                  <c:v>8.4225859929052884</c:v>
                </c:pt>
                <c:pt idx="81">
                  <c:v>7.4398095621426048</c:v>
                </c:pt>
                <c:pt idx="82">
                  <c:v>6.4570331313799212</c:v>
                </c:pt>
                <c:pt idx="83">
                  <c:v>5.8966585845761035</c:v>
                </c:pt>
                <c:pt idx="84">
                  <c:v>6.3190604685349712</c:v>
                </c:pt>
                <c:pt idx="85">
                  <c:v>6.879435015338788</c:v>
                </c:pt>
                <c:pt idx="86">
                  <c:v>7.3018368992976548</c:v>
                </c:pt>
                <c:pt idx="87">
                  <c:v>8.2846133300603384</c:v>
                </c:pt>
                <c:pt idx="88">
                  <c:v>9.267389760823022</c:v>
                </c:pt>
                <c:pt idx="89">
                  <c:v>9.405362423667972</c:v>
                </c:pt>
                <c:pt idx="90">
                  <c:v>8.4225859929052884</c:v>
                </c:pt>
                <c:pt idx="91">
                  <c:v>7.4398095621426048</c:v>
                </c:pt>
                <c:pt idx="92">
                  <c:v>6.879435015338788</c:v>
                </c:pt>
                <c:pt idx="93">
                  <c:v>7.3018368992976548</c:v>
                </c:pt>
                <c:pt idx="94">
                  <c:v>7.8622114461014716</c:v>
                </c:pt>
                <c:pt idx="95">
                  <c:v>8.2846133300603384</c:v>
                </c:pt>
                <c:pt idx="96">
                  <c:v>8.4225859929052884</c:v>
                </c:pt>
                <c:pt idx="97">
                  <c:v>7.4398095621426048</c:v>
                </c:pt>
                <c:pt idx="98">
                  <c:v>7.7242387832565216</c:v>
                </c:pt>
                <c:pt idx="99">
                  <c:v>7.5777822249875548</c:v>
                </c:pt>
                <c:pt idx="100">
                  <c:v>7.1638642364527048</c:v>
                </c:pt>
                <c:pt idx="101">
                  <c:v>8.8449878768641561</c:v>
                </c:pt>
                <c:pt idx="102">
                  <c:v>8.0001841089464207</c:v>
                </c:pt>
                <c:pt idx="103">
                  <c:v>7.3018368992976548</c:v>
                </c:pt>
                <c:pt idx="104">
                  <c:v>8.2846133300603384</c:v>
                </c:pt>
                <c:pt idx="105">
                  <c:v>6.3105765731109535</c:v>
                </c:pt>
                <c:pt idx="106">
                  <c:v>2.9483292922880517</c:v>
                </c:pt>
                <c:pt idx="107">
                  <c:v>4.6379368281235198</c:v>
                </c:pt>
                <c:pt idx="108">
                  <c:v>7.7242387832565216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A-4019-AA79-3FE6DE0DB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121120"/>
        <c:axId val="345561184"/>
      </c:lineChart>
      <c:dateAx>
        <c:axId val="366121120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561184"/>
        <c:crosses val="autoZero"/>
        <c:auto val="1"/>
        <c:lblOffset val="100"/>
        <c:baseTimeUnit val="days"/>
      </c:dateAx>
      <c:valAx>
        <c:axId val="3455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2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Cases (Old)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Data!$E$2:$E$305</c:f>
              <c:numCache>
                <c:formatCode>dd/mm/yyyy</c:formatCode>
                <c:ptCount val="304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</c:numCache>
            </c:numRef>
          </c:cat>
          <c:val>
            <c:numRef>
              <c:f>Data!$F$2:$F$305</c:f>
              <c:numCache>
                <c:formatCode>General</c:formatCode>
                <c:ptCount val="304"/>
                <c:pt idx="0">
                  <c:v>1413</c:v>
                </c:pt>
                <c:pt idx="1">
                  <c:v>1109</c:v>
                </c:pt>
                <c:pt idx="3">
                  <c:v>1442</c:v>
                </c:pt>
                <c:pt idx="4">
                  <c:v>1150</c:v>
                </c:pt>
                <c:pt idx="6">
                  <c:v>1421</c:v>
                </c:pt>
                <c:pt idx="7">
                  <c:v>1314</c:v>
                </c:pt>
                <c:pt idx="8">
                  <c:v>1015</c:v>
                </c:pt>
                <c:pt idx="10">
                  <c:v>1540</c:v>
                </c:pt>
                <c:pt idx="11">
                  <c:v>1372</c:v>
                </c:pt>
                <c:pt idx="12">
                  <c:v>1383</c:v>
                </c:pt>
                <c:pt idx="13">
                  <c:v>1395</c:v>
                </c:pt>
                <c:pt idx="15">
                  <c:v>941</c:v>
                </c:pt>
                <c:pt idx="16">
                  <c:v>1359</c:v>
                </c:pt>
                <c:pt idx="17">
                  <c:v>1298</c:v>
                </c:pt>
                <c:pt idx="18">
                  <c:v>1269</c:v>
                </c:pt>
                <c:pt idx="19">
                  <c:v>1197</c:v>
                </c:pt>
                <c:pt idx="21">
                  <c:v>1128</c:v>
                </c:pt>
                <c:pt idx="23">
                  <c:v>1144</c:v>
                </c:pt>
                <c:pt idx="24">
                  <c:v>1365</c:v>
                </c:pt>
                <c:pt idx="25">
                  <c:v>1297</c:v>
                </c:pt>
                <c:pt idx="26">
                  <c:v>1460</c:v>
                </c:pt>
                <c:pt idx="27">
                  <c:v>1300</c:v>
                </c:pt>
                <c:pt idx="29">
                  <c:v>903</c:v>
                </c:pt>
                <c:pt idx="30">
                  <c:v>1511</c:v>
                </c:pt>
                <c:pt idx="31">
                  <c:v>1554</c:v>
                </c:pt>
                <c:pt idx="32">
                  <c:v>1372</c:v>
                </c:pt>
                <c:pt idx="33">
                  <c:v>1180</c:v>
                </c:pt>
                <c:pt idx="34">
                  <c:v>1311</c:v>
                </c:pt>
                <c:pt idx="35">
                  <c:v>1201</c:v>
                </c:pt>
                <c:pt idx="36">
                  <c:v>806</c:v>
                </c:pt>
                <c:pt idx="37">
                  <c:v>1381</c:v>
                </c:pt>
                <c:pt idx="38">
                  <c:v>1282</c:v>
                </c:pt>
                <c:pt idx="39">
                  <c:v>1354</c:v>
                </c:pt>
                <c:pt idx="40">
                  <c:v>1308</c:v>
                </c:pt>
                <c:pt idx="41">
                  <c:v>1263</c:v>
                </c:pt>
                <c:pt idx="42">
                  <c:v>1174</c:v>
                </c:pt>
                <c:pt idx="43">
                  <c:v>969</c:v>
                </c:pt>
                <c:pt idx="44">
                  <c:v>1390</c:v>
                </c:pt>
                <c:pt idx="45">
                  <c:v>1498</c:v>
                </c:pt>
                <c:pt idx="46">
                  <c:v>1228</c:v>
                </c:pt>
                <c:pt idx="47">
                  <c:v>1199</c:v>
                </c:pt>
                <c:pt idx="48">
                  <c:v>1046</c:v>
                </c:pt>
                <c:pt idx="49">
                  <c:v>1043</c:v>
                </c:pt>
                <c:pt idx="51">
                  <c:v>1310</c:v>
                </c:pt>
                <c:pt idx="52">
                  <c:v>1257</c:v>
                </c:pt>
                <c:pt idx="53">
                  <c:v>1062</c:v>
                </c:pt>
                <c:pt idx="54">
                  <c:v>1090</c:v>
                </c:pt>
                <c:pt idx="55">
                  <c:v>1115</c:v>
                </c:pt>
                <c:pt idx="57">
                  <c:v>717</c:v>
                </c:pt>
                <c:pt idx="58">
                  <c:v>1118</c:v>
                </c:pt>
                <c:pt idx="59">
                  <c:v>1223</c:v>
                </c:pt>
                <c:pt idx="60">
                  <c:v>1100</c:v>
                </c:pt>
                <c:pt idx="61">
                  <c:v>1059</c:v>
                </c:pt>
                <c:pt idx="62">
                  <c:v>1105</c:v>
                </c:pt>
                <c:pt idx="63">
                  <c:v>970</c:v>
                </c:pt>
                <c:pt idx="64">
                  <c:v>709</c:v>
                </c:pt>
                <c:pt idx="65">
                  <c:v>1125</c:v>
                </c:pt>
                <c:pt idx="66">
                  <c:v>910</c:v>
                </c:pt>
                <c:pt idx="67">
                  <c:v>862</c:v>
                </c:pt>
                <c:pt idx="68">
                  <c:v>1304</c:v>
                </c:pt>
                <c:pt idx="69">
                  <c:v>1066</c:v>
                </c:pt>
                <c:pt idx="70">
                  <c:v>925</c:v>
                </c:pt>
                <c:pt idx="71">
                  <c:v>917</c:v>
                </c:pt>
                <c:pt idx="72">
                  <c:v>1132</c:v>
                </c:pt>
                <c:pt idx="73">
                  <c:v>1200</c:v>
                </c:pt>
                <c:pt idx="74">
                  <c:v>979</c:v>
                </c:pt>
                <c:pt idx="75">
                  <c:v>1254</c:v>
                </c:pt>
                <c:pt idx="76">
                  <c:v>1010</c:v>
                </c:pt>
                <c:pt idx="77">
                  <c:v>753</c:v>
                </c:pt>
                <c:pt idx="78">
                  <c:v>931</c:v>
                </c:pt>
                <c:pt idx="79">
                  <c:v>1132</c:v>
                </c:pt>
                <c:pt idx="82">
                  <c:v>1134</c:v>
                </c:pt>
                <c:pt idx="83">
                  <c:v>991</c:v>
                </c:pt>
                <c:pt idx="84">
                  <c:v>743</c:v>
                </c:pt>
                <c:pt idx="85">
                  <c:v>587</c:v>
                </c:pt>
                <c:pt idx="86">
                  <c:v>1854</c:v>
                </c:pt>
                <c:pt idx="88">
                  <c:v>1217</c:v>
                </c:pt>
                <c:pt idx="90">
                  <c:v>1237</c:v>
                </c:pt>
                <c:pt idx="91">
                  <c:v>1179</c:v>
                </c:pt>
                <c:pt idx="92">
                  <c:v>1142</c:v>
                </c:pt>
                <c:pt idx="93">
                  <c:v>1622</c:v>
                </c:pt>
                <c:pt idx="94">
                  <c:v>1526</c:v>
                </c:pt>
                <c:pt idx="95">
                  <c:v>1929</c:v>
                </c:pt>
                <c:pt idx="96">
                  <c:v>1735</c:v>
                </c:pt>
                <c:pt idx="97">
                  <c:v>1910</c:v>
                </c:pt>
                <c:pt idx="98">
                  <c:v>1788</c:v>
                </c:pt>
                <c:pt idx="99">
                  <c:v>1346</c:v>
                </c:pt>
                <c:pt idx="100">
                  <c:v>2227</c:v>
                </c:pt>
                <c:pt idx="101">
                  <c:v>2371</c:v>
                </c:pt>
                <c:pt idx="102">
                  <c:v>2172</c:v>
                </c:pt>
                <c:pt idx="103">
                  <c:v>2321</c:v>
                </c:pt>
                <c:pt idx="105">
                  <c:v>2256</c:v>
                </c:pt>
                <c:pt idx="106">
                  <c:v>1585</c:v>
                </c:pt>
                <c:pt idx="107">
                  <c:v>2352</c:v>
                </c:pt>
                <c:pt idx="108">
                  <c:v>2389</c:v>
                </c:pt>
                <c:pt idx="110">
                  <c:v>2211</c:v>
                </c:pt>
                <c:pt idx="111">
                  <c:v>2236</c:v>
                </c:pt>
                <c:pt idx="112">
                  <c:v>1837</c:v>
                </c:pt>
                <c:pt idx="113">
                  <c:v>1628</c:v>
                </c:pt>
                <c:pt idx="114">
                  <c:v>2360</c:v>
                </c:pt>
                <c:pt idx="115">
                  <c:v>2163</c:v>
                </c:pt>
                <c:pt idx="117">
                  <c:v>2282</c:v>
                </c:pt>
                <c:pt idx="118">
                  <c:v>2261</c:v>
                </c:pt>
                <c:pt idx="119">
                  <c:v>2055</c:v>
                </c:pt>
                <c:pt idx="120">
                  <c:v>1713</c:v>
                </c:pt>
                <c:pt idx="121">
                  <c:v>2654</c:v>
                </c:pt>
                <c:pt idx="122">
                  <c:v>2352</c:v>
                </c:pt>
                <c:pt idx="123">
                  <c:v>2440</c:v>
                </c:pt>
                <c:pt idx="124">
                  <c:v>2402</c:v>
                </c:pt>
                <c:pt idx="125">
                  <c:v>2109</c:v>
                </c:pt>
                <c:pt idx="126">
                  <c:v>1813</c:v>
                </c:pt>
                <c:pt idx="127">
                  <c:v>1625</c:v>
                </c:pt>
                <c:pt idx="128">
                  <c:v>2848</c:v>
                </c:pt>
                <c:pt idx="129">
                  <c:v>2823</c:v>
                </c:pt>
                <c:pt idx="130">
                  <c:v>2287</c:v>
                </c:pt>
                <c:pt idx="131">
                  <c:v>2203</c:v>
                </c:pt>
                <c:pt idx="132">
                  <c:v>2199</c:v>
                </c:pt>
                <c:pt idx="133">
                  <c:v>1620</c:v>
                </c:pt>
                <c:pt idx="134">
                  <c:v>1325</c:v>
                </c:pt>
                <c:pt idx="135">
                  <c:v>2211</c:v>
                </c:pt>
                <c:pt idx="136">
                  <c:v>2119</c:v>
                </c:pt>
                <c:pt idx="137">
                  <c:v>1823</c:v>
                </c:pt>
                <c:pt idx="138">
                  <c:v>1791</c:v>
                </c:pt>
                <c:pt idx="139">
                  <c:v>1600</c:v>
                </c:pt>
                <c:pt idx="140">
                  <c:v>1233</c:v>
                </c:pt>
                <c:pt idx="141">
                  <c:v>1090</c:v>
                </c:pt>
                <c:pt idx="142">
                  <c:v>1609</c:v>
                </c:pt>
                <c:pt idx="143">
                  <c:v>1463</c:v>
                </c:pt>
                <c:pt idx="144">
                  <c:v>1470</c:v>
                </c:pt>
                <c:pt idx="146">
                  <c:v>1222</c:v>
                </c:pt>
                <c:pt idx="147">
                  <c:v>804</c:v>
                </c:pt>
                <c:pt idx="148">
                  <c:v>801</c:v>
                </c:pt>
                <c:pt idx="149">
                  <c:v>1354</c:v>
                </c:pt>
                <c:pt idx="150">
                  <c:v>1120</c:v>
                </c:pt>
                <c:pt idx="151">
                  <c:v>1145</c:v>
                </c:pt>
                <c:pt idx="152">
                  <c:v>993</c:v>
                </c:pt>
                <c:pt idx="153">
                  <c:v>908</c:v>
                </c:pt>
                <c:pt idx="154">
                  <c:v>706</c:v>
                </c:pt>
                <c:pt idx="155">
                  <c:v>746</c:v>
                </c:pt>
                <c:pt idx="156">
                  <c:v>983</c:v>
                </c:pt>
                <c:pt idx="157">
                  <c:v>841</c:v>
                </c:pt>
                <c:pt idx="158">
                  <c:v>792</c:v>
                </c:pt>
                <c:pt idx="159">
                  <c:v>576</c:v>
                </c:pt>
                <c:pt idx="160">
                  <c:v>998</c:v>
                </c:pt>
                <c:pt idx="162">
                  <c:v>535</c:v>
                </c:pt>
                <c:pt idx="163">
                  <c:v>1069</c:v>
                </c:pt>
                <c:pt idx="164">
                  <c:v>858</c:v>
                </c:pt>
                <c:pt idx="165">
                  <c:v>800</c:v>
                </c:pt>
                <c:pt idx="166">
                  <c:v>726</c:v>
                </c:pt>
                <c:pt idx="167">
                  <c:v>574</c:v>
                </c:pt>
                <c:pt idx="168">
                  <c:v>409</c:v>
                </c:pt>
                <c:pt idx="169">
                  <c:v>541</c:v>
                </c:pt>
                <c:pt idx="170">
                  <c:v>871</c:v>
                </c:pt>
                <c:pt idx="171">
                  <c:v>924</c:v>
                </c:pt>
                <c:pt idx="172">
                  <c:v>1031</c:v>
                </c:pt>
                <c:pt idx="173">
                  <c:v>1092</c:v>
                </c:pt>
                <c:pt idx="174">
                  <c:v>1135</c:v>
                </c:pt>
                <c:pt idx="175">
                  <c:v>800</c:v>
                </c:pt>
                <c:pt idx="176">
                  <c:v>939</c:v>
                </c:pt>
                <c:pt idx="177">
                  <c:v>1144</c:v>
                </c:pt>
                <c:pt idx="178">
                  <c:v>1147</c:v>
                </c:pt>
                <c:pt idx="179">
                  <c:v>1074</c:v>
                </c:pt>
                <c:pt idx="180">
                  <c:v>1063</c:v>
                </c:pt>
                <c:pt idx="181">
                  <c:v>940</c:v>
                </c:pt>
                <c:pt idx="182">
                  <c:v>646</c:v>
                </c:pt>
                <c:pt idx="183">
                  <c:v>724</c:v>
                </c:pt>
                <c:pt idx="184">
                  <c:v>877</c:v>
                </c:pt>
                <c:pt idx="185">
                  <c:v>878</c:v>
                </c:pt>
                <c:pt idx="186">
                  <c:v>813</c:v>
                </c:pt>
                <c:pt idx="187">
                  <c:v>758</c:v>
                </c:pt>
                <c:pt idx="188">
                  <c:v>786</c:v>
                </c:pt>
                <c:pt idx="189">
                  <c:v>544</c:v>
                </c:pt>
                <c:pt idx="190">
                  <c:v>585</c:v>
                </c:pt>
                <c:pt idx="191">
                  <c:v>716</c:v>
                </c:pt>
                <c:pt idx="192">
                  <c:v>798</c:v>
                </c:pt>
                <c:pt idx="193">
                  <c:v>654</c:v>
                </c:pt>
                <c:pt idx="194">
                  <c:v>680</c:v>
                </c:pt>
                <c:pt idx="195">
                  <c:v>606</c:v>
                </c:pt>
                <c:pt idx="196">
                  <c:v>477</c:v>
                </c:pt>
                <c:pt idx="197">
                  <c:v>521</c:v>
                </c:pt>
                <c:pt idx="198">
                  <c:v>795</c:v>
                </c:pt>
                <c:pt idx="199">
                  <c:v>586</c:v>
                </c:pt>
                <c:pt idx="200">
                  <c:v>642</c:v>
                </c:pt>
                <c:pt idx="201">
                  <c:v>632</c:v>
                </c:pt>
                <c:pt idx="202">
                  <c:v>586</c:v>
                </c:pt>
                <c:pt idx="203">
                  <c:v>463</c:v>
                </c:pt>
                <c:pt idx="204">
                  <c:v>503</c:v>
                </c:pt>
                <c:pt idx="205">
                  <c:v>745</c:v>
                </c:pt>
                <c:pt idx="206">
                  <c:v>643</c:v>
                </c:pt>
                <c:pt idx="207">
                  <c:v>596</c:v>
                </c:pt>
                <c:pt idx="208">
                  <c:v>536</c:v>
                </c:pt>
                <c:pt idx="209">
                  <c:v>578</c:v>
                </c:pt>
                <c:pt idx="210">
                  <c:v>557</c:v>
                </c:pt>
                <c:pt idx="211">
                  <c:v>537</c:v>
                </c:pt>
                <c:pt idx="212">
                  <c:v>714</c:v>
                </c:pt>
                <c:pt idx="213">
                  <c:v>714</c:v>
                </c:pt>
                <c:pt idx="214">
                  <c:v>631</c:v>
                </c:pt>
                <c:pt idx="215">
                  <c:v>592</c:v>
                </c:pt>
                <c:pt idx="216">
                  <c:v>581</c:v>
                </c:pt>
                <c:pt idx="217">
                  <c:v>516</c:v>
                </c:pt>
                <c:pt idx="218">
                  <c:v>539</c:v>
                </c:pt>
                <c:pt idx="219">
                  <c:v>795</c:v>
                </c:pt>
                <c:pt idx="220">
                  <c:v>665</c:v>
                </c:pt>
                <c:pt idx="221">
                  <c:v>654</c:v>
                </c:pt>
                <c:pt idx="222">
                  <c:v>595</c:v>
                </c:pt>
                <c:pt idx="223">
                  <c:v>656</c:v>
                </c:pt>
                <c:pt idx="224">
                  <c:v>434</c:v>
                </c:pt>
                <c:pt idx="225">
                  <c:v>473</c:v>
                </c:pt>
                <c:pt idx="226">
                  <c:v>675</c:v>
                </c:pt>
                <c:pt idx="227">
                  <c:v>607</c:v>
                </c:pt>
                <c:pt idx="228">
                  <c:v>574</c:v>
                </c:pt>
                <c:pt idx="229">
                  <c:v>571</c:v>
                </c:pt>
                <c:pt idx="230">
                  <c:v>530</c:v>
                </c:pt>
                <c:pt idx="231">
                  <c:v>395</c:v>
                </c:pt>
                <c:pt idx="232">
                  <c:v>473</c:v>
                </c:pt>
                <c:pt idx="233">
                  <c:v>501</c:v>
                </c:pt>
                <c:pt idx="234">
                  <c:v>527</c:v>
                </c:pt>
                <c:pt idx="235">
                  <c:v>482</c:v>
                </c:pt>
                <c:pt idx="236">
                  <c:v>435</c:v>
                </c:pt>
                <c:pt idx="237">
                  <c:v>479</c:v>
                </c:pt>
                <c:pt idx="238">
                  <c:v>348</c:v>
                </c:pt>
                <c:pt idx="239">
                  <c:v>342</c:v>
                </c:pt>
                <c:pt idx="240">
                  <c:v>434</c:v>
                </c:pt>
                <c:pt idx="241">
                  <c:v>394</c:v>
                </c:pt>
                <c:pt idx="242">
                  <c:v>494</c:v>
                </c:pt>
                <c:pt idx="243">
                  <c:v>429</c:v>
                </c:pt>
                <c:pt idx="244">
                  <c:v>483</c:v>
                </c:pt>
                <c:pt idx="245">
                  <c:v>328</c:v>
                </c:pt>
                <c:pt idx="246">
                  <c:v>334</c:v>
                </c:pt>
                <c:pt idx="247">
                  <c:v>503</c:v>
                </c:pt>
                <c:pt idx="248">
                  <c:v>463</c:v>
                </c:pt>
                <c:pt idx="249">
                  <c:v>415</c:v>
                </c:pt>
                <c:pt idx="250">
                  <c:v>414</c:v>
                </c:pt>
                <c:pt idx="251">
                  <c:v>448</c:v>
                </c:pt>
                <c:pt idx="252">
                  <c:v>399</c:v>
                </c:pt>
                <c:pt idx="253">
                  <c:v>375</c:v>
                </c:pt>
                <c:pt idx="254">
                  <c:v>558</c:v>
                </c:pt>
                <c:pt idx="255">
                  <c:v>510</c:v>
                </c:pt>
                <c:pt idx="256">
                  <c:v>599</c:v>
                </c:pt>
                <c:pt idx="257">
                  <c:v>529</c:v>
                </c:pt>
                <c:pt idx="258">
                  <c:v>645</c:v>
                </c:pt>
                <c:pt idx="259">
                  <c:v>493</c:v>
                </c:pt>
                <c:pt idx="260">
                  <c:v>461</c:v>
                </c:pt>
                <c:pt idx="261">
                  <c:v>721</c:v>
                </c:pt>
                <c:pt idx="262">
                  <c:v>736</c:v>
                </c:pt>
                <c:pt idx="263">
                  <c:v>823</c:v>
                </c:pt>
                <c:pt idx="264">
                  <c:v>897</c:v>
                </c:pt>
                <c:pt idx="265">
                  <c:v>921</c:v>
                </c:pt>
                <c:pt idx="266">
                  <c:v>760</c:v>
                </c:pt>
                <c:pt idx="267">
                  <c:v>643</c:v>
                </c:pt>
                <c:pt idx="268">
                  <c:v>1167</c:v>
                </c:pt>
                <c:pt idx="269">
                  <c:v>1145</c:v>
                </c:pt>
                <c:pt idx="270">
                  <c:v>1034</c:v>
                </c:pt>
                <c:pt idx="271">
                  <c:v>987</c:v>
                </c:pt>
                <c:pt idx="272">
                  <c:v>1051</c:v>
                </c:pt>
                <c:pt idx="273">
                  <c:v>855</c:v>
                </c:pt>
                <c:pt idx="274">
                  <c:v>849</c:v>
                </c:pt>
                <c:pt idx="275">
                  <c:v>1121</c:v>
                </c:pt>
                <c:pt idx="276">
                  <c:v>1103</c:v>
                </c:pt>
                <c:pt idx="277">
                  <c:v>1173</c:v>
                </c:pt>
                <c:pt idx="278">
                  <c:v>1188</c:v>
                </c:pt>
                <c:pt idx="279">
                  <c:v>1360</c:v>
                </c:pt>
                <c:pt idx="280">
                  <c:v>1008</c:v>
                </c:pt>
                <c:pt idx="281">
                  <c:v>1012</c:v>
                </c:pt>
                <c:pt idx="282">
                  <c:v>1539</c:v>
                </c:pt>
                <c:pt idx="283">
                  <c:v>1508</c:v>
                </c:pt>
                <c:pt idx="284">
                  <c:v>1646</c:v>
                </c:pt>
                <c:pt idx="285">
                  <c:v>1708</c:v>
                </c:pt>
                <c:pt idx="286">
                  <c:v>1962</c:v>
                </c:pt>
                <c:pt idx="287">
                  <c:v>1712</c:v>
                </c:pt>
                <c:pt idx="288">
                  <c:v>1922</c:v>
                </c:pt>
                <c:pt idx="289">
                  <c:v>2377</c:v>
                </c:pt>
                <c:pt idx="290">
                  <c:v>2877</c:v>
                </c:pt>
                <c:pt idx="291">
                  <c:v>3062</c:v>
                </c:pt>
                <c:pt idx="292">
                  <c:v>3982</c:v>
                </c:pt>
                <c:pt idx="293">
                  <c:v>3775</c:v>
                </c:pt>
                <c:pt idx="294">
                  <c:v>3560</c:v>
                </c:pt>
                <c:pt idx="295">
                  <c:v>3512</c:v>
                </c:pt>
                <c:pt idx="296">
                  <c:v>5185</c:v>
                </c:pt>
                <c:pt idx="297">
                  <c:v>5504</c:v>
                </c:pt>
                <c:pt idx="298">
                  <c:v>5513</c:v>
                </c:pt>
                <c:pt idx="299">
                  <c:v>6123</c:v>
                </c:pt>
                <c:pt idx="300">
                  <c:v>6923</c:v>
                </c:pt>
                <c:pt idx="301">
                  <c:v>5888</c:v>
                </c:pt>
                <c:pt idx="302">
                  <c:v>4758</c:v>
                </c:pt>
                <c:pt idx="303">
                  <c:v>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5-47CD-9EE3-7C314736F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762032"/>
        <c:axId val="736763280"/>
      </c:lineChart>
      <c:dateAx>
        <c:axId val="736762032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763280"/>
        <c:crosses val="autoZero"/>
        <c:auto val="1"/>
        <c:lblOffset val="100"/>
        <c:baseTimeUnit val="days"/>
      </c:dateAx>
      <c:valAx>
        <c:axId val="73676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76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Log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'Log Curve D'!$B$1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'Log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'Log Curve D'!$B$6:$B$112</c:f>
              <c:numCache>
                <c:formatCode>_(* #,##0_);_(* \(#,##0\);_(* "-"??_);_(@_)</c:formatCode>
                <c:ptCount val="107"/>
                <c:pt idx="0">
                  <c:v>27.853688590577903</c:v>
                </c:pt>
                <c:pt idx="1">
                  <c:v>27.303142900593866</c:v>
                </c:pt>
                <c:pt idx="2">
                  <c:v>26.766604793942452</c:v>
                </c:pt>
                <c:pt idx="3">
                  <c:v>26.243957980049704</c:v>
                </c:pt>
                <c:pt idx="4">
                  <c:v>25.733948465355205</c:v>
                </c:pt>
                <c:pt idx="5">
                  <c:v>25.238511826992379</c:v>
                </c:pt>
                <c:pt idx="6">
                  <c:v>24.750841907429805</c:v>
                </c:pt>
                <c:pt idx="7">
                  <c:v>24.288285547946177</c:v>
                </c:pt>
                <c:pt idx="8">
                  <c:v>23.801640960218016</c:v>
                </c:pt>
                <c:pt idx="9">
                  <c:v>23.425330086443211</c:v>
                </c:pt>
                <c:pt idx="10">
                  <c:v>22.787722244340305</c:v>
                </c:pt>
                <c:pt idx="11">
                  <c:v>22.916032024047375</c:v>
                </c:pt>
                <c:pt idx="12">
                  <c:v>21</c:v>
                </c:pt>
                <c:pt idx="13">
                  <c:v>25</c:v>
                </c:pt>
                <c:pt idx="14">
                  <c:v>27</c:v>
                </c:pt>
                <c:pt idx="15">
                  <c:v>20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14</c:v>
                </c:pt>
                <c:pt idx="24">
                  <c:v>6</c:v>
                </c:pt>
                <c:pt idx="25">
                  <c:v>8</c:v>
                </c:pt>
                <c:pt idx="26">
                  <c:v>10</c:v>
                </c:pt>
                <c:pt idx="27">
                  <c:v>10</c:v>
                </c:pt>
                <c:pt idx="28">
                  <c:v>7</c:v>
                </c:pt>
                <c:pt idx="29">
                  <c:v>10</c:v>
                </c:pt>
                <c:pt idx="30">
                  <c:v>8</c:v>
                </c:pt>
                <c:pt idx="31">
                  <c:v>8</c:v>
                </c:pt>
                <c:pt idx="32">
                  <c:v>4</c:v>
                </c:pt>
                <c:pt idx="33">
                  <c:v>4</c:v>
                </c:pt>
                <c:pt idx="34">
                  <c:v>7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5</c:v>
                </c:pt>
                <c:pt idx="39">
                  <c:v>2</c:v>
                </c:pt>
                <c:pt idx="40">
                  <c:v>4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5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5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4</c:v>
                </c:pt>
                <c:pt idx="63">
                  <c:v>6</c:v>
                </c:pt>
                <c:pt idx="64">
                  <c:v>4</c:v>
                </c:pt>
                <c:pt idx="65">
                  <c:v>3</c:v>
                </c:pt>
                <c:pt idx="66">
                  <c:v>4</c:v>
                </c:pt>
                <c:pt idx="67">
                  <c:v>3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5</c:v>
                </c:pt>
                <c:pt idx="73">
                  <c:v>7</c:v>
                </c:pt>
                <c:pt idx="74">
                  <c:v>7</c:v>
                </c:pt>
                <c:pt idx="75">
                  <c:v>8</c:v>
                </c:pt>
                <c:pt idx="76">
                  <c:v>8</c:v>
                </c:pt>
                <c:pt idx="77">
                  <c:v>9</c:v>
                </c:pt>
                <c:pt idx="78">
                  <c:v>8</c:v>
                </c:pt>
                <c:pt idx="79">
                  <c:v>7</c:v>
                </c:pt>
                <c:pt idx="80">
                  <c:v>6</c:v>
                </c:pt>
                <c:pt idx="81">
                  <c:v>6</c:v>
                </c:pt>
                <c:pt idx="82">
                  <c:v>7</c:v>
                </c:pt>
                <c:pt idx="83">
                  <c:v>7</c:v>
                </c:pt>
                <c:pt idx="84">
                  <c:v>8</c:v>
                </c:pt>
                <c:pt idx="85">
                  <c:v>9</c:v>
                </c:pt>
                <c:pt idx="86">
                  <c:v>10</c:v>
                </c:pt>
                <c:pt idx="87">
                  <c:v>9</c:v>
                </c:pt>
                <c:pt idx="88">
                  <c:v>8</c:v>
                </c:pt>
                <c:pt idx="89">
                  <c:v>7</c:v>
                </c:pt>
                <c:pt idx="90">
                  <c:v>7</c:v>
                </c:pt>
                <c:pt idx="91">
                  <c:v>8</c:v>
                </c:pt>
                <c:pt idx="92">
                  <c:v>8</c:v>
                </c:pt>
                <c:pt idx="93">
                  <c:v>9</c:v>
                </c:pt>
                <c:pt idx="94">
                  <c:v>8</c:v>
                </c:pt>
                <c:pt idx="95">
                  <c:v>7</c:v>
                </c:pt>
                <c:pt idx="96">
                  <c:v>9</c:v>
                </c:pt>
                <c:pt idx="97">
                  <c:v>6</c:v>
                </c:pt>
                <c:pt idx="98">
                  <c:v>9</c:v>
                </c:pt>
                <c:pt idx="99">
                  <c:v>9</c:v>
                </c:pt>
                <c:pt idx="100">
                  <c:v>7</c:v>
                </c:pt>
                <c:pt idx="101">
                  <c:v>8</c:v>
                </c:pt>
                <c:pt idx="102">
                  <c:v>9</c:v>
                </c:pt>
                <c:pt idx="103">
                  <c:v>3</c:v>
                </c:pt>
                <c:pt idx="104">
                  <c:v>3</c:v>
                </c:pt>
                <c:pt idx="105">
                  <c:v>7</c:v>
                </c:pt>
                <c:pt idx="10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C-48D0-8A8B-68C80DD84F21}"/>
            </c:ext>
          </c:extLst>
        </c:ser>
        <c:ser>
          <c:idx val="1"/>
          <c:order val="1"/>
          <c:tx>
            <c:strRef>
              <c:f>'Log Curve D'!$G$1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'Log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'Log Curve D'!$G$2:$G$110</c:f>
              <c:numCache>
                <c:formatCode>_(* #,##0_);_(* \(#,##0\);_(* "-"??_);_(@_)</c:formatCode>
                <c:ptCount val="109"/>
                <c:pt idx="0">
                  <c:v>30.20585116267743</c:v>
                </c:pt>
                <c:pt idx="1">
                  <c:v>29.594389746661058</c:v>
                </c:pt>
                <c:pt idx="2">
                  <c:v>28.998863382438639</c:v>
                </c:pt>
                <c:pt idx="3">
                  <c:v>28.41879106858368</c:v>
                </c:pt>
                <c:pt idx="4">
                  <c:v>27.853688590577903</c:v>
                </c:pt>
                <c:pt idx="5">
                  <c:v>27.303142900593866</c:v>
                </c:pt>
                <c:pt idx="6">
                  <c:v>26.766604793942452</c:v>
                </c:pt>
                <c:pt idx="7">
                  <c:v>26.243957980049704</c:v>
                </c:pt>
                <c:pt idx="8">
                  <c:v>25.733948465355205</c:v>
                </c:pt>
                <c:pt idx="9">
                  <c:v>25.238511826992379</c:v>
                </c:pt>
                <c:pt idx="10">
                  <c:v>24.750841907429805</c:v>
                </c:pt>
                <c:pt idx="11">
                  <c:v>24.288285547946177</c:v>
                </c:pt>
                <c:pt idx="12">
                  <c:v>23.801640960218016</c:v>
                </c:pt>
                <c:pt idx="13">
                  <c:v>23.425330086443211</c:v>
                </c:pt>
                <c:pt idx="14">
                  <c:v>22.787722244340305</c:v>
                </c:pt>
                <c:pt idx="15">
                  <c:v>22.916032024047375</c:v>
                </c:pt>
                <c:pt idx="16">
                  <c:v>26.384139409144705</c:v>
                </c:pt>
                <c:pt idx="17">
                  <c:v>24.913563516049859</c:v>
                </c:pt>
                <c:pt idx="18">
                  <c:v>19.737990206017276</c:v>
                </c:pt>
                <c:pt idx="19">
                  <c:v>17.266705283222702</c:v>
                </c:pt>
                <c:pt idx="20">
                  <c:v>13.264738537157413</c:v>
                </c:pt>
                <c:pt idx="21">
                  <c:v>10.877306021292307</c:v>
                </c:pt>
                <c:pt idx="22">
                  <c:v>10.592427965190442</c:v>
                </c:pt>
                <c:pt idx="23">
                  <c:v>9.4080506821298933</c:v>
                </c:pt>
                <c:pt idx="24">
                  <c:v>11.048456886206328</c:v>
                </c:pt>
                <c:pt idx="25">
                  <c:v>10.733050459200189</c:v>
                </c:pt>
                <c:pt idx="26">
                  <c:v>10.563785868814675</c:v>
                </c:pt>
                <c:pt idx="27">
                  <c:v>6.7488883320574873</c:v>
                </c:pt>
                <c:pt idx="28">
                  <c:v>8.8137924456667722</c:v>
                </c:pt>
                <c:pt idx="29">
                  <c:v>10.190242471989714</c:v>
                </c:pt>
                <c:pt idx="30">
                  <c:v>8.9691087660970545</c:v>
                </c:pt>
                <c:pt idx="31">
                  <c:v>8.0807186766642154</c:v>
                </c:pt>
                <c:pt idx="32">
                  <c:v>9.4081241989088564</c:v>
                </c:pt>
                <c:pt idx="33">
                  <c:v>8.137319030451561</c:v>
                </c:pt>
                <c:pt idx="34">
                  <c:v>6.3496653795996085</c:v>
                </c:pt>
                <c:pt idx="35">
                  <c:v>4.045643051213208</c:v>
                </c:pt>
                <c:pt idx="36">
                  <c:v>4.9427007217758669</c:v>
                </c:pt>
                <c:pt idx="37">
                  <c:v>6.3054993212735582</c:v>
                </c:pt>
                <c:pt idx="38">
                  <c:v>4.6774511541001083</c:v>
                </c:pt>
                <c:pt idx="39">
                  <c:v>4.045643051213208</c:v>
                </c:pt>
                <c:pt idx="40">
                  <c:v>4.3819663490161238</c:v>
                </c:pt>
                <c:pt idx="41">
                  <c:v>3.6498814347591764</c:v>
                </c:pt>
                <c:pt idx="42">
                  <c:v>2.5776520051615357</c:v>
                </c:pt>
                <c:pt idx="43">
                  <c:v>4.3819663490161238</c:v>
                </c:pt>
                <c:pt idx="44">
                  <c:v>5.0662980636136021</c:v>
                </c:pt>
                <c:pt idx="45">
                  <c:v>4.2198504683764115</c:v>
                </c:pt>
                <c:pt idx="46">
                  <c:v>3.6342929967073392</c:v>
                </c:pt>
                <c:pt idx="47">
                  <c:v>5.407886474191586</c:v>
                </c:pt>
                <c:pt idx="48">
                  <c:v>4.1093320370554212</c:v>
                </c:pt>
                <c:pt idx="49">
                  <c:v>2.5776520051615357</c:v>
                </c:pt>
                <c:pt idx="50">
                  <c:v>4.3819663490161238</c:v>
                </c:pt>
                <c:pt idx="51">
                  <c:v>4.6774511541001083</c:v>
                </c:pt>
                <c:pt idx="52">
                  <c:v>3.6498529139274996</c:v>
                </c:pt>
                <c:pt idx="53">
                  <c:v>3.6342929967073392</c:v>
                </c:pt>
                <c:pt idx="54">
                  <c:v>4.6774511541001083</c:v>
                </c:pt>
                <c:pt idx="55">
                  <c:v>3.6498529139274996</c:v>
                </c:pt>
                <c:pt idx="56">
                  <c:v>3.3553548879952322</c:v>
                </c:pt>
                <c:pt idx="57">
                  <c:v>4.045643051213208</c:v>
                </c:pt>
                <c:pt idx="58">
                  <c:v>3.6498529139274996</c:v>
                </c:pt>
                <c:pt idx="59">
                  <c:v>3.6342929967073392</c:v>
                </c:pt>
                <c:pt idx="60">
                  <c:v>4.6774511541001083</c:v>
                </c:pt>
                <c:pt idx="61">
                  <c:v>3.6498529139274996</c:v>
                </c:pt>
                <c:pt idx="62">
                  <c:v>3.027096473955551</c:v>
                </c:pt>
                <c:pt idx="63">
                  <c:v>3.027096473955551</c:v>
                </c:pt>
                <c:pt idx="64">
                  <c:v>3.3553548879952322</c:v>
                </c:pt>
                <c:pt idx="65">
                  <c:v>4.6774146036533546</c:v>
                </c:pt>
                <c:pt idx="66">
                  <c:v>5.2662532257225685</c:v>
                </c:pt>
                <c:pt idx="67">
                  <c:v>3.6498529139274996</c:v>
                </c:pt>
                <c:pt idx="68">
                  <c:v>3.3553548879952322</c:v>
                </c:pt>
                <c:pt idx="69">
                  <c:v>3.6498529139274996</c:v>
                </c:pt>
                <c:pt idx="70">
                  <c:v>3.027096473955551</c:v>
                </c:pt>
                <c:pt idx="71">
                  <c:v>3.3553548879952322</c:v>
                </c:pt>
                <c:pt idx="72">
                  <c:v>4.045643051213208</c:v>
                </c:pt>
                <c:pt idx="73">
                  <c:v>4.045643051213208</c:v>
                </c:pt>
                <c:pt idx="74">
                  <c:v>4.3819663490161238</c:v>
                </c:pt>
                <c:pt idx="75">
                  <c:v>5.7146023271897324</c:v>
                </c:pt>
                <c:pt idx="76">
                  <c:v>7.1123768564342722</c:v>
                </c:pt>
                <c:pt idx="77">
                  <c:v>7.4605099079310815</c:v>
                </c:pt>
                <c:pt idx="78">
                  <c:v>8.137319030451561</c:v>
                </c:pt>
                <c:pt idx="79">
                  <c:v>8.4876497411832013</c:v>
                </c:pt>
                <c:pt idx="80">
                  <c:v>8.7850941120673003</c:v>
                </c:pt>
                <c:pt idx="81">
                  <c:v>7.7576037375246543</c:v>
                </c:pt>
                <c:pt idx="82">
                  <c:v>6.7306392289555985</c:v>
                </c:pt>
                <c:pt idx="83">
                  <c:v>6.0886364498085275</c:v>
                </c:pt>
                <c:pt idx="84">
                  <c:v>6.4339619907959236</c:v>
                </c:pt>
                <c:pt idx="85">
                  <c:v>7.1123768564342722</c:v>
                </c:pt>
                <c:pt idx="86">
                  <c:v>7.4605099079310815</c:v>
                </c:pt>
                <c:pt idx="87">
                  <c:v>8.4876497411832013</c:v>
                </c:pt>
                <c:pt idx="88">
                  <c:v>9.5154185094195149</c:v>
                </c:pt>
                <c:pt idx="89">
                  <c:v>9.8131660591236454</c:v>
                </c:pt>
                <c:pt idx="90">
                  <c:v>8.7850941120673003</c:v>
                </c:pt>
                <c:pt idx="91">
                  <c:v>7.7576037375246543</c:v>
                </c:pt>
                <c:pt idx="92">
                  <c:v>7.1123768564342722</c:v>
                </c:pt>
                <c:pt idx="93">
                  <c:v>7.4605099079310815</c:v>
                </c:pt>
                <c:pt idx="94">
                  <c:v>8.137319030451561</c:v>
                </c:pt>
                <c:pt idx="95">
                  <c:v>8.4876497411832013</c:v>
                </c:pt>
                <c:pt idx="96">
                  <c:v>8.7850941120673003</c:v>
                </c:pt>
                <c:pt idx="97">
                  <c:v>7.7576037375246543</c:v>
                </c:pt>
                <c:pt idx="98">
                  <c:v>7.7817023951231317</c:v>
                </c:pt>
                <c:pt idx="99">
                  <c:v>7.9256377634306414</c:v>
                </c:pt>
                <c:pt idx="100">
                  <c:v>7.0394438377676982</c:v>
                </c:pt>
                <c:pt idx="101">
                  <c:v>9.1633130626341295</c:v>
                </c:pt>
                <c:pt idx="102">
                  <c:v>8.3751514059167018</c:v>
                </c:pt>
                <c:pt idx="103">
                  <c:v>7.4605099079310815</c:v>
                </c:pt>
                <c:pt idx="104">
                  <c:v>8.4876497411832013</c:v>
                </c:pt>
                <c:pt idx="105">
                  <c:v>6.1844874865266455</c:v>
                </c:pt>
                <c:pt idx="106">
                  <c:v>3.027096473955551</c:v>
                </c:pt>
                <c:pt idx="107">
                  <c:v>4.0993520230942897</c:v>
                </c:pt>
                <c:pt idx="108">
                  <c:v>7.7817023951231317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C-48D0-8A8B-68C80DD84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679376"/>
        <c:axId val="381680624"/>
      </c:lineChart>
      <c:dateAx>
        <c:axId val="38167937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680624"/>
        <c:crosses val="autoZero"/>
        <c:auto val="1"/>
        <c:lblOffset val="100"/>
        <c:baseTimeUnit val="days"/>
      </c:dateAx>
      <c:valAx>
        <c:axId val="38168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67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'Final Prediction D'!$I$1</c:f>
              <c:strCache>
                <c:ptCount val="1"/>
                <c:pt idx="0">
                  <c:v>Average Cases Per Day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'Final Prediction D'!$A$2:$A$17</c:f>
              <c:numCache>
                <c:formatCode>dd/mm/yyyy</c:formatCode>
                <c:ptCount val="16"/>
                <c:pt idx="0">
                  <c:v>44292</c:v>
                </c:pt>
                <c:pt idx="1">
                  <c:v>44293</c:v>
                </c:pt>
                <c:pt idx="2">
                  <c:v>44294</c:v>
                </c:pt>
                <c:pt idx="3">
                  <c:v>44295</c:v>
                </c:pt>
                <c:pt idx="4">
                  <c:v>44296</c:v>
                </c:pt>
                <c:pt idx="5">
                  <c:v>44297</c:v>
                </c:pt>
                <c:pt idx="6">
                  <c:v>44298</c:v>
                </c:pt>
                <c:pt idx="7">
                  <c:v>44299</c:v>
                </c:pt>
                <c:pt idx="8">
                  <c:v>44300</c:v>
                </c:pt>
                <c:pt idx="9">
                  <c:v>44301</c:v>
                </c:pt>
                <c:pt idx="10">
                  <c:v>44302</c:v>
                </c:pt>
                <c:pt idx="11">
                  <c:v>44303</c:v>
                </c:pt>
                <c:pt idx="12">
                  <c:v>44304</c:v>
                </c:pt>
                <c:pt idx="13">
                  <c:v>44305</c:v>
                </c:pt>
                <c:pt idx="14">
                  <c:v>44306</c:v>
                </c:pt>
                <c:pt idx="15">
                  <c:v>44307</c:v>
                </c:pt>
              </c:numCache>
            </c:numRef>
          </c:cat>
          <c:val>
            <c:numRef>
              <c:f>'Final Prediction D'!$I$2:$I$17</c:f>
              <c:numCache>
                <c:formatCode>0</c:formatCode>
                <c:ptCount val="16"/>
                <c:pt idx="0">
                  <c:v>21.187357836916068</c:v>
                </c:pt>
                <c:pt idx="1">
                  <c:v>20.986431246678631</c:v>
                </c:pt>
                <c:pt idx="2">
                  <c:v>21.221848567109188</c:v>
                </c:pt>
                <c:pt idx="3">
                  <c:v>21.389535615585917</c:v>
                </c:pt>
                <c:pt idx="4">
                  <c:v>21.521544493014101</c:v>
                </c:pt>
                <c:pt idx="5">
                  <c:v>21.482572565521615</c:v>
                </c:pt>
                <c:pt idx="6">
                  <c:v>21.537893172153286</c:v>
                </c:pt>
                <c:pt idx="7">
                  <c:v>21.586630867225072</c:v>
                </c:pt>
                <c:pt idx="8">
                  <c:v>21.650680715895135</c:v>
                </c:pt>
                <c:pt idx="9">
                  <c:v>21.674436697619594</c:v>
                </c:pt>
                <c:pt idx="10">
                  <c:v>21.598585982072368</c:v>
                </c:pt>
                <c:pt idx="11">
                  <c:v>21.533910186792507</c:v>
                </c:pt>
                <c:pt idx="12">
                  <c:v>21.506445274765287</c:v>
                </c:pt>
                <c:pt idx="13">
                  <c:v>21.550239293962644</c:v>
                </c:pt>
                <c:pt idx="14">
                  <c:v>21.606745674674762</c:v>
                </c:pt>
                <c:pt idx="15">
                  <c:v>21.661270964882799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0-4406-B2C1-71C82B9EF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56496"/>
        <c:axId val="368656096"/>
      </c:lineChart>
      <c:dateAx>
        <c:axId val="34515649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56096"/>
        <c:crosses val="autoZero"/>
        <c:auto val="1"/>
        <c:lblOffset val="100"/>
        <c:baseTimeUnit val="days"/>
      </c:dateAx>
      <c:valAx>
        <c:axId val="36865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</a:t>
            </a:r>
            <a:r>
              <a:rPr lang="en-US" baseline="0"/>
              <a:t>h Rate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'My Analysis'!$A$7:$A$38</c:f>
              <c:numCache>
                <c:formatCode>dd\-mmm\-yy</c:formatCode>
                <c:ptCount val="32"/>
                <c:pt idx="0">
                  <c:v>44257</c:v>
                </c:pt>
                <c:pt idx="1">
                  <c:v>44258</c:v>
                </c:pt>
                <c:pt idx="2">
                  <c:v>44259</c:v>
                </c:pt>
                <c:pt idx="3">
                  <c:v>44260</c:v>
                </c:pt>
                <c:pt idx="4">
                  <c:v>44261</c:v>
                </c:pt>
                <c:pt idx="5">
                  <c:v>44262</c:v>
                </c:pt>
                <c:pt idx="6">
                  <c:v>44263</c:v>
                </c:pt>
                <c:pt idx="7">
                  <c:v>44264</c:v>
                </c:pt>
                <c:pt idx="8">
                  <c:v>44265</c:v>
                </c:pt>
                <c:pt idx="9">
                  <c:v>44266</c:v>
                </c:pt>
                <c:pt idx="10">
                  <c:v>44267</c:v>
                </c:pt>
                <c:pt idx="11">
                  <c:v>44268</c:v>
                </c:pt>
                <c:pt idx="12">
                  <c:v>44269</c:v>
                </c:pt>
                <c:pt idx="13">
                  <c:v>44270</c:v>
                </c:pt>
                <c:pt idx="14">
                  <c:v>44271</c:v>
                </c:pt>
                <c:pt idx="15">
                  <c:v>44272</c:v>
                </c:pt>
                <c:pt idx="16">
                  <c:v>44273</c:v>
                </c:pt>
                <c:pt idx="17">
                  <c:v>44274</c:v>
                </c:pt>
                <c:pt idx="18">
                  <c:v>44275</c:v>
                </c:pt>
                <c:pt idx="19">
                  <c:v>44276</c:v>
                </c:pt>
                <c:pt idx="20">
                  <c:v>44277</c:v>
                </c:pt>
                <c:pt idx="21">
                  <c:v>44278</c:v>
                </c:pt>
                <c:pt idx="22">
                  <c:v>44279</c:v>
                </c:pt>
                <c:pt idx="23">
                  <c:v>44280</c:v>
                </c:pt>
                <c:pt idx="24">
                  <c:v>44281</c:v>
                </c:pt>
                <c:pt idx="25">
                  <c:v>44282</c:v>
                </c:pt>
                <c:pt idx="26">
                  <c:v>44283</c:v>
                </c:pt>
                <c:pt idx="27">
                  <c:v>44284</c:v>
                </c:pt>
                <c:pt idx="28">
                  <c:v>44285</c:v>
                </c:pt>
                <c:pt idx="29">
                  <c:v>44286</c:v>
                </c:pt>
                <c:pt idx="30">
                  <c:v>44287</c:v>
                </c:pt>
                <c:pt idx="31">
                  <c:v>44288</c:v>
                </c:pt>
              </c:numCache>
            </c:numRef>
          </c:cat>
          <c:val>
            <c:numRef>
              <c:f>'My Analysis'!$E$7:$E$38</c:f>
              <c:numCache>
                <c:formatCode>0.00%</c:formatCode>
                <c:ptCount val="32"/>
                <c:pt idx="0">
                  <c:v>-7.0422535211267607E-3</c:v>
                </c:pt>
                <c:pt idx="1">
                  <c:v>0.27614213197969545</c:v>
                </c:pt>
                <c:pt idx="2">
                  <c:v>-1.618705035971223E-2</c:v>
                </c:pt>
                <c:pt idx="3">
                  <c:v>6.1511423550087874E-2</c:v>
                </c:pt>
                <c:pt idx="4">
                  <c:v>1.2706480304955527E-2</c:v>
                </c:pt>
                <c:pt idx="5">
                  <c:v>0.13500784929356358</c:v>
                </c:pt>
                <c:pt idx="6">
                  <c:v>-0.29729729729729731</c:v>
                </c:pt>
                <c:pt idx="7">
                  <c:v>3.9603960396039604E-3</c:v>
                </c:pt>
                <c:pt idx="8">
                  <c:v>0.41317130537044294</c:v>
                </c:pt>
                <c:pt idx="9">
                  <c:v>-2.0347883163767639E-2</c:v>
                </c:pt>
                <c:pt idx="10">
                  <c:v>8.7507926442612557E-2</c:v>
                </c:pt>
                <c:pt idx="11">
                  <c:v>3.697078115682767E-2</c:v>
                </c:pt>
                <c:pt idx="12">
                  <c:v>0.13841961852861034</c:v>
                </c:pt>
                <c:pt idx="13">
                  <c:v>-0.13609145345672291</c:v>
                </c:pt>
                <c:pt idx="14">
                  <c:v>0.11557512383048982</c:v>
                </c:pt>
                <c:pt idx="15">
                  <c:v>0.21167713421725984</c:v>
                </c:pt>
                <c:pt idx="16">
                  <c:v>0.1903311762466692</c:v>
                </c:pt>
                <c:pt idx="17">
                  <c:v>6.2300050513554472E-2</c:v>
                </c:pt>
                <c:pt idx="18">
                  <c:v>0.26121521862578079</c:v>
                </c:pt>
                <c:pt idx="19">
                  <c:v>-5.3371148639938124E-2</c:v>
                </c:pt>
                <c:pt idx="20">
                  <c:v>-5.8623040218132243E-2</c:v>
                </c:pt>
                <c:pt idx="21">
                  <c:v>-1.3574660633484163E-2</c:v>
                </c:pt>
                <c:pt idx="22">
                  <c:v>0.38473036679314704</c:v>
                </c:pt>
                <c:pt idx="23">
                  <c:v>5.9687529235662833E-2</c:v>
                </c:pt>
                <c:pt idx="24">
                  <c:v>1.6338386130525552E-3</c:v>
                </c:pt>
                <c:pt idx="25">
                  <c:v>0.10484702646957718</c:v>
                </c:pt>
                <c:pt idx="26">
                  <c:v>0.12264295569523226</c:v>
                </c:pt>
                <c:pt idx="27">
                  <c:v>-0.1615798922800718</c:v>
                </c:pt>
                <c:pt idx="28">
                  <c:v>-0.21228630471538606</c:v>
                </c:pt>
                <c:pt idx="29">
                  <c:v>0.12529550827423167</c:v>
                </c:pt>
                <c:pt idx="30">
                  <c:v>0.46324786324786327</c:v>
                </c:pt>
                <c:pt idx="31">
                  <c:v>2.1283899759697907E-2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D-489A-99FE-F63737C9F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708144"/>
        <c:axId val="409975856"/>
      </c:lineChart>
      <c:dateAx>
        <c:axId val="397708144"/>
        <c:scaling>
          <c:orientation val="minMax"/>
        </c:scaling>
        <c:delete val="0"/>
        <c:axPos val="b"/>
        <c:numFmt formatCode="d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975856"/>
        <c:crosses val="autoZero"/>
        <c:auto val="1"/>
        <c:lblOffset val="100"/>
        <c:baseTimeUnit val="days"/>
      </c:dateAx>
      <c:valAx>
        <c:axId val="40997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70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Positive Cases For</a:t>
            </a:r>
            <a:r>
              <a:rPr lang="en-IN" baseline="0"/>
              <a:t> Covid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'Forecast Method P'!$B$1</c:f>
              <c:strCache>
                <c:ptCount val="1"/>
                <c:pt idx="0">
                  <c:v>Values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'Forecast Method P'!$B$2:$B$60</c:f>
              <c:numCache>
                <c:formatCode>General</c:formatCode>
                <c:ptCount val="59"/>
                <c:pt idx="0">
                  <c:v>631</c:v>
                </c:pt>
                <c:pt idx="1">
                  <c:v>592</c:v>
                </c:pt>
                <c:pt idx="2">
                  <c:v>581</c:v>
                </c:pt>
                <c:pt idx="3">
                  <c:v>516</c:v>
                </c:pt>
                <c:pt idx="4">
                  <c:v>539</c:v>
                </c:pt>
                <c:pt idx="5">
                  <c:v>795</c:v>
                </c:pt>
                <c:pt idx="6">
                  <c:v>665</c:v>
                </c:pt>
                <c:pt idx="7">
                  <c:v>654</c:v>
                </c:pt>
                <c:pt idx="8">
                  <c:v>595</c:v>
                </c:pt>
                <c:pt idx="9">
                  <c:v>656</c:v>
                </c:pt>
                <c:pt idx="10">
                  <c:v>434</c:v>
                </c:pt>
                <c:pt idx="11">
                  <c:v>473</c:v>
                </c:pt>
                <c:pt idx="12">
                  <c:v>675</c:v>
                </c:pt>
                <c:pt idx="13">
                  <c:v>607</c:v>
                </c:pt>
                <c:pt idx="14">
                  <c:v>574</c:v>
                </c:pt>
                <c:pt idx="15">
                  <c:v>571</c:v>
                </c:pt>
                <c:pt idx="16">
                  <c:v>530</c:v>
                </c:pt>
                <c:pt idx="17">
                  <c:v>395</c:v>
                </c:pt>
                <c:pt idx="18">
                  <c:v>473</c:v>
                </c:pt>
                <c:pt idx="19">
                  <c:v>501</c:v>
                </c:pt>
                <c:pt idx="20">
                  <c:v>527</c:v>
                </c:pt>
                <c:pt idx="21">
                  <c:v>482</c:v>
                </c:pt>
                <c:pt idx="22">
                  <c:v>435</c:v>
                </c:pt>
                <c:pt idx="23">
                  <c:v>479</c:v>
                </c:pt>
                <c:pt idx="24">
                  <c:v>348</c:v>
                </c:pt>
                <c:pt idx="25">
                  <c:v>342</c:v>
                </c:pt>
                <c:pt idx="26">
                  <c:v>434</c:v>
                </c:pt>
                <c:pt idx="27">
                  <c:v>394</c:v>
                </c:pt>
                <c:pt idx="28">
                  <c:v>494</c:v>
                </c:pt>
                <c:pt idx="29">
                  <c:v>429</c:v>
                </c:pt>
                <c:pt idx="30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1-4512-88A8-50D0ACC61E05}"/>
            </c:ext>
          </c:extLst>
        </c:ser>
        <c:ser>
          <c:idx val="1"/>
          <c:order val="1"/>
          <c:tx>
            <c:strRef>
              <c:f>'Forecast Method P'!$C$1</c:f>
              <c:strCache>
                <c:ptCount val="1"/>
                <c:pt idx="0">
                  <c:v>Forecast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Method P'!$A$2:$A$60</c:f>
              <c:numCache>
                <c:formatCode>dd/mm/yyyy</c:formatCode>
                <c:ptCount val="59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</c:numCache>
            </c:numRef>
          </c:cat>
          <c:val>
            <c:numRef>
              <c:f>'Forecast Method P'!$C$2:$C$60</c:f>
              <c:numCache>
                <c:formatCode>General</c:formatCode>
                <c:ptCount val="59"/>
                <c:pt idx="30">
                  <c:v>483</c:v>
                </c:pt>
                <c:pt idx="31">
                  <c:v>271.89993997313513</c:v>
                </c:pt>
                <c:pt idx="32">
                  <c:v>337.12176130636226</c:v>
                </c:pt>
                <c:pt idx="33">
                  <c:v>558.55092401621675</c:v>
                </c:pt>
                <c:pt idx="34">
                  <c:v>478.11547911254604</c:v>
                </c:pt>
                <c:pt idx="35">
                  <c:v>474.21171433321689</c:v>
                </c:pt>
                <c:pt idx="36">
                  <c:v>473.135280906427</c:v>
                </c:pt>
                <c:pt idx="37">
                  <c:v>470.97513137140248</c:v>
                </c:pt>
                <c:pt idx="38">
                  <c:v>348.50359115803087</c:v>
                </c:pt>
                <c:pt idx="39">
                  <c:v>413.72541249125811</c:v>
                </c:pt>
                <c:pt idx="40">
                  <c:v>635.15457520111249</c:v>
                </c:pt>
                <c:pt idx="41">
                  <c:v>554.71913029744189</c:v>
                </c:pt>
                <c:pt idx="42">
                  <c:v>550.81536551811269</c:v>
                </c:pt>
                <c:pt idx="43">
                  <c:v>549.73893209132279</c:v>
                </c:pt>
                <c:pt idx="44">
                  <c:v>547.57878255629839</c:v>
                </c:pt>
                <c:pt idx="45">
                  <c:v>425.10724234292672</c:v>
                </c:pt>
                <c:pt idx="46">
                  <c:v>490.32906367615385</c:v>
                </c:pt>
                <c:pt idx="47">
                  <c:v>711.75822638600835</c:v>
                </c:pt>
                <c:pt idx="48">
                  <c:v>631.32278148233763</c:v>
                </c:pt>
                <c:pt idx="49">
                  <c:v>627.41901670300842</c:v>
                </c:pt>
                <c:pt idx="50">
                  <c:v>626.34258327621865</c:v>
                </c:pt>
                <c:pt idx="51">
                  <c:v>624.18243374119425</c:v>
                </c:pt>
                <c:pt idx="52">
                  <c:v>501.71089352782258</c:v>
                </c:pt>
                <c:pt idx="53">
                  <c:v>566.9327148610497</c:v>
                </c:pt>
                <c:pt idx="54">
                  <c:v>788.3618775709042</c:v>
                </c:pt>
                <c:pt idx="55">
                  <c:v>707.92643266723348</c:v>
                </c:pt>
                <c:pt idx="56">
                  <c:v>704.02266788790428</c:v>
                </c:pt>
                <c:pt idx="57">
                  <c:v>702.9462344611145</c:v>
                </c:pt>
                <c:pt idx="58">
                  <c:v>700.78608492608998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1-4512-88A8-50D0ACC61E05}"/>
            </c:ext>
          </c:extLst>
        </c:ser>
        <c:ser>
          <c:idx val="2"/>
          <c:order val="2"/>
          <c:tx>
            <c:strRef>
              <c:f>'Forecast Method P'!$D$1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Method P'!$A$2:$A$60</c:f>
              <c:numCache>
                <c:formatCode>dd/mm/yyyy</c:formatCode>
                <c:ptCount val="59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</c:numCache>
            </c:numRef>
          </c:cat>
          <c:val>
            <c:numRef>
              <c:f>'Forecast Method P'!$D$2:$D$60</c:f>
              <c:numCache>
                <c:formatCode>General</c:formatCode>
                <c:ptCount val="59"/>
                <c:pt idx="30" formatCode="0.00">
                  <c:v>483</c:v>
                </c:pt>
                <c:pt idx="31" formatCode="0.00">
                  <c:v>156.62008716828689</c:v>
                </c:pt>
                <c:pt idx="32" formatCode="0.00">
                  <c:v>218.26599681299615</c:v>
                </c:pt>
                <c:pt idx="33" formatCode="0.00">
                  <c:v>432.03807386390122</c:v>
                </c:pt>
                <c:pt idx="34" formatCode="0.00">
                  <c:v>339.04296168639792</c:v>
                </c:pt>
                <c:pt idx="35" formatCode="0.00">
                  <c:v>317.53057494013535</c:v>
                </c:pt>
                <c:pt idx="36" formatCode="0.00">
                  <c:v>294.12623250963304</c:v>
                </c:pt>
                <c:pt idx="37" formatCode="0.00">
                  <c:v>265.44596034709184</c:v>
                </c:pt>
                <c:pt idx="38" formatCode="0.00">
                  <c:v>112.73909947135536</c:v>
                </c:pt>
                <c:pt idx="39" formatCode="0.00">
                  <c:v>144.58926993906169</c:v>
                </c:pt>
                <c:pt idx="40" formatCode="0.00">
                  <c:v>329.81499849763651</c:v>
                </c:pt>
                <c:pt idx="41" formatCode="0.00">
                  <c:v>210.63458792379635</c:v>
                </c:pt>
                <c:pt idx="42" formatCode="0.00">
                  <c:v>165.67214025716447</c:v>
                </c:pt>
                <c:pt idx="43" formatCode="0.00">
                  <c:v>121.40384453405687</c:v>
                </c:pt>
                <c:pt idx="44" formatCode="0.00">
                  <c:v>74.063843779498825</c:v>
                </c:pt>
                <c:pt idx="45" formatCode="0.00">
                  <c:v>-95.504728730780357</c:v>
                </c:pt>
                <c:pt idx="46" formatCode="0.00">
                  <c:v>-79.098520256496499</c:v>
                </c:pt>
                <c:pt idx="47" formatCode="0.00">
                  <c:v>91.827250854296494</c:v>
                </c:pt>
                <c:pt idx="48" formatCode="0.00">
                  <c:v>-40.727843698297988</c:v>
                </c:pt>
                <c:pt idx="49" formatCode="0.00">
                  <c:v>-98.305416969156795</c:v>
                </c:pt>
                <c:pt idx="50" formatCode="0.00">
                  <c:v>-154.55526025548465</c:v>
                </c:pt>
                <c:pt idx="51" formatCode="0.00">
                  <c:v>-213.33998575346152</c:v>
                </c:pt>
                <c:pt idx="52" formatCode="0.00">
                  <c:v>-393.88469821672982</c:v>
                </c:pt>
                <c:pt idx="53" formatCode="0.00">
                  <c:v>-388.06124110644555</c:v>
                </c:pt>
                <c:pt idx="54" formatCode="0.00">
                  <c:v>-227.36358044175904</c:v>
                </c:pt>
                <c:pt idx="55" formatCode="0.00">
                  <c:v>-369.83096556926125</c:v>
                </c:pt>
                <c:pt idx="56" formatCode="0.00">
                  <c:v>-437.03699806707903</c:v>
                </c:pt>
                <c:pt idx="57" formatCode="0.00">
                  <c:v>-502.65816028945778</c:v>
                </c:pt>
                <c:pt idx="58" formatCode="0.00">
                  <c:v>-570.57959445602376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1-4512-88A8-50D0ACC61E05}"/>
            </c:ext>
          </c:extLst>
        </c:ser>
        <c:ser>
          <c:idx val="3"/>
          <c:order val="3"/>
          <c:tx>
            <c:strRef>
              <c:f>'Forecast Method P'!$E$1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Method P'!$A$2:$A$60</c:f>
              <c:numCache>
                <c:formatCode>dd/mm/yyyy</c:formatCode>
                <c:ptCount val="59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</c:numCache>
            </c:numRef>
          </c:cat>
          <c:val>
            <c:numRef>
              <c:f>'Forecast Method P'!$E$2:$E$60</c:f>
              <c:numCache>
                <c:formatCode>General</c:formatCode>
                <c:ptCount val="59"/>
                <c:pt idx="30" formatCode="0.00">
                  <c:v>483</c:v>
                </c:pt>
                <c:pt idx="31" formatCode="0.00">
                  <c:v>387.17979277798338</c:v>
                </c:pt>
                <c:pt idx="32" formatCode="0.00">
                  <c:v>455.97752579972837</c:v>
                </c:pt>
                <c:pt idx="33" formatCode="0.00">
                  <c:v>685.06377416853229</c:v>
                </c:pt>
                <c:pt idx="34" formatCode="0.00">
                  <c:v>617.18799653869416</c:v>
                </c:pt>
                <c:pt idx="35" formatCode="0.00">
                  <c:v>630.89285372629843</c:v>
                </c:pt>
                <c:pt idx="36" formatCode="0.00">
                  <c:v>652.14432930322096</c:v>
                </c:pt>
                <c:pt idx="37" formatCode="0.00">
                  <c:v>676.50430239571313</c:v>
                </c:pt>
                <c:pt idx="38" formatCode="0.00">
                  <c:v>584.26808284470644</c:v>
                </c:pt>
                <c:pt idx="39" formatCode="0.00">
                  <c:v>682.86155504345447</c:v>
                </c:pt>
                <c:pt idx="40" formatCode="0.00">
                  <c:v>940.49415190458853</c:v>
                </c:pt>
                <c:pt idx="41" formatCode="0.00">
                  <c:v>898.8036726710875</c:v>
                </c:pt>
                <c:pt idx="42" formatCode="0.00">
                  <c:v>935.95859077906084</c:v>
                </c:pt>
                <c:pt idx="43" formatCode="0.00">
                  <c:v>978.07401964858877</c:v>
                </c:pt>
                <c:pt idx="44" formatCode="0.00">
                  <c:v>1021.093721333098</c:v>
                </c:pt>
                <c:pt idx="45" formatCode="0.00">
                  <c:v>945.71921341663381</c:v>
                </c:pt>
                <c:pt idx="46" formatCode="0.00">
                  <c:v>1059.7566476088041</c:v>
                </c:pt>
                <c:pt idx="47" formatCode="0.00">
                  <c:v>1331.6892019177203</c:v>
                </c:pt>
                <c:pt idx="48" formatCode="0.00">
                  <c:v>1303.3734066629731</c:v>
                </c:pt>
                <c:pt idx="49" formatCode="0.00">
                  <c:v>1353.1434503751736</c:v>
                </c:pt>
                <c:pt idx="50" formatCode="0.00">
                  <c:v>1407.2404268079219</c:v>
                </c:pt>
                <c:pt idx="51" formatCode="0.00">
                  <c:v>1461.7048532358499</c:v>
                </c:pt>
                <c:pt idx="52" formatCode="0.00">
                  <c:v>1397.3064852723751</c:v>
                </c:pt>
                <c:pt idx="53" formatCode="0.00">
                  <c:v>1521.926670828545</c:v>
                </c:pt>
                <c:pt idx="54" formatCode="0.00">
                  <c:v>1804.0873355835674</c:v>
                </c:pt>
                <c:pt idx="55" formatCode="0.00">
                  <c:v>1785.6838309037282</c:v>
                </c:pt>
                <c:pt idx="56" formatCode="0.00">
                  <c:v>1845.0823338428877</c:v>
                </c:pt>
                <c:pt idx="57" formatCode="0.00">
                  <c:v>1908.5506292116868</c:v>
                </c:pt>
                <c:pt idx="58" formatCode="0.00">
                  <c:v>1972.1517643082038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31-4512-88A8-50D0ACC6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54671"/>
        <c:axId val="4964575"/>
      </c:lineChart>
      <c:catAx>
        <c:axId val="2176546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low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4575"/>
        <c:crosses val="autoZero"/>
        <c:auto val="1"/>
        <c:lblAlgn val="ctr"/>
        <c:lblOffset val="100"/>
        <c:noMultiLvlLbl val="0"/>
      </c:catAx>
      <c:valAx>
        <c:axId val="496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Number</a:t>
                </a:r>
                <a:r>
                  <a:rPr lang="en-IN" baseline="0"/>
                  <a:t> Of cases</a:t>
                </a:r>
                <a:endParaRPr lang="en-I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65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Positive</a:t>
            </a:r>
            <a:r>
              <a:rPr lang="en-IN" baseline="0"/>
              <a:t> Cases For Covid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'Forecast All'!$B$1</c:f>
              <c:strCache>
                <c:ptCount val="1"/>
                <c:pt idx="0">
                  <c:v>Positive Patients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'Forecast All'!$B$2:$B$326</c:f>
              <c:numCache>
                <c:formatCode>General</c:formatCode>
                <c:ptCount val="325"/>
                <c:pt idx="0">
                  <c:v>1413</c:v>
                </c:pt>
                <c:pt idx="1">
                  <c:v>1109</c:v>
                </c:pt>
                <c:pt idx="2">
                  <c:v>1275.5</c:v>
                </c:pt>
                <c:pt idx="3">
                  <c:v>1442</c:v>
                </c:pt>
                <c:pt idx="4">
                  <c:v>1150</c:v>
                </c:pt>
                <c:pt idx="5">
                  <c:v>1285.5</c:v>
                </c:pt>
                <c:pt idx="6">
                  <c:v>1421</c:v>
                </c:pt>
                <c:pt idx="7">
                  <c:v>1314</c:v>
                </c:pt>
                <c:pt idx="8">
                  <c:v>1015</c:v>
                </c:pt>
                <c:pt idx="9">
                  <c:v>1277.5</c:v>
                </c:pt>
                <c:pt idx="10">
                  <c:v>1540</c:v>
                </c:pt>
                <c:pt idx="11">
                  <c:v>1372</c:v>
                </c:pt>
                <c:pt idx="12">
                  <c:v>1383</c:v>
                </c:pt>
                <c:pt idx="13">
                  <c:v>1395</c:v>
                </c:pt>
                <c:pt idx="14">
                  <c:v>1168</c:v>
                </c:pt>
                <c:pt idx="15">
                  <c:v>941</c:v>
                </c:pt>
                <c:pt idx="16">
                  <c:v>1359</c:v>
                </c:pt>
                <c:pt idx="17">
                  <c:v>1298</c:v>
                </c:pt>
                <c:pt idx="18">
                  <c:v>1269</c:v>
                </c:pt>
                <c:pt idx="19">
                  <c:v>1197</c:v>
                </c:pt>
                <c:pt idx="20">
                  <c:v>1162.5</c:v>
                </c:pt>
                <c:pt idx="21">
                  <c:v>1128</c:v>
                </c:pt>
                <c:pt idx="22">
                  <c:v>1136</c:v>
                </c:pt>
                <c:pt idx="23">
                  <c:v>1144</c:v>
                </c:pt>
                <c:pt idx="24">
                  <c:v>1365</c:v>
                </c:pt>
                <c:pt idx="25">
                  <c:v>1297</c:v>
                </c:pt>
                <c:pt idx="26">
                  <c:v>1460</c:v>
                </c:pt>
                <c:pt idx="27">
                  <c:v>1300</c:v>
                </c:pt>
                <c:pt idx="28">
                  <c:v>1101.5</c:v>
                </c:pt>
                <c:pt idx="29">
                  <c:v>903</c:v>
                </c:pt>
                <c:pt idx="30">
                  <c:v>1511</c:v>
                </c:pt>
                <c:pt idx="31">
                  <c:v>1554</c:v>
                </c:pt>
                <c:pt idx="32">
                  <c:v>1372</c:v>
                </c:pt>
                <c:pt idx="33">
                  <c:v>1180</c:v>
                </c:pt>
                <c:pt idx="34">
                  <c:v>1311</c:v>
                </c:pt>
                <c:pt idx="35">
                  <c:v>1201</c:v>
                </c:pt>
                <c:pt idx="36">
                  <c:v>806</c:v>
                </c:pt>
                <c:pt idx="37">
                  <c:v>1381</c:v>
                </c:pt>
                <c:pt idx="38">
                  <c:v>1282</c:v>
                </c:pt>
                <c:pt idx="39">
                  <c:v>1354</c:v>
                </c:pt>
                <c:pt idx="40">
                  <c:v>1308</c:v>
                </c:pt>
                <c:pt idx="41">
                  <c:v>1263</c:v>
                </c:pt>
                <c:pt idx="42">
                  <c:v>1174</c:v>
                </c:pt>
                <c:pt idx="43">
                  <c:v>969</c:v>
                </c:pt>
                <c:pt idx="44">
                  <c:v>1390</c:v>
                </c:pt>
                <c:pt idx="45">
                  <c:v>1498</c:v>
                </c:pt>
                <c:pt idx="46">
                  <c:v>1228</c:v>
                </c:pt>
                <c:pt idx="47">
                  <c:v>1199</c:v>
                </c:pt>
                <c:pt idx="48">
                  <c:v>1046</c:v>
                </c:pt>
                <c:pt idx="49">
                  <c:v>1043</c:v>
                </c:pt>
                <c:pt idx="50">
                  <c:v>1176.5</c:v>
                </c:pt>
                <c:pt idx="51">
                  <c:v>1310</c:v>
                </c:pt>
                <c:pt idx="52">
                  <c:v>1257</c:v>
                </c:pt>
                <c:pt idx="53">
                  <c:v>1062</c:v>
                </c:pt>
                <c:pt idx="54">
                  <c:v>1090</c:v>
                </c:pt>
                <c:pt idx="55">
                  <c:v>1115</c:v>
                </c:pt>
                <c:pt idx="56">
                  <c:v>916</c:v>
                </c:pt>
                <c:pt idx="57">
                  <c:v>717</c:v>
                </c:pt>
                <c:pt idx="58">
                  <c:v>1118</c:v>
                </c:pt>
                <c:pt idx="59">
                  <c:v>1223</c:v>
                </c:pt>
                <c:pt idx="60">
                  <c:v>1100</c:v>
                </c:pt>
                <c:pt idx="61">
                  <c:v>1059</c:v>
                </c:pt>
                <c:pt idx="62">
                  <c:v>1105</c:v>
                </c:pt>
                <c:pt idx="63">
                  <c:v>970</c:v>
                </c:pt>
                <c:pt idx="64">
                  <c:v>709</c:v>
                </c:pt>
                <c:pt idx="65">
                  <c:v>1125</c:v>
                </c:pt>
                <c:pt idx="66">
                  <c:v>910</c:v>
                </c:pt>
                <c:pt idx="67">
                  <c:v>862</c:v>
                </c:pt>
                <c:pt idx="68">
                  <c:v>1304</c:v>
                </c:pt>
                <c:pt idx="69">
                  <c:v>1066</c:v>
                </c:pt>
                <c:pt idx="70">
                  <c:v>925</c:v>
                </c:pt>
                <c:pt idx="71">
                  <c:v>917</c:v>
                </c:pt>
                <c:pt idx="72">
                  <c:v>1132</c:v>
                </c:pt>
                <c:pt idx="73">
                  <c:v>1200</c:v>
                </c:pt>
                <c:pt idx="74">
                  <c:v>979</c:v>
                </c:pt>
                <c:pt idx="75">
                  <c:v>1254</c:v>
                </c:pt>
                <c:pt idx="76">
                  <c:v>1010</c:v>
                </c:pt>
                <c:pt idx="77">
                  <c:v>753</c:v>
                </c:pt>
                <c:pt idx="78">
                  <c:v>931</c:v>
                </c:pt>
                <c:pt idx="79">
                  <c:v>1132</c:v>
                </c:pt>
                <c:pt idx="80">
                  <c:v>1132.6666666666667</c:v>
                </c:pt>
                <c:pt idx="81">
                  <c:v>1133.3333333333333</c:v>
                </c:pt>
                <c:pt idx="82">
                  <c:v>1134</c:v>
                </c:pt>
                <c:pt idx="83">
                  <c:v>991</c:v>
                </c:pt>
                <c:pt idx="84">
                  <c:v>743</c:v>
                </c:pt>
                <c:pt idx="85">
                  <c:v>587</c:v>
                </c:pt>
                <c:pt idx="86">
                  <c:v>1854</c:v>
                </c:pt>
                <c:pt idx="87">
                  <c:v>1535.5</c:v>
                </c:pt>
                <c:pt idx="88">
                  <c:v>1217</c:v>
                </c:pt>
                <c:pt idx="89">
                  <c:v>1227</c:v>
                </c:pt>
                <c:pt idx="90">
                  <c:v>1237</c:v>
                </c:pt>
                <c:pt idx="91">
                  <c:v>1179</c:v>
                </c:pt>
                <c:pt idx="92">
                  <c:v>1142</c:v>
                </c:pt>
                <c:pt idx="93">
                  <c:v>1622</c:v>
                </c:pt>
                <c:pt idx="94">
                  <c:v>1526</c:v>
                </c:pt>
                <c:pt idx="95">
                  <c:v>1929</c:v>
                </c:pt>
                <c:pt idx="96">
                  <c:v>1735</c:v>
                </c:pt>
                <c:pt idx="97">
                  <c:v>1910</c:v>
                </c:pt>
                <c:pt idx="98">
                  <c:v>1788</c:v>
                </c:pt>
                <c:pt idx="99">
                  <c:v>1346</c:v>
                </c:pt>
                <c:pt idx="100">
                  <c:v>2227</c:v>
                </c:pt>
                <c:pt idx="101">
                  <c:v>2371</c:v>
                </c:pt>
                <c:pt idx="102">
                  <c:v>2172</c:v>
                </c:pt>
                <c:pt idx="103">
                  <c:v>2321</c:v>
                </c:pt>
                <c:pt idx="104">
                  <c:v>2288.5</c:v>
                </c:pt>
                <c:pt idx="105">
                  <c:v>2256</c:v>
                </c:pt>
                <c:pt idx="106">
                  <c:v>1585</c:v>
                </c:pt>
                <c:pt idx="107">
                  <c:v>2352</c:v>
                </c:pt>
                <c:pt idx="108">
                  <c:v>2389</c:v>
                </c:pt>
                <c:pt idx="109">
                  <c:v>2300</c:v>
                </c:pt>
                <c:pt idx="110">
                  <c:v>2211</c:v>
                </c:pt>
                <c:pt idx="111">
                  <c:v>2236</c:v>
                </c:pt>
                <c:pt idx="112">
                  <c:v>1837</c:v>
                </c:pt>
                <c:pt idx="113">
                  <c:v>1628</c:v>
                </c:pt>
                <c:pt idx="114">
                  <c:v>2360</c:v>
                </c:pt>
                <c:pt idx="115">
                  <c:v>2163</c:v>
                </c:pt>
                <c:pt idx="116">
                  <c:v>2222.5</c:v>
                </c:pt>
                <c:pt idx="117">
                  <c:v>2282</c:v>
                </c:pt>
                <c:pt idx="118">
                  <c:v>2261</c:v>
                </c:pt>
                <c:pt idx="119">
                  <c:v>2055</c:v>
                </c:pt>
                <c:pt idx="120">
                  <c:v>1713</c:v>
                </c:pt>
                <c:pt idx="121">
                  <c:v>2654</c:v>
                </c:pt>
                <c:pt idx="122">
                  <c:v>2352</c:v>
                </c:pt>
                <c:pt idx="123">
                  <c:v>2440</c:v>
                </c:pt>
                <c:pt idx="124">
                  <c:v>2402</c:v>
                </c:pt>
                <c:pt idx="125">
                  <c:v>2109</c:v>
                </c:pt>
                <c:pt idx="126">
                  <c:v>1813</c:v>
                </c:pt>
                <c:pt idx="127">
                  <c:v>1625</c:v>
                </c:pt>
                <c:pt idx="128">
                  <c:v>2848</c:v>
                </c:pt>
                <c:pt idx="129">
                  <c:v>2823</c:v>
                </c:pt>
                <c:pt idx="130">
                  <c:v>2287</c:v>
                </c:pt>
                <c:pt idx="131">
                  <c:v>2203</c:v>
                </c:pt>
                <c:pt idx="132">
                  <c:v>2199</c:v>
                </c:pt>
                <c:pt idx="133">
                  <c:v>1620</c:v>
                </c:pt>
                <c:pt idx="134">
                  <c:v>1325</c:v>
                </c:pt>
                <c:pt idx="135">
                  <c:v>2211</c:v>
                </c:pt>
                <c:pt idx="136">
                  <c:v>2119</c:v>
                </c:pt>
                <c:pt idx="137">
                  <c:v>1823</c:v>
                </c:pt>
                <c:pt idx="138">
                  <c:v>1791</c:v>
                </c:pt>
                <c:pt idx="139">
                  <c:v>1600</c:v>
                </c:pt>
                <c:pt idx="140">
                  <c:v>1233</c:v>
                </c:pt>
                <c:pt idx="141">
                  <c:v>1090</c:v>
                </c:pt>
                <c:pt idx="142">
                  <c:v>1609</c:v>
                </c:pt>
                <c:pt idx="143">
                  <c:v>1463</c:v>
                </c:pt>
                <c:pt idx="144">
                  <c:v>1470</c:v>
                </c:pt>
                <c:pt idx="145">
                  <c:v>1346</c:v>
                </c:pt>
                <c:pt idx="146">
                  <c:v>1222</c:v>
                </c:pt>
                <c:pt idx="147">
                  <c:v>804</c:v>
                </c:pt>
                <c:pt idx="148">
                  <c:v>801</c:v>
                </c:pt>
                <c:pt idx="149">
                  <c:v>1354</c:v>
                </c:pt>
                <c:pt idx="150">
                  <c:v>1120</c:v>
                </c:pt>
                <c:pt idx="151">
                  <c:v>1145</c:v>
                </c:pt>
                <c:pt idx="152">
                  <c:v>993</c:v>
                </c:pt>
                <c:pt idx="153">
                  <c:v>908</c:v>
                </c:pt>
                <c:pt idx="154">
                  <c:v>706</c:v>
                </c:pt>
                <c:pt idx="155">
                  <c:v>746</c:v>
                </c:pt>
                <c:pt idx="156">
                  <c:v>983</c:v>
                </c:pt>
                <c:pt idx="157">
                  <c:v>841</c:v>
                </c:pt>
                <c:pt idx="158">
                  <c:v>792</c:v>
                </c:pt>
                <c:pt idx="159">
                  <c:v>576</c:v>
                </c:pt>
                <c:pt idx="160">
                  <c:v>998</c:v>
                </c:pt>
                <c:pt idx="161">
                  <c:v>766.5</c:v>
                </c:pt>
                <c:pt idx="162">
                  <c:v>535</c:v>
                </c:pt>
                <c:pt idx="163">
                  <c:v>1069</c:v>
                </c:pt>
                <c:pt idx="164">
                  <c:v>858</c:v>
                </c:pt>
                <c:pt idx="165">
                  <c:v>800</c:v>
                </c:pt>
                <c:pt idx="166">
                  <c:v>726</c:v>
                </c:pt>
                <c:pt idx="167">
                  <c:v>574</c:v>
                </c:pt>
                <c:pt idx="168">
                  <c:v>409</c:v>
                </c:pt>
                <c:pt idx="169">
                  <c:v>541</c:v>
                </c:pt>
                <c:pt idx="170">
                  <c:v>871</c:v>
                </c:pt>
                <c:pt idx="171">
                  <c:v>924</c:v>
                </c:pt>
                <c:pt idx="172">
                  <c:v>1031</c:v>
                </c:pt>
                <c:pt idx="173">
                  <c:v>1092</c:v>
                </c:pt>
                <c:pt idx="174">
                  <c:v>1135</c:v>
                </c:pt>
                <c:pt idx="175">
                  <c:v>800</c:v>
                </c:pt>
                <c:pt idx="176">
                  <c:v>939</c:v>
                </c:pt>
                <c:pt idx="177">
                  <c:v>1144</c:v>
                </c:pt>
                <c:pt idx="178">
                  <c:v>1147</c:v>
                </c:pt>
                <c:pt idx="179">
                  <c:v>1074</c:v>
                </c:pt>
                <c:pt idx="180">
                  <c:v>1063</c:v>
                </c:pt>
                <c:pt idx="181">
                  <c:v>940</c:v>
                </c:pt>
                <c:pt idx="182">
                  <c:v>646</c:v>
                </c:pt>
                <c:pt idx="183">
                  <c:v>724</c:v>
                </c:pt>
                <c:pt idx="184">
                  <c:v>877</c:v>
                </c:pt>
                <c:pt idx="185">
                  <c:v>878</c:v>
                </c:pt>
                <c:pt idx="186">
                  <c:v>813</c:v>
                </c:pt>
                <c:pt idx="187">
                  <c:v>758</c:v>
                </c:pt>
                <c:pt idx="188">
                  <c:v>786</c:v>
                </c:pt>
                <c:pt idx="189">
                  <c:v>544</c:v>
                </c:pt>
                <c:pt idx="190">
                  <c:v>585</c:v>
                </c:pt>
                <c:pt idx="191">
                  <c:v>716</c:v>
                </c:pt>
                <c:pt idx="192">
                  <c:v>798</c:v>
                </c:pt>
                <c:pt idx="193">
                  <c:v>654</c:v>
                </c:pt>
                <c:pt idx="194">
                  <c:v>680</c:v>
                </c:pt>
                <c:pt idx="195">
                  <c:v>606</c:v>
                </c:pt>
                <c:pt idx="196">
                  <c:v>477</c:v>
                </c:pt>
                <c:pt idx="197">
                  <c:v>521</c:v>
                </c:pt>
                <c:pt idx="198">
                  <c:v>795</c:v>
                </c:pt>
                <c:pt idx="199">
                  <c:v>586</c:v>
                </c:pt>
                <c:pt idx="200">
                  <c:v>642</c:v>
                </c:pt>
                <c:pt idx="201">
                  <c:v>632</c:v>
                </c:pt>
                <c:pt idx="202">
                  <c:v>586</c:v>
                </c:pt>
                <c:pt idx="203">
                  <c:v>463</c:v>
                </c:pt>
                <c:pt idx="204">
                  <c:v>503</c:v>
                </c:pt>
                <c:pt idx="205">
                  <c:v>745</c:v>
                </c:pt>
                <c:pt idx="206">
                  <c:v>643</c:v>
                </c:pt>
                <c:pt idx="207">
                  <c:v>596</c:v>
                </c:pt>
                <c:pt idx="208">
                  <c:v>536</c:v>
                </c:pt>
                <c:pt idx="209">
                  <c:v>578</c:v>
                </c:pt>
                <c:pt idx="210">
                  <c:v>557</c:v>
                </c:pt>
                <c:pt idx="211">
                  <c:v>537</c:v>
                </c:pt>
                <c:pt idx="212">
                  <c:v>714</c:v>
                </c:pt>
                <c:pt idx="213">
                  <c:v>714</c:v>
                </c:pt>
                <c:pt idx="214">
                  <c:v>631</c:v>
                </c:pt>
                <c:pt idx="215">
                  <c:v>592</c:v>
                </c:pt>
                <c:pt idx="216">
                  <c:v>581</c:v>
                </c:pt>
                <c:pt idx="217">
                  <c:v>516</c:v>
                </c:pt>
                <c:pt idx="218">
                  <c:v>539</c:v>
                </c:pt>
                <c:pt idx="219">
                  <c:v>795</c:v>
                </c:pt>
                <c:pt idx="220">
                  <c:v>665</c:v>
                </c:pt>
                <c:pt idx="221">
                  <c:v>654</c:v>
                </c:pt>
                <c:pt idx="222">
                  <c:v>595</c:v>
                </c:pt>
                <c:pt idx="223">
                  <c:v>656</c:v>
                </c:pt>
                <c:pt idx="224">
                  <c:v>434</c:v>
                </c:pt>
                <c:pt idx="225">
                  <c:v>473</c:v>
                </c:pt>
                <c:pt idx="226">
                  <c:v>675</c:v>
                </c:pt>
                <c:pt idx="227">
                  <c:v>607</c:v>
                </c:pt>
                <c:pt idx="228">
                  <c:v>574</c:v>
                </c:pt>
                <c:pt idx="229">
                  <c:v>571</c:v>
                </c:pt>
                <c:pt idx="230">
                  <c:v>530</c:v>
                </c:pt>
                <c:pt idx="231">
                  <c:v>395</c:v>
                </c:pt>
                <c:pt idx="232">
                  <c:v>473</c:v>
                </c:pt>
                <c:pt idx="233">
                  <c:v>501</c:v>
                </c:pt>
                <c:pt idx="234">
                  <c:v>527</c:v>
                </c:pt>
                <c:pt idx="235">
                  <c:v>482</c:v>
                </c:pt>
                <c:pt idx="236">
                  <c:v>435</c:v>
                </c:pt>
                <c:pt idx="237">
                  <c:v>479</c:v>
                </c:pt>
                <c:pt idx="238">
                  <c:v>348</c:v>
                </c:pt>
                <c:pt idx="239">
                  <c:v>342</c:v>
                </c:pt>
                <c:pt idx="240">
                  <c:v>434</c:v>
                </c:pt>
                <c:pt idx="241">
                  <c:v>394</c:v>
                </c:pt>
                <c:pt idx="242">
                  <c:v>494</c:v>
                </c:pt>
                <c:pt idx="243">
                  <c:v>429</c:v>
                </c:pt>
                <c:pt idx="244">
                  <c:v>483</c:v>
                </c:pt>
                <c:pt idx="245">
                  <c:v>328</c:v>
                </c:pt>
                <c:pt idx="246">
                  <c:v>334</c:v>
                </c:pt>
                <c:pt idx="247">
                  <c:v>503</c:v>
                </c:pt>
                <c:pt idx="248">
                  <c:v>463</c:v>
                </c:pt>
                <c:pt idx="249">
                  <c:v>415</c:v>
                </c:pt>
                <c:pt idx="250">
                  <c:v>414</c:v>
                </c:pt>
                <c:pt idx="251">
                  <c:v>448</c:v>
                </c:pt>
                <c:pt idx="252">
                  <c:v>399</c:v>
                </c:pt>
                <c:pt idx="253">
                  <c:v>375</c:v>
                </c:pt>
                <c:pt idx="254">
                  <c:v>558</c:v>
                </c:pt>
                <c:pt idx="255">
                  <c:v>510</c:v>
                </c:pt>
                <c:pt idx="256">
                  <c:v>599</c:v>
                </c:pt>
                <c:pt idx="257">
                  <c:v>529</c:v>
                </c:pt>
                <c:pt idx="258">
                  <c:v>645</c:v>
                </c:pt>
                <c:pt idx="259">
                  <c:v>493</c:v>
                </c:pt>
                <c:pt idx="260">
                  <c:v>461</c:v>
                </c:pt>
                <c:pt idx="261">
                  <c:v>721</c:v>
                </c:pt>
                <c:pt idx="262">
                  <c:v>736</c:v>
                </c:pt>
                <c:pt idx="263">
                  <c:v>823</c:v>
                </c:pt>
                <c:pt idx="264">
                  <c:v>897</c:v>
                </c:pt>
                <c:pt idx="265">
                  <c:v>921</c:v>
                </c:pt>
                <c:pt idx="266">
                  <c:v>760</c:v>
                </c:pt>
                <c:pt idx="267">
                  <c:v>643</c:v>
                </c:pt>
                <c:pt idx="268">
                  <c:v>1167</c:v>
                </c:pt>
                <c:pt idx="269">
                  <c:v>1145</c:v>
                </c:pt>
                <c:pt idx="270">
                  <c:v>1034</c:v>
                </c:pt>
                <c:pt idx="271">
                  <c:v>987</c:v>
                </c:pt>
                <c:pt idx="272">
                  <c:v>1051</c:v>
                </c:pt>
                <c:pt idx="273">
                  <c:v>855</c:v>
                </c:pt>
                <c:pt idx="274">
                  <c:v>849</c:v>
                </c:pt>
                <c:pt idx="275">
                  <c:v>1121</c:v>
                </c:pt>
                <c:pt idx="276">
                  <c:v>1103</c:v>
                </c:pt>
                <c:pt idx="277">
                  <c:v>1173</c:v>
                </c:pt>
                <c:pt idx="278">
                  <c:v>1188</c:v>
                </c:pt>
                <c:pt idx="279">
                  <c:v>1360</c:v>
                </c:pt>
                <c:pt idx="280">
                  <c:v>1008</c:v>
                </c:pt>
                <c:pt idx="281">
                  <c:v>1012</c:v>
                </c:pt>
                <c:pt idx="282">
                  <c:v>1539</c:v>
                </c:pt>
                <c:pt idx="283">
                  <c:v>1508</c:v>
                </c:pt>
                <c:pt idx="284">
                  <c:v>1646</c:v>
                </c:pt>
                <c:pt idx="285">
                  <c:v>1708</c:v>
                </c:pt>
                <c:pt idx="286">
                  <c:v>1962</c:v>
                </c:pt>
                <c:pt idx="287">
                  <c:v>1712</c:v>
                </c:pt>
                <c:pt idx="288">
                  <c:v>1922</c:v>
                </c:pt>
                <c:pt idx="289">
                  <c:v>2377</c:v>
                </c:pt>
                <c:pt idx="290">
                  <c:v>2877</c:v>
                </c:pt>
                <c:pt idx="291">
                  <c:v>3062</c:v>
                </c:pt>
                <c:pt idx="292">
                  <c:v>3982</c:v>
                </c:pt>
                <c:pt idx="293">
                  <c:v>3775</c:v>
                </c:pt>
                <c:pt idx="294">
                  <c:v>3560</c:v>
                </c:pt>
                <c:pt idx="295">
                  <c:v>3512</c:v>
                </c:pt>
                <c:pt idx="296">
                  <c:v>5185</c:v>
                </c:pt>
                <c:pt idx="297">
                  <c:v>5504</c:v>
                </c:pt>
                <c:pt idx="298">
                  <c:v>5513</c:v>
                </c:pt>
                <c:pt idx="299">
                  <c:v>6123</c:v>
                </c:pt>
                <c:pt idx="300">
                  <c:v>6923</c:v>
                </c:pt>
                <c:pt idx="301">
                  <c:v>5888</c:v>
                </c:pt>
                <c:pt idx="302">
                  <c:v>4758</c:v>
                </c:pt>
                <c:pt idx="303">
                  <c:v>5394</c:v>
                </c:pt>
                <c:pt idx="304">
                  <c:v>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B-49CF-89AC-946B1B05B5DC}"/>
            </c:ext>
          </c:extLst>
        </c:ser>
        <c:ser>
          <c:idx val="1"/>
          <c:order val="1"/>
          <c:tx>
            <c:strRef>
              <c:f>'Forecast All'!$C$1</c:f>
              <c:strCache>
                <c:ptCount val="1"/>
                <c:pt idx="0">
                  <c:v>Forecast(Positive Patients)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'Forecast All'!$A$2:$A$326</c:f>
              <c:numCache>
                <c:formatCode>dd/mm/yyyy</c:formatCode>
                <c:ptCount val="325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  <c:pt idx="324">
                  <c:v>44307</c:v>
                </c:pt>
              </c:numCache>
            </c:numRef>
          </c:cat>
          <c:val>
            <c:numRef>
              <c:f>'Forecast All'!$C$2:$C$326</c:f>
              <c:numCache>
                <c:formatCode>General</c:formatCode>
                <c:ptCount val="325"/>
                <c:pt idx="304">
                  <c:v>8646</c:v>
                </c:pt>
                <c:pt idx="305">
                  <c:v>8647.3848387442413</c:v>
                </c:pt>
                <c:pt idx="306">
                  <c:v>8648.7696774884826</c:v>
                </c:pt>
                <c:pt idx="307">
                  <c:v>8650.154516232722</c:v>
                </c:pt>
                <c:pt idx="308">
                  <c:v>8651.5393549769633</c:v>
                </c:pt>
                <c:pt idx="309">
                  <c:v>8652.9241937212046</c:v>
                </c:pt>
                <c:pt idx="310">
                  <c:v>8654.3090324654459</c:v>
                </c:pt>
                <c:pt idx="311">
                  <c:v>8655.6938712096853</c:v>
                </c:pt>
                <c:pt idx="312">
                  <c:v>8657.0787099539266</c:v>
                </c:pt>
                <c:pt idx="313">
                  <c:v>8658.4635486981679</c:v>
                </c:pt>
                <c:pt idx="314">
                  <c:v>8659.8483874424091</c:v>
                </c:pt>
                <c:pt idx="315">
                  <c:v>8661.2332261866504</c:v>
                </c:pt>
                <c:pt idx="316">
                  <c:v>8662.6180649308899</c:v>
                </c:pt>
                <c:pt idx="317">
                  <c:v>8664.0029036751312</c:v>
                </c:pt>
                <c:pt idx="318">
                  <c:v>8665.3877424193724</c:v>
                </c:pt>
                <c:pt idx="319">
                  <c:v>8666.7725811636137</c:v>
                </c:pt>
                <c:pt idx="320">
                  <c:v>8668.1574199078532</c:v>
                </c:pt>
                <c:pt idx="321">
                  <c:v>8669.5422586520945</c:v>
                </c:pt>
                <c:pt idx="322">
                  <c:v>8670.9270973963357</c:v>
                </c:pt>
                <c:pt idx="323">
                  <c:v>8672.311936140577</c:v>
                </c:pt>
                <c:pt idx="324">
                  <c:v>8673.6967748848165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B-49CF-89AC-946B1B05B5DC}"/>
            </c:ext>
          </c:extLst>
        </c:ser>
        <c:ser>
          <c:idx val="2"/>
          <c:order val="2"/>
          <c:tx>
            <c:strRef>
              <c:f>'Forecast All'!$D$1</c:f>
              <c:strCache>
                <c:ptCount val="1"/>
                <c:pt idx="0">
                  <c:v>Lower Confidence Bound(Positive Patients)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All'!$A$2:$A$326</c:f>
              <c:numCache>
                <c:formatCode>dd/mm/yyyy</c:formatCode>
                <c:ptCount val="325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  <c:pt idx="324">
                  <c:v>44307</c:v>
                </c:pt>
              </c:numCache>
            </c:numRef>
          </c:cat>
          <c:val>
            <c:numRef>
              <c:f>'Forecast All'!$D$2:$D$326</c:f>
              <c:numCache>
                <c:formatCode>General</c:formatCode>
                <c:ptCount val="325"/>
                <c:pt idx="304" formatCode="0.00">
                  <c:v>8646</c:v>
                </c:pt>
                <c:pt idx="305" formatCode="0.00">
                  <c:v>7896.947316098619</c:v>
                </c:pt>
                <c:pt idx="306" formatCode="0.00">
                  <c:v>7875.0540343088787</c:v>
                </c:pt>
                <c:pt idx="307" formatCode="0.00">
                  <c:v>7853.6630942360498</c:v>
                </c:pt>
                <c:pt idx="308" formatCode="0.00">
                  <c:v>7832.7318878958386</c:v>
                </c:pt>
                <c:pt idx="309" formatCode="0.00">
                  <c:v>7812.2231342985597</c:v>
                </c:pt>
                <c:pt idx="310" formatCode="0.00">
                  <c:v>7792.1039981917611</c:v>
                </c:pt>
                <c:pt idx="311" formatCode="0.00">
                  <c:v>7772.3453873719991</c:v>
                </c:pt>
                <c:pt idx="312" formatCode="0.00">
                  <c:v>7752.9213862863744</c:v>
                </c:pt>
                <c:pt idx="313" formatCode="0.00">
                  <c:v>7733.8087949820419</c:v>
                </c:pt>
                <c:pt idx="314" formatCode="0.00">
                  <c:v>7714.9867504310587</c:v>
                </c:pt>
                <c:pt idx="315" formatCode="0.00">
                  <c:v>7696.4364129495643</c:v>
                </c:pt>
                <c:pt idx="316" formatCode="0.00">
                  <c:v>7678.1407045549468</c:v>
                </c:pt>
                <c:pt idx="317" formatCode="0.00">
                  <c:v>7660.0840891339521</c:v>
                </c:pt>
                <c:pt idx="318" formatCode="0.00">
                  <c:v>7642.252386546882</c:v>
                </c:pt>
                <c:pt idx="319" formatCode="0.00">
                  <c:v>7624.6326144866689</c:v>
                </c:pt>
                <c:pt idx="320" formatCode="0.00">
                  <c:v>7607.2128531985454</c:v>
                </c:pt>
                <c:pt idx="321" formatCode="0.00">
                  <c:v>7589.9821291535036</c:v>
                </c:pt>
                <c:pt idx="322" formatCode="0.00">
                  <c:v>7572.9303145333743</c:v>
                </c:pt>
                <c:pt idx="323" formatCode="0.00">
                  <c:v>7556.0480399824391</c:v>
                </c:pt>
                <c:pt idx="324" formatCode="0.00">
                  <c:v>7539.3266185503999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1B-49CF-89AC-946B1B05B5DC}"/>
            </c:ext>
          </c:extLst>
        </c:ser>
        <c:ser>
          <c:idx val="3"/>
          <c:order val="3"/>
          <c:tx>
            <c:strRef>
              <c:f>'Forecast All'!$E$1</c:f>
              <c:strCache>
                <c:ptCount val="1"/>
                <c:pt idx="0">
                  <c:v>Upper Confidence Bound(Positive Patients)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All'!$A$2:$A$326</c:f>
              <c:numCache>
                <c:formatCode>dd/mm/yyyy</c:formatCode>
                <c:ptCount val="325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  <c:pt idx="324">
                  <c:v>44307</c:v>
                </c:pt>
              </c:numCache>
            </c:numRef>
          </c:cat>
          <c:val>
            <c:numRef>
              <c:f>'Forecast All'!$E$2:$E$326</c:f>
              <c:numCache>
                <c:formatCode>General</c:formatCode>
                <c:ptCount val="325"/>
                <c:pt idx="304" formatCode="0.00">
                  <c:v>8646</c:v>
                </c:pt>
                <c:pt idx="305" formatCode="0.00">
                  <c:v>9397.8223613898626</c:v>
                </c:pt>
                <c:pt idx="306" formatCode="0.00">
                  <c:v>9422.4853206680855</c:v>
                </c:pt>
                <c:pt idx="307" formatCode="0.00">
                  <c:v>9446.6459382293942</c:v>
                </c:pt>
                <c:pt idx="308" formatCode="0.00">
                  <c:v>9470.3468220580871</c:v>
                </c:pt>
                <c:pt idx="309" formatCode="0.00">
                  <c:v>9493.6252531438495</c:v>
                </c:pt>
                <c:pt idx="310" formatCode="0.00">
                  <c:v>9516.5140667391297</c:v>
                </c:pt>
                <c:pt idx="311" formatCode="0.00">
                  <c:v>9539.0423550473715</c:v>
                </c:pt>
                <c:pt idx="312" formatCode="0.00">
                  <c:v>9561.2360336214788</c:v>
                </c:pt>
                <c:pt idx="313" formatCode="0.00">
                  <c:v>9583.1183024142938</c:v>
                </c:pt>
                <c:pt idx="314" formatCode="0.00">
                  <c:v>9604.7100244537596</c:v>
                </c:pt>
                <c:pt idx="315" formatCode="0.00">
                  <c:v>9626.0300394237365</c:v>
                </c:pt>
                <c:pt idx="316" formatCode="0.00">
                  <c:v>9647.0954253068339</c:v>
                </c:pt>
                <c:pt idx="317" formatCode="0.00">
                  <c:v>9667.9217182163102</c:v>
                </c:pt>
                <c:pt idx="318" formatCode="0.00">
                  <c:v>9688.523098291862</c:v>
                </c:pt>
                <c:pt idx="319" formatCode="0.00">
                  <c:v>9708.9125478405585</c:v>
                </c:pt>
                <c:pt idx="320" formatCode="0.00">
                  <c:v>9729.1019866171609</c:v>
                </c:pt>
                <c:pt idx="321" formatCode="0.00">
                  <c:v>9749.1023881506862</c:v>
                </c:pt>
                <c:pt idx="322" formatCode="0.00">
                  <c:v>9768.9238802592972</c:v>
                </c:pt>
                <c:pt idx="323" formatCode="0.00">
                  <c:v>9788.5758322987149</c:v>
                </c:pt>
                <c:pt idx="324" formatCode="0.00">
                  <c:v>9808.0669312192331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1B-49CF-89AC-946B1B05B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57824"/>
        <c:axId val="345056576"/>
      </c:lineChart>
      <c:catAx>
        <c:axId val="345057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low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56576"/>
        <c:crosses val="autoZero"/>
        <c:auto val="1"/>
        <c:lblAlgn val="ctr"/>
        <c:lblOffset val="100"/>
        <c:noMultiLvlLbl val="0"/>
      </c:catAx>
      <c:valAx>
        <c:axId val="34505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Cases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5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'Prediction March April'!$B$1</c:f>
              <c:strCache>
                <c:ptCount val="1"/>
                <c:pt idx="0">
                  <c:v>Positive Patients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'Prediction March April'!$B$2:$B$325</c:f>
              <c:numCache>
                <c:formatCode>General</c:formatCode>
                <c:ptCount val="324"/>
                <c:pt idx="0">
                  <c:v>1413</c:v>
                </c:pt>
                <c:pt idx="1">
                  <c:v>1109</c:v>
                </c:pt>
                <c:pt idx="2">
                  <c:v>1275.5</c:v>
                </c:pt>
                <c:pt idx="3">
                  <c:v>1442</c:v>
                </c:pt>
                <c:pt idx="4">
                  <c:v>1150</c:v>
                </c:pt>
                <c:pt idx="5">
                  <c:v>1285.5</c:v>
                </c:pt>
                <c:pt idx="6">
                  <c:v>1421</c:v>
                </c:pt>
                <c:pt idx="7">
                  <c:v>1314</c:v>
                </c:pt>
                <c:pt idx="8">
                  <c:v>1015</c:v>
                </c:pt>
                <c:pt idx="9">
                  <c:v>1277.5</c:v>
                </c:pt>
                <c:pt idx="10">
                  <c:v>1540</c:v>
                </c:pt>
                <c:pt idx="11">
                  <c:v>1372</c:v>
                </c:pt>
                <c:pt idx="12">
                  <c:v>1383</c:v>
                </c:pt>
                <c:pt idx="13">
                  <c:v>1395</c:v>
                </c:pt>
                <c:pt idx="14">
                  <c:v>1168</c:v>
                </c:pt>
                <c:pt idx="15">
                  <c:v>941</c:v>
                </c:pt>
                <c:pt idx="16">
                  <c:v>1359</c:v>
                </c:pt>
                <c:pt idx="17">
                  <c:v>1298</c:v>
                </c:pt>
                <c:pt idx="18">
                  <c:v>1269</c:v>
                </c:pt>
                <c:pt idx="19">
                  <c:v>1197</c:v>
                </c:pt>
                <c:pt idx="20">
                  <c:v>1162.5</c:v>
                </c:pt>
                <c:pt idx="21">
                  <c:v>1128</c:v>
                </c:pt>
                <c:pt idx="22">
                  <c:v>1136</c:v>
                </c:pt>
                <c:pt idx="23">
                  <c:v>1144</c:v>
                </c:pt>
                <c:pt idx="24">
                  <c:v>1365</c:v>
                </c:pt>
                <c:pt idx="25">
                  <c:v>1297</c:v>
                </c:pt>
                <c:pt idx="26">
                  <c:v>1460</c:v>
                </c:pt>
                <c:pt idx="27">
                  <c:v>1300</c:v>
                </c:pt>
                <c:pt idx="28">
                  <c:v>1101.5</c:v>
                </c:pt>
                <c:pt idx="29">
                  <c:v>903</c:v>
                </c:pt>
                <c:pt idx="30">
                  <c:v>1511</c:v>
                </c:pt>
                <c:pt idx="31">
                  <c:v>1554</c:v>
                </c:pt>
                <c:pt idx="32">
                  <c:v>1372</c:v>
                </c:pt>
                <c:pt idx="33">
                  <c:v>1180</c:v>
                </c:pt>
                <c:pt idx="34">
                  <c:v>1311</c:v>
                </c:pt>
                <c:pt idx="35">
                  <c:v>1201</c:v>
                </c:pt>
                <c:pt idx="36">
                  <c:v>806</c:v>
                </c:pt>
                <c:pt idx="37">
                  <c:v>1381</c:v>
                </c:pt>
                <c:pt idx="38">
                  <c:v>1282</c:v>
                </c:pt>
                <c:pt idx="39">
                  <c:v>1354</c:v>
                </c:pt>
                <c:pt idx="40">
                  <c:v>1308</c:v>
                </c:pt>
                <c:pt idx="41">
                  <c:v>1263</c:v>
                </c:pt>
                <c:pt idx="42">
                  <c:v>1174</c:v>
                </c:pt>
                <c:pt idx="43">
                  <c:v>969</c:v>
                </c:pt>
                <c:pt idx="44">
                  <c:v>1390</c:v>
                </c:pt>
                <c:pt idx="45">
                  <c:v>1498</c:v>
                </c:pt>
                <c:pt idx="46">
                  <c:v>1228</c:v>
                </c:pt>
                <c:pt idx="47">
                  <c:v>1199</c:v>
                </c:pt>
                <c:pt idx="48">
                  <c:v>1046</c:v>
                </c:pt>
                <c:pt idx="49">
                  <c:v>1043</c:v>
                </c:pt>
                <c:pt idx="50">
                  <c:v>1176.5</c:v>
                </c:pt>
                <c:pt idx="51">
                  <c:v>1310</c:v>
                </c:pt>
                <c:pt idx="52">
                  <c:v>1257</c:v>
                </c:pt>
                <c:pt idx="53">
                  <c:v>1062</c:v>
                </c:pt>
                <c:pt idx="54">
                  <c:v>1090</c:v>
                </c:pt>
                <c:pt idx="55">
                  <c:v>1115</c:v>
                </c:pt>
                <c:pt idx="56">
                  <c:v>916</c:v>
                </c:pt>
                <c:pt idx="57">
                  <c:v>717</c:v>
                </c:pt>
                <c:pt idx="58">
                  <c:v>1118</c:v>
                </c:pt>
                <c:pt idx="59">
                  <c:v>1223</c:v>
                </c:pt>
                <c:pt idx="60">
                  <c:v>1100</c:v>
                </c:pt>
                <c:pt idx="61">
                  <c:v>1059</c:v>
                </c:pt>
                <c:pt idx="62">
                  <c:v>1105</c:v>
                </c:pt>
                <c:pt idx="63">
                  <c:v>970</c:v>
                </c:pt>
                <c:pt idx="64">
                  <c:v>709</c:v>
                </c:pt>
                <c:pt idx="65">
                  <c:v>1125</c:v>
                </c:pt>
                <c:pt idx="66">
                  <c:v>910</c:v>
                </c:pt>
                <c:pt idx="67">
                  <c:v>862</c:v>
                </c:pt>
                <c:pt idx="68">
                  <c:v>1304</c:v>
                </c:pt>
                <c:pt idx="69">
                  <c:v>1066</c:v>
                </c:pt>
                <c:pt idx="70">
                  <c:v>925</c:v>
                </c:pt>
                <c:pt idx="71">
                  <c:v>917</c:v>
                </c:pt>
                <c:pt idx="72">
                  <c:v>1132</c:v>
                </c:pt>
                <c:pt idx="73">
                  <c:v>1200</c:v>
                </c:pt>
                <c:pt idx="74">
                  <c:v>979</c:v>
                </c:pt>
                <c:pt idx="75">
                  <c:v>1254</c:v>
                </c:pt>
                <c:pt idx="76">
                  <c:v>1010</c:v>
                </c:pt>
                <c:pt idx="77">
                  <c:v>753</c:v>
                </c:pt>
                <c:pt idx="78">
                  <c:v>931</c:v>
                </c:pt>
                <c:pt idx="79">
                  <c:v>1132</c:v>
                </c:pt>
                <c:pt idx="80">
                  <c:v>1132.6666666666667</c:v>
                </c:pt>
                <c:pt idx="81">
                  <c:v>1133.3333333333333</c:v>
                </c:pt>
                <c:pt idx="82">
                  <c:v>1134</c:v>
                </c:pt>
                <c:pt idx="83">
                  <c:v>991</c:v>
                </c:pt>
                <c:pt idx="84">
                  <c:v>743</c:v>
                </c:pt>
                <c:pt idx="85">
                  <c:v>587</c:v>
                </c:pt>
                <c:pt idx="86">
                  <c:v>1854</c:v>
                </c:pt>
                <c:pt idx="87">
                  <c:v>1535.5</c:v>
                </c:pt>
                <c:pt idx="88">
                  <c:v>1217</c:v>
                </c:pt>
                <c:pt idx="89">
                  <c:v>1227</c:v>
                </c:pt>
                <c:pt idx="90">
                  <c:v>1237</c:v>
                </c:pt>
                <c:pt idx="91">
                  <c:v>1179</c:v>
                </c:pt>
                <c:pt idx="92">
                  <c:v>1142</c:v>
                </c:pt>
                <c:pt idx="93">
                  <c:v>1622</c:v>
                </c:pt>
                <c:pt idx="94">
                  <c:v>1526</c:v>
                </c:pt>
                <c:pt idx="95">
                  <c:v>1929</c:v>
                </c:pt>
                <c:pt idx="96">
                  <c:v>1735</c:v>
                </c:pt>
                <c:pt idx="97">
                  <c:v>1910</c:v>
                </c:pt>
                <c:pt idx="98">
                  <c:v>1788</c:v>
                </c:pt>
                <c:pt idx="99">
                  <c:v>1346</c:v>
                </c:pt>
                <c:pt idx="100">
                  <c:v>2227</c:v>
                </c:pt>
                <c:pt idx="101">
                  <c:v>2371</c:v>
                </c:pt>
                <c:pt idx="102">
                  <c:v>2172</c:v>
                </c:pt>
                <c:pt idx="103">
                  <c:v>2321</c:v>
                </c:pt>
                <c:pt idx="104">
                  <c:v>2288.5</c:v>
                </c:pt>
                <c:pt idx="105">
                  <c:v>2256</c:v>
                </c:pt>
                <c:pt idx="106">
                  <c:v>1585</c:v>
                </c:pt>
                <c:pt idx="107">
                  <c:v>2352</c:v>
                </c:pt>
                <c:pt idx="108">
                  <c:v>2389</c:v>
                </c:pt>
                <c:pt idx="109">
                  <c:v>2300</c:v>
                </c:pt>
                <c:pt idx="110">
                  <c:v>2211</c:v>
                </c:pt>
                <c:pt idx="111">
                  <c:v>2236</c:v>
                </c:pt>
                <c:pt idx="112">
                  <c:v>1837</c:v>
                </c:pt>
                <c:pt idx="113">
                  <c:v>1628</c:v>
                </c:pt>
                <c:pt idx="114">
                  <c:v>2360</c:v>
                </c:pt>
                <c:pt idx="115">
                  <c:v>2163</c:v>
                </c:pt>
                <c:pt idx="116">
                  <c:v>2222.5</c:v>
                </c:pt>
                <c:pt idx="117">
                  <c:v>2282</c:v>
                </c:pt>
                <c:pt idx="118">
                  <c:v>2261</c:v>
                </c:pt>
                <c:pt idx="119">
                  <c:v>2055</c:v>
                </c:pt>
                <c:pt idx="120">
                  <c:v>1713</c:v>
                </c:pt>
                <c:pt idx="121">
                  <c:v>2654</c:v>
                </c:pt>
                <c:pt idx="122">
                  <c:v>2352</c:v>
                </c:pt>
                <c:pt idx="123">
                  <c:v>2440</c:v>
                </c:pt>
                <c:pt idx="124">
                  <c:v>2402</c:v>
                </c:pt>
                <c:pt idx="125">
                  <c:v>2109</c:v>
                </c:pt>
                <c:pt idx="126">
                  <c:v>1813</c:v>
                </c:pt>
                <c:pt idx="127">
                  <c:v>1625</c:v>
                </c:pt>
                <c:pt idx="128">
                  <c:v>2848</c:v>
                </c:pt>
                <c:pt idx="129">
                  <c:v>2823</c:v>
                </c:pt>
                <c:pt idx="130">
                  <c:v>2287</c:v>
                </c:pt>
                <c:pt idx="131">
                  <c:v>2203</c:v>
                </c:pt>
                <c:pt idx="132">
                  <c:v>2199</c:v>
                </c:pt>
                <c:pt idx="133">
                  <c:v>1620</c:v>
                </c:pt>
                <c:pt idx="134">
                  <c:v>1325</c:v>
                </c:pt>
                <c:pt idx="135">
                  <c:v>2211</c:v>
                </c:pt>
                <c:pt idx="136">
                  <c:v>2119</c:v>
                </c:pt>
                <c:pt idx="137">
                  <c:v>1823</c:v>
                </c:pt>
                <c:pt idx="138">
                  <c:v>1791</c:v>
                </c:pt>
                <c:pt idx="139">
                  <c:v>1600</c:v>
                </c:pt>
                <c:pt idx="140">
                  <c:v>1233</c:v>
                </c:pt>
                <c:pt idx="141">
                  <c:v>1090</c:v>
                </c:pt>
                <c:pt idx="142">
                  <c:v>1609</c:v>
                </c:pt>
                <c:pt idx="143">
                  <c:v>1463</c:v>
                </c:pt>
                <c:pt idx="144">
                  <c:v>1470</c:v>
                </c:pt>
                <c:pt idx="145">
                  <c:v>1346</c:v>
                </c:pt>
                <c:pt idx="146">
                  <c:v>1222</c:v>
                </c:pt>
                <c:pt idx="147">
                  <c:v>804</c:v>
                </c:pt>
                <c:pt idx="148">
                  <c:v>801</c:v>
                </c:pt>
                <c:pt idx="149">
                  <c:v>1354</c:v>
                </c:pt>
                <c:pt idx="150">
                  <c:v>1120</c:v>
                </c:pt>
                <c:pt idx="151">
                  <c:v>1145</c:v>
                </c:pt>
                <c:pt idx="152">
                  <c:v>993</c:v>
                </c:pt>
                <c:pt idx="153">
                  <c:v>908</c:v>
                </c:pt>
                <c:pt idx="154">
                  <c:v>706</c:v>
                </c:pt>
                <c:pt idx="155">
                  <c:v>746</c:v>
                </c:pt>
                <c:pt idx="156">
                  <c:v>983</c:v>
                </c:pt>
                <c:pt idx="157">
                  <c:v>841</c:v>
                </c:pt>
                <c:pt idx="158">
                  <c:v>792</c:v>
                </c:pt>
                <c:pt idx="159">
                  <c:v>576</c:v>
                </c:pt>
                <c:pt idx="160">
                  <c:v>998</c:v>
                </c:pt>
                <c:pt idx="161">
                  <c:v>766.5</c:v>
                </c:pt>
                <c:pt idx="162">
                  <c:v>535</c:v>
                </c:pt>
                <c:pt idx="163">
                  <c:v>1069</c:v>
                </c:pt>
                <c:pt idx="164">
                  <c:v>858</c:v>
                </c:pt>
                <c:pt idx="165">
                  <c:v>800</c:v>
                </c:pt>
                <c:pt idx="166">
                  <c:v>726</c:v>
                </c:pt>
                <c:pt idx="167">
                  <c:v>574</c:v>
                </c:pt>
                <c:pt idx="168">
                  <c:v>409</c:v>
                </c:pt>
                <c:pt idx="169">
                  <c:v>541</c:v>
                </c:pt>
                <c:pt idx="170">
                  <c:v>871</c:v>
                </c:pt>
                <c:pt idx="171">
                  <c:v>924</c:v>
                </c:pt>
                <c:pt idx="172">
                  <c:v>1031</c:v>
                </c:pt>
                <c:pt idx="173">
                  <c:v>1092</c:v>
                </c:pt>
                <c:pt idx="174">
                  <c:v>1135</c:v>
                </c:pt>
                <c:pt idx="175">
                  <c:v>800</c:v>
                </c:pt>
                <c:pt idx="176">
                  <c:v>939</c:v>
                </c:pt>
                <c:pt idx="177">
                  <c:v>1144</c:v>
                </c:pt>
                <c:pt idx="178">
                  <c:v>1147</c:v>
                </c:pt>
                <c:pt idx="179">
                  <c:v>1074</c:v>
                </c:pt>
                <c:pt idx="180">
                  <c:v>1063</c:v>
                </c:pt>
                <c:pt idx="181">
                  <c:v>940</c:v>
                </c:pt>
                <c:pt idx="182">
                  <c:v>646</c:v>
                </c:pt>
                <c:pt idx="183">
                  <c:v>724</c:v>
                </c:pt>
                <c:pt idx="184">
                  <c:v>877</c:v>
                </c:pt>
                <c:pt idx="185">
                  <c:v>878</c:v>
                </c:pt>
                <c:pt idx="186">
                  <c:v>813</c:v>
                </c:pt>
                <c:pt idx="187">
                  <c:v>758</c:v>
                </c:pt>
                <c:pt idx="188">
                  <c:v>786</c:v>
                </c:pt>
                <c:pt idx="189">
                  <c:v>544</c:v>
                </c:pt>
                <c:pt idx="190">
                  <c:v>585</c:v>
                </c:pt>
                <c:pt idx="191">
                  <c:v>716</c:v>
                </c:pt>
                <c:pt idx="192">
                  <c:v>798</c:v>
                </c:pt>
                <c:pt idx="193">
                  <c:v>654</c:v>
                </c:pt>
                <c:pt idx="194">
                  <c:v>680</c:v>
                </c:pt>
                <c:pt idx="195">
                  <c:v>606</c:v>
                </c:pt>
                <c:pt idx="196">
                  <c:v>477</c:v>
                </c:pt>
                <c:pt idx="197">
                  <c:v>521</c:v>
                </c:pt>
                <c:pt idx="198">
                  <c:v>795</c:v>
                </c:pt>
                <c:pt idx="199">
                  <c:v>586</c:v>
                </c:pt>
                <c:pt idx="200">
                  <c:v>642</c:v>
                </c:pt>
                <c:pt idx="201">
                  <c:v>632</c:v>
                </c:pt>
                <c:pt idx="202">
                  <c:v>586</c:v>
                </c:pt>
                <c:pt idx="203">
                  <c:v>463</c:v>
                </c:pt>
                <c:pt idx="204">
                  <c:v>503</c:v>
                </c:pt>
                <c:pt idx="205">
                  <c:v>745</c:v>
                </c:pt>
                <c:pt idx="206">
                  <c:v>643</c:v>
                </c:pt>
                <c:pt idx="207">
                  <c:v>596</c:v>
                </c:pt>
                <c:pt idx="208">
                  <c:v>536</c:v>
                </c:pt>
                <c:pt idx="209">
                  <c:v>578</c:v>
                </c:pt>
                <c:pt idx="210">
                  <c:v>557</c:v>
                </c:pt>
                <c:pt idx="211">
                  <c:v>537</c:v>
                </c:pt>
                <c:pt idx="212">
                  <c:v>714</c:v>
                </c:pt>
                <c:pt idx="213">
                  <c:v>714</c:v>
                </c:pt>
                <c:pt idx="214">
                  <c:v>631</c:v>
                </c:pt>
                <c:pt idx="215">
                  <c:v>592</c:v>
                </c:pt>
                <c:pt idx="216">
                  <c:v>581</c:v>
                </c:pt>
                <c:pt idx="217">
                  <c:v>516</c:v>
                </c:pt>
                <c:pt idx="218">
                  <c:v>539</c:v>
                </c:pt>
                <c:pt idx="219">
                  <c:v>795</c:v>
                </c:pt>
                <c:pt idx="220">
                  <c:v>665</c:v>
                </c:pt>
                <c:pt idx="221">
                  <c:v>654</c:v>
                </c:pt>
                <c:pt idx="222">
                  <c:v>595</c:v>
                </c:pt>
                <c:pt idx="223">
                  <c:v>656</c:v>
                </c:pt>
                <c:pt idx="224">
                  <c:v>434</c:v>
                </c:pt>
                <c:pt idx="225">
                  <c:v>473</c:v>
                </c:pt>
                <c:pt idx="226">
                  <c:v>675</c:v>
                </c:pt>
                <c:pt idx="227">
                  <c:v>607</c:v>
                </c:pt>
                <c:pt idx="228">
                  <c:v>574</c:v>
                </c:pt>
                <c:pt idx="229">
                  <c:v>571</c:v>
                </c:pt>
                <c:pt idx="230">
                  <c:v>530</c:v>
                </c:pt>
                <c:pt idx="231">
                  <c:v>395</c:v>
                </c:pt>
                <c:pt idx="232">
                  <c:v>473</c:v>
                </c:pt>
                <c:pt idx="233">
                  <c:v>501</c:v>
                </c:pt>
                <c:pt idx="234">
                  <c:v>527</c:v>
                </c:pt>
                <c:pt idx="235">
                  <c:v>482</c:v>
                </c:pt>
                <c:pt idx="236">
                  <c:v>435</c:v>
                </c:pt>
                <c:pt idx="237">
                  <c:v>479</c:v>
                </c:pt>
                <c:pt idx="238">
                  <c:v>348</c:v>
                </c:pt>
                <c:pt idx="239">
                  <c:v>342</c:v>
                </c:pt>
                <c:pt idx="240">
                  <c:v>434</c:v>
                </c:pt>
                <c:pt idx="241">
                  <c:v>394</c:v>
                </c:pt>
                <c:pt idx="242">
                  <c:v>494</c:v>
                </c:pt>
                <c:pt idx="243">
                  <c:v>429</c:v>
                </c:pt>
                <c:pt idx="244">
                  <c:v>483</c:v>
                </c:pt>
                <c:pt idx="245">
                  <c:v>328</c:v>
                </c:pt>
                <c:pt idx="246">
                  <c:v>334</c:v>
                </c:pt>
                <c:pt idx="247">
                  <c:v>503</c:v>
                </c:pt>
                <c:pt idx="248">
                  <c:v>463</c:v>
                </c:pt>
                <c:pt idx="249">
                  <c:v>415</c:v>
                </c:pt>
                <c:pt idx="250">
                  <c:v>414</c:v>
                </c:pt>
                <c:pt idx="251">
                  <c:v>448</c:v>
                </c:pt>
                <c:pt idx="252">
                  <c:v>399</c:v>
                </c:pt>
                <c:pt idx="253">
                  <c:v>375</c:v>
                </c:pt>
                <c:pt idx="254">
                  <c:v>558</c:v>
                </c:pt>
                <c:pt idx="255">
                  <c:v>510</c:v>
                </c:pt>
                <c:pt idx="256">
                  <c:v>599</c:v>
                </c:pt>
                <c:pt idx="257">
                  <c:v>529</c:v>
                </c:pt>
                <c:pt idx="258">
                  <c:v>645</c:v>
                </c:pt>
                <c:pt idx="259">
                  <c:v>493</c:v>
                </c:pt>
                <c:pt idx="260">
                  <c:v>461</c:v>
                </c:pt>
                <c:pt idx="261">
                  <c:v>721</c:v>
                </c:pt>
                <c:pt idx="262">
                  <c:v>736</c:v>
                </c:pt>
                <c:pt idx="263">
                  <c:v>823</c:v>
                </c:pt>
                <c:pt idx="264">
                  <c:v>897</c:v>
                </c:pt>
                <c:pt idx="265">
                  <c:v>921</c:v>
                </c:pt>
                <c:pt idx="266">
                  <c:v>760</c:v>
                </c:pt>
                <c:pt idx="267">
                  <c:v>643</c:v>
                </c:pt>
                <c:pt idx="268">
                  <c:v>1167</c:v>
                </c:pt>
                <c:pt idx="269">
                  <c:v>1145</c:v>
                </c:pt>
                <c:pt idx="270">
                  <c:v>1034</c:v>
                </c:pt>
                <c:pt idx="271">
                  <c:v>987</c:v>
                </c:pt>
                <c:pt idx="272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5-4B25-9FD6-59A9A2921013}"/>
            </c:ext>
          </c:extLst>
        </c:ser>
        <c:ser>
          <c:idx val="1"/>
          <c:order val="1"/>
          <c:tx>
            <c:strRef>
              <c:f>'Prediction March April'!$C$1</c:f>
              <c:strCache>
                <c:ptCount val="1"/>
                <c:pt idx="0">
                  <c:v>Forecast(Positive Patients)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'Prediction March April'!$A$2:$A$325</c:f>
              <c:numCache>
                <c:formatCode>dd/mm/yyyy</c:formatCode>
                <c:ptCount val="324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</c:numCache>
            </c:numRef>
          </c:cat>
          <c:val>
            <c:numRef>
              <c:f>'Prediction March April'!$C$2:$C$325</c:f>
              <c:numCache>
                <c:formatCode>General</c:formatCode>
                <c:ptCount val="324"/>
                <c:pt idx="272">
                  <c:v>1051</c:v>
                </c:pt>
                <c:pt idx="273">
                  <c:v>885.94424412878016</c:v>
                </c:pt>
                <c:pt idx="274">
                  <c:v>833.38312148956447</c:v>
                </c:pt>
                <c:pt idx="275">
                  <c:v>1126.5670889351393</c:v>
                </c:pt>
                <c:pt idx="276">
                  <c:v>1079.3380483495905</c:v>
                </c:pt>
                <c:pt idx="277">
                  <c:v>1046.1518698185841</c:v>
                </c:pt>
                <c:pt idx="278">
                  <c:v>1016.046026440999</c:v>
                </c:pt>
                <c:pt idx="279">
                  <c:v>1026.380612218217</c:v>
                </c:pt>
                <c:pt idx="280">
                  <c:v>861.32485634699719</c:v>
                </c:pt>
                <c:pt idx="281">
                  <c:v>808.76373370778151</c:v>
                </c:pt>
                <c:pt idx="282">
                  <c:v>1101.9477011533563</c:v>
                </c:pt>
                <c:pt idx="283">
                  <c:v>1054.7186605678075</c:v>
                </c:pt>
                <c:pt idx="284">
                  <c:v>1021.5324820368012</c:v>
                </c:pt>
                <c:pt idx="285">
                  <c:v>991.426638659216</c:v>
                </c:pt>
                <c:pt idx="286">
                  <c:v>1001.7612244364341</c:v>
                </c:pt>
                <c:pt idx="287">
                  <c:v>836.70546856521423</c:v>
                </c:pt>
                <c:pt idx="288">
                  <c:v>784.14434592599855</c:v>
                </c:pt>
                <c:pt idx="289">
                  <c:v>1077.3283133715734</c:v>
                </c:pt>
                <c:pt idx="290">
                  <c:v>1030.0992727860246</c:v>
                </c:pt>
                <c:pt idx="291">
                  <c:v>996.91309425501822</c:v>
                </c:pt>
                <c:pt idx="292">
                  <c:v>966.80725087743303</c:v>
                </c:pt>
                <c:pt idx="293">
                  <c:v>977.14183665465112</c:v>
                </c:pt>
                <c:pt idx="294">
                  <c:v>812.08608078343138</c:v>
                </c:pt>
                <c:pt idx="295">
                  <c:v>759.52495814421559</c:v>
                </c:pt>
                <c:pt idx="296">
                  <c:v>1052.7089255897904</c:v>
                </c:pt>
                <c:pt idx="297">
                  <c:v>1005.4798850042416</c:v>
                </c:pt>
                <c:pt idx="298">
                  <c:v>972.29370647323526</c:v>
                </c:pt>
                <c:pt idx="299">
                  <c:v>942.18786309565007</c:v>
                </c:pt>
                <c:pt idx="300">
                  <c:v>952.52244887286815</c:v>
                </c:pt>
                <c:pt idx="301">
                  <c:v>787.46669300164842</c:v>
                </c:pt>
                <c:pt idx="302">
                  <c:v>734.90557036243263</c:v>
                </c:pt>
                <c:pt idx="303">
                  <c:v>1028.0895378080074</c:v>
                </c:pt>
                <c:pt idx="304">
                  <c:v>980.86049722245866</c:v>
                </c:pt>
                <c:pt idx="305">
                  <c:v>947.6743186914523</c:v>
                </c:pt>
                <c:pt idx="306">
                  <c:v>917.56847531386711</c:v>
                </c:pt>
                <c:pt idx="307">
                  <c:v>927.90306109108519</c:v>
                </c:pt>
                <c:pt idx="308">
                  <c:v>762.84730521986546</c:v>
                </c:pt>
                <c:pt idx="309">
                  <c:v>710.28618258064967</c:v>
                </c:pt>
                <c:pt idx="310">
                  <c:v>1003.4701500262246</c:v>
                </c:pt>
                <c:pt idx="311">
                  <c:v>956.2411094406757</c:v>
                </c:pt>
                <c:pt idx="312">
                  <c:v>923.05493090966934</c:v>
                </c:pt>
                <c:pt idx="313">
                  <c:v>892.94908753208415</c:v>
                </c:pt>
                <c:pt idx="314">
                  <c:v>903.28367330930234</c:v>
                </c:pt>
                <c:pt idx="315">
                  <c:v>738.2279174380825</c:v>
                </c:pt>
                <c:pt idx="316">
                  <c:v>685.6667947988667</c:v>
                </c:pt>
                <c:pt idx="317">
                  <c:v>978.85076224444163</c:v>
                </c:pt>
                <c:pt idx="318">
                  <c:v>931.62172165889274</c:v>
                </c:pt>
                <c:pt idx="319">
                  <c:v>898.43554312788638</c:v>
                </c:pt>
                <c:pt idx="320">
                  <c:v>868.32969975030119</c:v>
                </c:pt>
                <c:pt idx="321">
                  <c:v>878.66428552751938</c:v>
                </c:pt>
                <c:pt idx="322">
                  <c:v>713.60852965629954</c:v>
                </c:pt>
                <c:pt idx="323">
                  <c:v>661.04740701708374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5-4B25-9FD6-59A9A2921013}"/>
            </c:ext>
          </c:extLst>
        </c:ser>
        <c:ser>
          <c:idx val="2"/>
          <c:order val="2"/>
          <c:tx>
            <c:strRef>
              <c:f>'Prediction March April'!$D$1</c:f>
              <c:strCache>
                <c:ptCount val="1"/>
                <c:pt idx="0">
                  <c:v>Lower Confidence Bound(Positive Patients)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'Prediction March April'!$A$2:$A$325</c:f>
              <c:numCache>
                <c:formatCode>dd/mm/yyyy</c:formatCode>
                <c:ptCount val="324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</c:numCache>
            </c:numRef>
          </c:cat>
          <c:val>
            <c:numRef>
              <c:f>'Prediction March April'!$D$2:$D$325</c:f>
              <c:numCache>
                <c:formatCode>General</c:formatCode>
                <c:ptCount val="324"/>
                <c:pt idx="272" formatCode="0.00">
                  <c:v>1051</c:v>
                </c:pt>
                <c:pt idx="273" formatCode="0.00">
                  <c:v>553.2999802416922</c:v>
                </c:pt>
                <c:pt idx="274" formatCode="0.00">
                  <c:v>496.09557979322045</c:v>
                </c:pt>
                <c:pt idx="275" formatCode="0.00">
                  <c:v>784.64490280312464</c:v>
                </c:pt>
                <c:pt idx="276" formatCode="0.00">
                  <c:v>732.78918547655439</c:v>
                </c:pt>
                <c:pt idx="277" formatCode="0.00">
                  <c:v>694.98366787559689</c:v>
                </c:pt>
                <c:pt idx="278" formatCode="0.00">
                  <c:v>660.26522627671613</c:v>
                </c:pt>
                <c:pt idx="279" formatCode="0.00">
                  <c:v>665.99338881537892</c:v>
                </c:pt>
                <c:pt idx="280" formatCode="0.00">
                  <c:v>490.93663376385848</c:v>
                </c:pt>
                <c:pt idx="281" formatCode="0.00">
                  <c:v>433.84604273866978</c:v>
                </c:pt>
                <c:pt idx="282" formatCode="0.00">
                  <c:v>722.5035289686133</c:v>
                </c:pt>
                <c:pt idx="283" formatCode="0.00">
                  <c:v>670.75060051232208</c:v>
                </c:pt>
                <c:pt idx="284" formatCode="0.00">
                  <c:v>633.0427520316864</c:v>
                </c:pt>
                <c:pt idx="285" formatCode="0.00">
                  <c:v>598.41709852132124</c:v>
                </c:pt>
                <c:pt idx="286" formatCode="0.00">
                  <c:v>604.23339219440936</c:v>
                </c:pt>
                <c:pt idx="287" formatCode="0.00">
                  <c:v>429.59318539945502</c:v>
                </c:pt>
                <c:pt idx="288" formatCode="0.00">
                  <c:v>372.57144268685016</c:v>
                </c:pt>
                <c:pt idx="289" formatCode="0.00">
                  <c:v>661.29416499202694</c:v>
                </c:pt>
                <c:pt idx="290" formatCode="0.00">
                  <c:v>609.60301094719534</c:v>
                </c:pt>
                <c:pt idx="291" formatCode="0.00">
                  <c:v>571.95361760728179</c:v>
                </c:pt>
                <c:pt idx="292" formatCode="0.00">
                  <c:v>537.3832347358416</c:v>
                </c:pt>
                <c:pt idx="293" formatCode="0.00">
                  <c:v>543.25174220190979</c:v>
                </c:pt>
                <c:pt idx="294" formatCode="0.00">
                  <c:v>368.93030598305245</c:v>
                </c:pt>
                <c:pt idx="295" formatCode="0.00">
                  <c:v>311.94733109572724</c:v>
                </c:pt>
                <c:pt idx="296" formatCode="0.00">
                  <c:v>600.70639548447718</c:v>
                </c:pt>
                <c:pt idx="297" formatCode="0.00">
                  <c:v>549.04924733288306</c:v>
                </c:pt>
                <c:pt idx="298" formatCode="0.00">
                  <c:v>511.43160899807521</c:v>
                </c:pt>
                <c:pt idx="299" formatCode="0.00">
                  <c:v>476.89081154859832</c:v>
                </c:pt>
                <c:pt idx="300" formatCode="0.00">
                  <c:v>482.7868123952606</c:v>
                </c:pt>
                <c:pt idx="301" formatCode="0.00">
                  <c:v>308.7149496677186</c:v>
                </c:pt>
                <c:pt idx="302" formatCode="0.00">
                  <c:v>251.74967929196947</c:v>
                </c:pt>
                <c:pt idx="303" formatCode="0.00">
                  <c:v>540.52476156836269</c:v>
                </c:pt>
                <c:pt idx="304" formatCode="0.00">
                  <c:v>488.88200083236825</c:v>
                </c:pt>
                <c:pt idx="305" formatCode="0.00">
                  <c:v>451.27717322985308</c:v>
                </c:pt>
                <c:pt idx="306" formatCode="0.00">
                  <c:v>416.74766137884581</c:v>
                </c:pt>
                <c:pt idx="307" formatCode="0.00">
                  <c:v>422.65347211648145</c:v>
                </c:pt>
                <c:pt idx="308" formatCode="0.00">
                  <c:v>248.78029447416952</c:v>
                </c:pt>
                <c:pt idx="309" formatCode="0.00">
                  <c:v>191.81746547282501</c:v>
                </c:pt>
                <c:pt idx="310" formatCode="0.00">
                  <c:v>480.59378657550894</c:v>
                </c:pt>
                <c:pt idx="311" formatCode="0.00">
                  <c:v>428.95109877343168</c:v>
                </c:pt>
                <c:pt idx="312" formatCode="0.00">
                  <c:v>391.34521348304702</c:v>
                </c:pt>
                <c:pt idx="313" formatCode="0.00">
                  <c:v>356.81354727275209</c:v>
                </c:pt>
                <c:pt idx="314" formatCode="0.00">
                  <c:v>362.71613967111102</c:v>
                </c:pt>
                <c:pt idx="315" formatCode="0.00">
                  <c:v>189.00307502137287</c:v>
                </c:pt>
                <c:pt idx="316" formatCode="0.00">
                  <c:v>132.03133144965511</c:v>
                </c:pt>
                <c:pt idx="317" formatCode="0.00">
                  <c:v>420.79786518842354</c:v>
                </c:pt>
                <c:pt idx="318" formatCode="0.00">
                  <c:v>369.14454191181426</c:v>
                </c:pt>
                <c:pt idx="319" formatCode="0.00">
                  <c:v>331.5271968732676</c:v>
                </c:pt>
                <c:pt idx="320" formatCode="0.00">
                  <c:v>296.9832696680038</c:v>
                </c:pt>
                <c:pt idx="321" formatCode="0.00">
                  <c:v>302.87282207520627</c:v>
                </c:pt>
                <c:pt idx="322" formatCode="0.00">
                  <c:v>129.28991183659593</c:v>
                </c:pt>
                <c:pt idx="323" formatCode="0.00">
                  <c:v>72.300628287041377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A5-4B25-9FD6-59A9A2921013}"/>
            </c:ext>
          </c:extLst>
        </c:ser>
        <c:ser>
          <c:idx val="3"/>
          <c:order val="3"/>
          <c:tx>
            <c:strRef>
              <c:f>'Prediction March April'!$E$1</c:f>
              <c:strCache>
                <c:ptCount val="1"/>
                <c:pt idx="0">
                  <c:v>Upper Confidence Bound(Positive Patients)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'Prediction March April'!$A$2:$A$325</c:f>
              <c:numCache>
                <c:formatCode>dd/mm/yyyy</c:formatCode>
                <c:ptCount val="324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</c:numCache>
            </c:numRef>
          </c:cat>
          <c:val>
            <c:numRef>
              <c:f>'Prediction March April'!$E$2:$E$325</c:f>
              <c:numCache>
                <c:formatCode>General</c:formatCode>
                <c:ptCount val="324"/>
                <c:pt idx="272" formatCode="0.00">
                  <c:v>1051</c:v>
                </c:pt>
                <c:pt idx="273" formatCode="0.00">
                  <c:v>1218.5885080158682</c:v>
                </c:pt>
                <c:pt idx="274" formatCode="0.00">
                  <c:v>1170.6706631859086</c:v>
                </c:pt>
                <c:pt idx="275" formatCode="0.00">
                  <c:v>1468.4892750671538</c:v>
                </c:pt>
                <c:pt idx="276" formatCode="0.00">
                  <c:v>1425.8869112226266</c:v>
                </c:pt>
                <c:pt idx="277" formatCode="0.00">
                  <c:v>1397.3200717615714</c:v>
                </c:pt>
                <c:pt idx="278" formatCode="0.00">
                  <c:v>1371.8268266052819</c:v>
                </c:pt>
                <c:pt idx="279" formatCode="0.00">
                  <c:v>1386.7678356210552</c:v>
                </c:pt>
                <c:pt idx="280" formatCode="0.00">
                  <c:v>1231.7130789301359</c:v>
                </c:pt>
                <c:pt idx="281" formatCode="0.00">
                  <c:v>1183.6814246768931</c:v>
                </c:pt>
                <c:pt idx="282" formatCode="0.00">
                  <c:v>1481.3918733380992</c:v>
                </c:pt>
                <c:pt idx="283" formatCode="0.00">
                  <c:v>1438.686720623293</c:v>
                </c:pt>
                <c:pt idx="284" formatCode="0.00">
                  <c:v>1410.022212041916</c:v>
                </c:pt>
                <c:pt idx="285" formatCode="0.00">
                  <c:v>1384.4361787971106</c:v>
                </c:pt>
                <c:pt idx="286" formatCode="0.00">
                  <c:v>1399.2890566784588</c:v>
                </c:pt>
                <c:pt idx="287" formatCode="0.00">
                  <c:v>1243.8177517309734</c:v>
                </c:pt>
                <c:pt idx="288" formatCode="0.00">
                  <c:v>1195.717249165147</c:v>
                </c:pt>
                <c:pt idx="289" formatCode="0.00">
                  <c:v>1493.3624617511198</c:v>
                </c:pt>
                <c:pt idx="290" formatCode="0.00">
                  <c:v>1450.5955346248538</c:v>
                </c:pt>
                <c:pt idx="291" formatCode="0.00">
                  <c:v>1421.8725709027547</c:v>
                </c:pt>
                <c:pt idx="292" formatCode="0.00">
                  <c:v>1396.2312670190245</c:v>
                </c:pt>
                <c:pt idx="293" formatCode="0.00">
                  <c:v>1411.0319311073924</c:v>
                </c:pt>
                <c:pt idx="294" formatCode="0.00">
                  <c:v>1255.2418555838103</c:v>
                </c:pt>
                <c:pt idx="295" formatCode="0.00">
                  <c:v>1207.1025851927038</c:v>
                </c:pt>
                <c:pt idx="296" formatCode="0.00">
                  <c:v>1504.7114556951037</c:v>
                </c:pt>
                <c:pt idx="297" formatCode="0.00">
                  <c:v>1461.9105226756001</c:v>
                </c:pt>
                <c:pt idx="298" formatCode="0.00">
                  <c:v>1433.1558039483953</c:v>
                </c:pt>
                <c:pt idx="299" formatCode="0.00">
                  <c:v>1407.4849146427018</c:v>
                </c:pt>
                <c:pt idx="300" formatCode="0.00">
                  <c:v>1422.2580853504758</c:v>
                </c:pt>
                <c:pt idx="301" formatCode="0.00">
                  <c:v>1266.2184363355782</c:v>
                </c:pt>
                <c:pt idx="302" formatCode="0.00">
                  <c:v>1218.0614614328958</c:v>
                </c:pt>
                <c:pt idx="303" formatCode="0.00">
                  <c:v>1515.6543140476522</c:v>
                </c:pt>
                <c:pt idx="304" formatCode="0.00">
                  <c:v>1472.8389936125491</c:v>
                </c:pt>
                <c:pt idx="305" formatCode="0.00">
                  <c:v>1444.0714641530515</c:v>
                </c:pt>
                <c:pt idx="306" formatCode="0.00">
                  <c:v>1418.3892892488884</c:v>
                </c:pt>
                <c:pt idx="307" formatCode="0.00">
                  <c:v>1433.1526500656889</c:v>
                </c:pt>
                <c:pt idx="308" formatCode="0.00">
                  <c:v>1276.9143159655614</c:v>
                </c:pt>
                <c:pt idx="309" formatCode="0.00">
                  <c:v>1228.7548996884743</c:v>
                </c:pt>
                <c:pt idx="310" formatCode="0.00">
                  <c:v>1526.3465134769403</c:v>
                </c:pt>
                <c:pt idx="311" formatCode="0.00">
                  <c:v>1483.5311201079198</c:v>
                </c:pt>
                <c:pt idx="312" formatCode="0.00">
                  <c:v>1454.7646483362917</c:v>
                </c:pt>
                <c:pt idx="313" formatCode="0.00">
                  <c:v>1429.0846277914161</c:v>
                </c:pt>
                <c:pt idx="314" formatCode="0.00">
                  <c:v>1443.8512069474937</c:v>
                </c:pt>
                <c:pt idx="315" formatCode="0.00">
                  <c:v>1287.452759854792</c:v>
                </c:pt>
                <c:pt idx="316" formatCode="0.00">
                  <c:v>1239.3022581480782</c:v>
                </c:pt>
                <c:pt idx="317" formatCode="0.00">
                  <c:v>1536.9036593004598</c:v>
                </c:pt>
                <c:pt idx="318" formatCode="0.00">
                  <c:v>1494.0989014059712</c:v>
                </c:pt>
                <c:pt idx="319" formatCode="0.00">
                  <c:v>1465.343889382505</c:v>
                </c:pt>
                <c:pt idx="320" formatCode="0.00">
                  <c:v>1439.6761298325987</c:v>
                </c:pt>
                <c:pt idx="321" formatCode="0.00">
                  <c:v>1454.4557489798326</c:v>
                </c:pt>
                <c:pt idx="322" formatCode="0.00">
                  <c:v>1297.927147476003</c:v>
                </c:pt>
                <c:pt idx="323" formatCode="0.00">
                  <c:v>1249.794185747126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A5-4B25-9FD6-59A9A2921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668368"/>
        <c:axId val="1307672528"/>
      </c:lineChart>
      <c:catAx>
        <c:axId val="1307668368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672528"/>
        <c:crosses val="autoZero"/>
        <c:auto val="1"/>
        <c:lblAlgn val="ctr"/>
        <c:lblOffset val="100"/>
        <c:noMultiLvlLbl val="0"/>
      </c:catAx>
      <c:valAx>
        <c:axId val="130767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66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3 Day Moving Average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 Day Moving Avg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'3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'3 Day Moving Avg P'!$B$2:$B$112</c:f>
              <c:numCache>
                <c:formatCode>General</c:formatCode>
                <c:ptCount val="111"/>
                <c:pt idx="0">
                  <c:v>631</c:v>
                </c:pt>
                <c:pt idx="1">
                  <c:v>592</c:v>
                </c:pt>
                <c:pt idx="2">
                  <c:v>581</c:v>
                </c:pt>
                <c:pt idx="3">
                  <c:v>516</c:v>
                </c:pt>
                <c:pt idx="4">
                  <c:v>539</c:v>
                </c:pt>
                <c:pt idx="5">
                  <c:v>795</c:v>
                </c:pt>
                <c:pt idx="6">
                  <c:v>665</c:v>
                </c:pt>
                <c:pt idx="7">
                  <c:v>654</c:v>
                </c:pt>
                <c:pt idx="8">
                  <c:v>595</c:v>
                </c:pt>
                <c:pt idx="9">
                  <c:v>656</c:v>
                </c:pt>
                <c:pt idx="10">
                  <c:v>434</c:v>
                </c:pt>
                <c:pt idx="11">
                  <c:v>473</c:v>
                </c:pt>
                <c:pt idx="12">
                  <c:v>675</c:v>
                </c:pt>
                <c:pt idx="13">
                  <c:v>607</c:v>
                </c:pt>
                <c:pt idx="14">
                  <c:v>574</c:v>
                </c:pt>
                <c:pt idx="15">
                  <c:v>571</c:v>
                </c:pt>
                <c:pt idx="16">
                  <c:v>530</c:v>
                </c:pt>
                <c:pt idx="17">
                  <c:v>395</c:v>
                </c:pt>
                <c:pt idx="18">
                  <c:v>473</c:v>
                </c:pt>
                <c:pt idx="19">
                  <c:v>501</c:v>
                </c:pt>
                <c:pt idx="20">
                  <c:v>527</c:v>
                </c:pt>
                <c:pt idx="21">
                  <c:v>482</c:v>
                </c:pt>
                <c:pt idx="22">
                  <c:v>435</c:v>
                </c:pt>
                <c:pt idx="23">
                  <c:v>479</c:v>
                </c:pt>
                <c:pt idx="24">
                  <c:v>348</c:v>
                </c:pt>
                <c:pt idx="25">
                  <c:v>342</c:v>
                </c:pt>
                <c:pt idx="26">
                  <c:v>434</c:v>
                </c:pt>
                <c:pt idx="27">
                  <c:v>394</c:v>
                </c:pt>
                <c:pt idx="28">
                  <c:v>494</c:v>
                </c:pt>
                <c:pt idx="29">
                  <c:v>429</c:v>
                </c:pt>
                <c:pt idx="30">
                  <c:v>483</c:v>
                </c:pt>
                <c:pt idx="31">
                  <c:v>328</c:v>
                </c:pt>
                <c:pt idx="32">
                  <c:v>334</c:v>
                </c:pt>
                <c:pt idx="33">
                  <c:v>503</c:v>
                </c:pt>
                <c:pt idx="34">
                  <c:v>463</c:v>
                </c:pt>
                <c:pt idx="35">
                  <c:v>415</c:v>
                </c:pt>
                <c:pt idx="36">
                  <c:v>414</c:v>
                </c:pt>
                <c:pt idx="37">
                  <c:v>448</c:v>
                </c:pt>
                <c:pt idx="38">
                  <c:v>399</c:v>
                </c:pt>
                <c:pt idx="39">
                  <c:v>375</c:v>
                </c:pt>
                <c:pt idx="40">
                  <c:v>558</c:v>
                </c:pt>
                <c:pt idx="41">
                  <c:v>510</c:v>
                </c:pt>
                <c:pt idx="42">
                  <c:v>599</c:v>
                </c:pt>
                <c:pt idx="43">
                  <c:v>529</c:v>
                </c:pt>
                <c:pt idx="44">
                  <c:v>645</c:v>
                </c:pt>
                <c:pt idx="45">
                  <c:v>493</c:v>
                </c:pt>
                <c:pt idx="46">
                  <c:v>461</c:v>
                </c:pt>
                <c:pt idx="47">
                  <c:v>721</c:v>
                </c:pt>
                <c:pt idx="48">
                  <c:v>736</c:v>
                </c:pt>
                <c:pt idx="49">
                  <c:v>823</c:v>
                </c:pt>
                <c:pt idx="50">
                  <c:v>897</c:v>
                </c:pt>
                <c:pt idx="51">
                  <c:v>921</c:v>
                </c:pt>
                <c:pt idx="52">
                  <c:v>760</c:v>
                </c:pt>
                <c:pt idx="53">
                  <c:v>643</c:v>
                </c:pt>
                <c:pt idx="54">
                  <c:v>1167</c:v>
                </c:pt>
                <c:pt idx="55">
                  <c:v>1145</c:v>
                </c:pt>
                <c:pt idx="56">
                  <c:v>1034</c:v>
                </c:pt>
                <c:pt idx="57">
                  <c:v>987</c:v>
                </c:pt>
                <c:pt idx="58">
                  <c:v>1051</c:v>
                </c:pt>
                <c:pt idx="59" formatCode="_(* #,##0_);_(* \(#,##0\);_(* &quot;-&quot;??_);_(@_)">
                  <c:v>855</c:v>
                </c:pt>
                <c:pt idx="60" formatCode="_(* #,##0_);_(* \(#,##0\);_(* &quot;-&quot;??_);_(@_)">
                  <c:v>849</c:v>
                </c:pt>
                <c:pt idx="61" formatCode="_(* #,##0_);_(* \(#,##0\);_(* &quot;-&quot;??_);_(@_)">
                  <c:v>1121</c:v>
                </c:pt>
                <c:pt idx="62" formatCode="_(* #,##0_);_(* \(#,##0\);_(* &quot;-&quot;??_);_(@_)">
                  <c:v>1103</c:v>
                </c:pt>
                <c:pt idx="63" formatCode="_(* #,##0_);_(* \(#,##0\);_(* &quot;-&quot;??_);_(@_)">
                  <c:v>1173</c:v>
                </c:pt>
                <c:pt idx="64" formatCode="_(* #,##0_);_(* \(#,##0\);_(* &quot;-&quot;??_);_(@_)">
                  <c:v>1188</c:v>
                </c:pt>
                <c:pt idx="65" formatCode="_(* #,##0_);_(* \(#,##0\);_(* &quot;-&quot;??_);_(@_)">
                  <c:v>1360</c:v>
                </c:pt>
                <c:pt idx="66" formatCode="_(* #,##0_);_(* \(#,##0\);_(* &quot;-&quot;??_);_(@_)">
                  <c:v>1008</c:v>
                </c:pt>
                <c:pt idx="67" formatCode="_(* #,##0_);_(* \(#,##0\);_(* &quot;-&quot;??_);_(@_)">
                  <c:v>1012</c:v>
                </c:pt>
                <c:pt idx="68" formatCode="_(* #,##0_);_(* \(#,##0\);_(* &quot;-&quot;??_);_(@_)">
                  <c:v>1539</c:v>
                </c:pt>
                <c:pt idx="69" formatCode="_(* #,##0_);_(* \(#,##0\);_(* &quot;-&quot;??_);_(@_)">
                  <c:v>1508</c:v>
                </c:pt>
                <c:pt idx="70" formatCode="_(* #,##0_);_(* \(#,##0\);_(* &quot;-&quot;??_);_(@_)">
                  <c:v>1646</c:v>
                </c:pt>
                <c:pt idx="71" formatCode="_(* #,##0_);_(* \(#,##0\);_(* &quot;-&quot;??_);_(@_)">
                  <c:v>1708</c:v>
                </c:pt>
                <c:pt idx="72" formatCode="_(* #,##0_);_(* \(#,##0\);_(* &quot;-&quot;??_);_(@_)">
                  <c:v>1962</c:v>
                </c:pt>
                <c:pt idx="73" formatCode="_(* #,##0_);_(* \(#,##0\);_(* &quot;-&quot;??_);_(@_)">
                  <c:v>1712</c:v>
                </c:pt>
                <c:pt idx="74" formatCode="_(* #,##0_);_(* \(#,##0\);_(* &quot;-&quot;??_);_(@_)">
                  <c:v>1922</c:v>
                </c:pt>
                <c:pt idx="75" formatCode="_(* #,##0_);_(* \(#,##0\);_(* &quot;-&quot;??_);_(@_)">
                  <c:v>2377</c:v>
                </c:pt>
                <c:pt idx="76" formatCode="_(* #,##0_);_(* \(#,##0\);_(* &quot;-&quot;??_);_(@_)">
                  <c:v>2877</c:v>
                </c:pt>
                <c:pt idx="77" formatCode="_(* #,##0_);_(* \(#,##0\);_(* &quot;-&quot;??_);_(@_)">
                  <c:v>3062</c:v>
                </c:pt>
                <c:pt idx="78" formatCode="_(* #,##0_);_(* \(#,##0\);_(* &quot;-&quot;??_);_(@_)">
                  <c:v>3982</c:v>
                </c:pt>
                <c:pt idx="79" formatCode="_(* #,##0_);_(* \(#,##0\);_(* &quot;-&quot;??_);_(@_)">
                  <c:v>3775</c:v>
                </c:pt>
                <c:pt idx="80" formatCode="_(* #,##0_);_(* \(#,##0\);_(* &quot;-&quot;??_);_(@_)">
                  <c:v>3560</c:v>
                </c:pt>
                <c:pt idx="81" formatCode="_(* #,##0_);_(* \(#,##0\);_(* &quot;-&quot;??_);_(@_)">
                  <c:v>3512</c:v>
                </c:pt>
                <c:pt idx="82" formatCode="_(* #,##0_);_(* \(#,##0\);_(* &quot;-&quot;??_);_(@_)">
                  <c:v>5185</c:v>
                </c:pt>
                <c:pt idx="83" formatCode="_(* #,##0_);_(* \(#,##0\);_(* &quot;-&quot;??_);_(@_)">
                  <c:v>5504</c:v>
                </c:pt>
                <c:pt idx="84" formatCode="_(* #,##0_);_(* \(#,##0\);_(* &quot;-&quot;??_);_(@_)">
                  <c:v>5513</c:v>
                </c:pt>
                <c:pt idx="85" formatCode="_(* #,##0_);_(* \(#,##0\);_(* &quot;-&quot;??_);_(@_)">
                  <c:v>6123</c:v>
                </c:pt>
                <c:pt idx="86" formatCode="_(* #,##0_);_(* \(#,##0\);_(* &quot;-&quot;??_);_(@_)">
                  <c:v>6923</c:v>
                </c:pt>
                <c:pt idx="87" formatCode="_(* #,##0_);_(* \(#,##0\);_(* &quot;-&quot;??_);_(@_)">
                  <c:v>5888</c:v>
                </c:pt>
                <c:pt idx="88" formatCode="_(* #,##0_);_(* \(#,##0\);_(* &quot;-&quot;??_);_(@_)">
                  <c:v>4758</c:v>
                </c:pt>
                <c:pt idx="89" formatCode="_(* #,##0_);_(* \(#,##0\);_(* &quot;-&quot;??_);_(@_)">
                  <c:v>5394</c:v>
                </c:pt>
                <c:pt idx="90" formatCode="_(* #,##0_);_(* \(#,##0\);_(* &quot;-&quot;??_);_(@_)">
                  <c:v>8646</c:v>
                </c:pt>
                <c:pt idx="91" formatCode="_(* #,##0_);_(* \(#,##0\);_(* &quot;-&quot;??_);_(@_)">
                  <c:v>8832</c:v>
                </c:pt>
                <c:pt idx="92" formatCode="_(* #,##0_);_(* \(#,##0\);_(* &quot;-&quot;??_);_(@_)">
                  <c:v>9090</c:v>
                </c:pt>
                <c:pt idx="93" formatCode="_(* #,##0_);_(* \(#,##0\);_(* &quot;-&quot;??_);_(@_)">
                  <c:v>11163</c:v>
                </c:pt>
                <c:pt idx="94" formatCode="_(* #,##0_);_(* \(#,##0\);_(* &quot;-&quot;??_);_(@_)">
                  <c:v>9857</c:v>
                </c:pt>
                <c:pt idx="95" formatCode="_(* #,##0_);_(* \(#,##0\);_(* &quot;-&quot;??_);_(@_)">
                  <c:v>10036.666666666666</c:v>
                </c:pt>
                <c:pt idx="96" formatCode="_(* #,##0_);_(* \(#,##0\);_(* &quot;-&quot;??_);_(@_)">
                  <c:v>10352.222222222221</c:v>
                </c:pt>
                <c:pt idx="97" formatCode="_(* #,##0_);_(* \(#,##0\);_(* &quot;-&quot;??_);_(@_)">
                  <c:v>10081.962962962962</c:v>
                </c:pt>
                <c:pt idx="98" formatCode="_(* #,##0_);_(* \(#,##0\);_(* &quot;-&quot;??_);_(@_)">
                  <c:v>10156.950617283948</c:v>
                </c:pt>
                <c:pt idx="99" formatCode="_(* #,##0_);_(* \(#,##0\);_(* &quot;-&quot;??_);_(@_)">
                  <c:v>10197.04526748971</c:v>
                </c:pt>
                <c:pt idx="100" formatCode="_(* #,##0_);_(* \(#,##0\);_(* &quot;-&quot;??_);_(@_)">
                  <c:v>10145.319615912207</c:v>
                </c:pt>
                <c:pt idx="101" formatCode="_(* #,##0_);_(* \(#,##0\);_(* &quot;-&quot;??_);_(@_)">
                  <c:v>10166.438500228622</c:v>
                </c:pt>
                <c:pt idx="102" formatCode="_(* #,##0_);_(* \(#,##0\);_(* &quot;-&quot;??_);_(@_)">
                  <c:v>10169.601127876847</c:v>
                </c:pt>
                <c:pt idx="103" formatCode="_(* #,##0_);_(* \(#,##0\);_(* &quot;-&quot;??_);_(@_)">
                  <c:v>10160.453081339227</c:v>
                </c:pt>
                <c:pt idx="104" formatCode="_(* #,##0_);_(* \(#,##0\);_(* &quot;-&quot;??_);_(@_)">
                  <c:v>10165.497569814899</c:v>
                </c:pt>
                <c:pt idx="105" formatCode="_(* #,##0_);_(* \(#,##0\);_(* &quot;-&quot;??_);_(@_)">
                  <c:v>10165.183926343658</c:v>
                </c:pt>
                <c:pt idx="106" formatCode="_(* #,##0_);_(* \(#,##0\);_(* &quot;-&quot;??_);_(@_)">
                  <c:v>10163.711525832594</c:v>
                </c:pt>
                <c:pt idx="107" formatCode="_(* #,##0_);_(* \(#,##0\);_(* &quot;-&quot;??_);_(@_)">
                  <c:v>10164.797673997049</c:v>
                </c:pt>
                <c:pt idx="108" formatCode="_(* #,##0_);_(* \(#,##0\);_(* &quot;-&quot;??_);_(@_)">
                  <c:v>10164.564375391099</c:v>
                </c:pt>
                <c:pt idx="109" formatCode="_(* #,##0_);_(* \(#,##0\);_(* &quot;-&quot;??_);_(@_)">
                  <c:v>10164.357858406913</c:v>
                </c:pt>
                <c:pt idx="110" formatCode="_(* #,##0_);_(* \(#,##0\);_(* &quot;-&quot;??_);_(@_)">
                  <c:v>10164.573302598352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5-432A-81A3-28907EC5380B}"/>
            </c:ext>
          </c:extLst>
        </c:ser>
        <c:ser>
          <c:idx val="1"/>
          <c:order val="1"/>
          <c:tx>
            <c:strRef>
              <c:f>'3 Day Moving Avg P'!$C$1</c:f>
              <c:strCache>
                <c:ptCount val="1"/>
                <c:pt idx="0">
                  <c:v>3-day Moving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'3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'3 Day Moving Avg P'!$C$2:$C$135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601.33333333333337</c:v>
                </c:pt>
                <c:pt idx="4" formatCode="0">
                  <c:v>563</c:v>
                </c:pt>
                <c:pt idx="5" formatCode="0">
                  <c:v>545.33333333333337</c:v>
                </c:pt>
                <c:pt idx="6" formatCode="0">
                  <c:v>616.66666666666663</c:v>
                </c:pt>
                <c:pt idx="7" formatCode="0">
                  <c:v>666.33333333333337</c:v>
                </c:pt>
                <c:pt idx="8" formatCode="0">
                  <c:v>704.66666666666663</c:v>
                </c:pt>
                <c:pt idx="9" formatCode="0">
                  <c:v>638</c:v>
                </c:pt>
                <c:pt idx="10" formatCode="0">
                  <c:v>635</c:v>
                </c:pt>
                <c:pt idx="11" formatCode="0">
                  <c:v>561.66666666666663</c:v>
                </c:pt>
                <c:pt idx="12" formatCode="0">
                  <c:v>521</c:v>
                </c:pt>
                <c:pt idx="13" formatCode="0">
                  <c:v>527.33333333333337</c:v>
                </c:pt>
                <c:pt idx="14" formatCode="0">
                  <c:v>585</c:v>
                </c:pt>
                <c:pt idx="15" formatCode="0">
                  <c:v>618.66666666666663</c:v>
                </c:pt>
                <c:pt idx="16" formatCode="0">
                  <c:v>584</c:v>
                </c:pt>
                <c:pt idx="17" formatCode="0">
                  <c:v>558.33333333333337</c:v>
                </c:pt>
                <c:pt idx="18" formatCode="0">
                  <c:v>498.66666666666669</c:v>
                </c:pt>
                <c:pt idx="19" formatCode="0">
                  <c:v>466</c:v>
                </c:pt>
                <c:pt idx="20" formatCode="0">
                  <c:v>456.33333333333331</c:v>
                </c:pt>
                <c:pt idx="21" formatCode="0">
                  <c:v>500.33333333333331</c:v>
                </c:pt>
                <c:pt idx="22" formatCode="0">
                  <c:v>503.33333333333331</c:v>
                </c:pt>
                <c:pt idx="23" formatCode="0">
                  <c:v>481.33333333333331</c:v>
                </c:pt>
                <c:pt idx="24" formatCode="0">
                  <c:v>465.33333333333331</c:v>
                </c:pt>
                <c:pt idx="25" formatCode="0">
                  <c:v>420.66666666666669</c:v>
                </c:pt>
                <c:pt idx="26" formatCode="0">
                  <c:v>389.66666666666669</c:v>
                </c:pt>
                <c:pt idx="27" formatCode="0">
                  <c:v>374.66666666666669</c:v>
                </c:pt>
                <c:pt idx="28" formatCode="0">
                  <c:v>390</c:v>
                </c:pt>
                <c:pt idx="29" formatCode="0">
                  <c:v>440.66666666666669</c:v>
                </c:pt>
                <c:pt idx="30" formatCode="0">
                  <c:v>439</c:v>
                </c:pt>
                <c:pt idx="31" formatCode="0">
                  <c:v>468.66666666666669</c:v>
                </c:pt>
                <c:pt idx="32" formatCode="0">
                  <c:v>413.33333333333331</c:v>
                </c:pt>
                <c:pt idx="33" formatCode="0">
                  <c:v>381.66666666666669</c:v>
                </c:pt>
                <c:pt idx="34" formatCode="0">
                  <c:v>388.33333333333331</c:v>
                </c:pt>
                <c:pt idx="35" formatCode="0">
                  <c:v>433.33333333333331</c:v>
                </c:pt>
                <c:pt idx="36" formatCode="0">
                  <c:v>460.33333333333331</c:v>
                </c:pt>
                <c:pt idx="37" formatCode="0">
                  <c:v>430.66666666666669</c:v>
                </c:pt>
                <c:pt idx="38" formatCode="0">
                  <c:v>425.66666666666669</c:v>
                </c:pt>
                <c:pt idx="39" formatCode="0">
                  <c:v>420.33333333333331</c:v>
                </c:pt>
                <c:pt idx="40" formatCode="0">
                  <c:v>407.33333333333331</c:v>
                </c:pt>
                <c:pt idx="41" formatCode="0">
                  <c:v>444</c:v>
                </c:pt>
                <c:pt idx="42" formatCode="0">
                  <c:v>481</c:v>
                </c:pt>
                <c:pt idx="43" formatCode="0">
                  <c:v>555.66666666666663</c:v>
                </c:pt>
                <c:pt idx="44" formatCode="0">
                  <c:v>546</c:v>
                </c:pt>
                <c:pt idx="45" formatCode="0">
                  <c:v>591</c:v>
                </c:pt>
                <c:pt idx="46" formatCode="0">
                  <c:v>555.66666666666663</c:v>
                </c:pt>
                <c:pt idx="47" formatCode="0">
                  <c:v>533</c:v>
                </c:pt>
                <c:pt idx="48" formatCode="0">
                  <c:v>558.33333333333337</c:v>
                </c:pt>
                <c:pt idx="49" formatCode="0">
                  <c:v>639.33333333333337</c:v>
                </c:pt>
                <c:pt idx="50" formatCode="0">
                  <c:v>760</c:v>
                </c:pt>
                <c:pt idx="51" formatCode="0">
                  <c:v>818.66666666666663</c:v>
                </c:pt>
                <c:pt idx="52" formatCode="0">
                  <c:v>880.33333333333337</c:v>
                </c:pt>
                <c:pt idx="53" formatCode="0">
                  <c:v>859.33333333333337</c:v>
                </c:pt>
                <c:pt idx="54" formatCode="0">
                  <c:v>774.66666666666663</c:v>
                </c:pt>
                <c:pt idx="55" formatCode="0">
                  <c:v>856.66666666666663</c:v>
                </c:pt>
                <c:pt idx="56" formatCode="0">
                  <c:v>985</c:v>
                </c:pt>
                <c:pt idx="57" formatCode="0">
                  <c:v>1115.3333333333333</c:v>
                </c:pt>
                <c:pt idx="58" formatCode="0">
                  <c:v>1055.3333333333333</c:v>
                </c:pt>
                <c:pt idx="59" formatCode="0">
                  <c:v>1024</c:v>
                </c:pt>
                <c:pt idx="60" formatCode="0">
                  <c:v>964.33333333333337</c:v>
                </c:pt>
                <c:pt idx="61" formatCode="0">
                  <c:v>852</c:v>
                </c:pt>
                <c:pt idx="62" formatCode="0">
                  <c:v>1121</c:v>
                </c:pt>
                <c:pt idx="63" formatCode="0">
                  <c:v>1112</c:v>
                </c:pt>
                <c:pt idx="64" formatCode="0">
                  <c:v>1138</c:v>
                </c:pt>
                <c:pt idx="65" formatCode="0">
                  <c:v>1154.6666666666667</c:v>
                </c:pt>
                <c:pt idx="66" formatCode="0">
                  <c:v>1240.3333333333333</c:v>
                </c:pt>
                <c:pt idx="67" formatCode="0">
                  <c:v>1185.3333333333333</c:v>
                </c:pt>
                <c:pt idx="68" formatCode="0">
                  <c:v>1126.6666666666667</c:v>
                </c:pt>
                <c:pt idx="69" formatCode="0">
                  <c:v>1186.3333333333333</c:v>
                </c:pt>
                <c:pt idx="70" formatCode="0">
                  <c:v>1353</c:v>
                </c:pt>
                <c:pt idx="71" formatCode="0">
                  <c:v>1564.3333333333333</c:v>
                </c:pt>
                <c:pt idx="72" formatCode="0">
                  <c:v>1620.6666666666667</c:v>
                </c:pt>
                <c:pt idx="73" formatCode="0">
                  <c:v>1772</c:v>
                </c:pt>
                <c:pt idx="74" formatCode="0">
                  <c:v>1794</c:v>
                </c:pt>
                <c:pt idx="75" formatCode="0">
                  <c:v>1865.3333333333333</c:v>
                </c:pt>
                <c:pt idx="76" formatCode="0">
                  <c:v>2003.6666666666667</c:v>
                </c:pt>
                <c:pt idx="77" formatCode="0">
                  <c:v>2392</c:v>
                </c:pt>
                <c:pt idx="78" formatCode="0">
                  <c:v>2772</c:v>
                </c:pt>
                <c:pt idx="79" formatCode="0">
                  <c:v>3307</c:v>
                </c:pt>
                <c:pt idx="80" formatCode="0">
                  <c:v>3606.3333333333335</c:v>
                </c:pt>
                <c:pt idx="81" formatCode="0">
                  <c:v>3772.3333333333335</c:v>
                </c:pt>
                <c:pt idx="82" formatCode="0">
                  <c:v>3615.6666666666665</c:v>
                </c:pt>
                <c:pt idx="83" formatCode="0">
                  <c:v>4085.6666666666665</c:v>
                </c:pt>
                <c:pt idx="84" formatCode="0">
                  <c:v>4733.666666666667</c:v>
                </c:pt>
                <c:pt idx="85" formatCode="0">
                  <c:v>5400.666666666667</c:v>
                </c:pt>
                <c:pt idx="86" formatCode="0">
                  <c:v>5713.333333333333</c:v>
                </c:pt>
                <c:pt idx="87" formatCode="0">
                  <c:v>6186.333333333333</c:v>
                </c:pt>
                <c:pt idx="88" formatCode="0">
                  <c:v>6311.333333333333</c:v>
                </c:pt>
                <c:pt idx="89" formatCode="0">
                  <c:v>5856.333333333333</c:v>
                </c:pt>
                <c:pt idx="90" formatCode="0">
                  <c:v>5346.666666666667</c:v>
                </c:pt>
                <c:pt idx="91" formatCode="0">
                  <c:v>6266</c:v>
                </c:pt>
                <c:pt idx="92" formatCode="0">
                  <c:v>7624</c:v>
                </c:pt>
                <c:pt idx="93" formatCode="0">
                  <c:v>8856</c:v>
                </c:pt>
                <c:pt idx="94" formatCode="0">
                  <c:v>9695</c:v>
                </c:pt>
                <c:pt idx="95" formatCode="0">
                  <c:v>10036.666666666666</c:v>
                </c:pt>
                <c:pt idx="96" formatCode="0">
                  <c:v>10352.222222222221</c:v>
                </c:pt>
                <c:pt idx="97" formatCode="0">
                  <c:v>10081.962962962962</c:v>
                </c:pt>
                <c:pt idx="98" formatCode="0">
                  <c:v>10156.950617283948</c:v>
                </c:pt>
                <c:pt idx="99" formatCode="0">
                  <c:v>10197.04526748971</c:v>
                </c:pt>
                <c:pt idx="100" formatCode="0">
                  <c:v>10145.319615912207</c:v>
                </c:pt>
                <c:pt idx="101" formatCode="0">
                  <c:v>10166.438500228622</c:v>
                </c:pt>
                <c:pt idx="102" formatCode="0">
                  <c:v>10169.601127876847</c:v>
                </c:pt>
                <c:pt idx="103" formatCode="0">
                  <c:v>10160.453081339227</c:v>
                </c:pt>
                <c:pt idx="104" formatCode="0">
                  <c:v>10165.497569814899</c:v>
                </c:pt>
                <c:pt idx="105" formatCode="0">
                  <c:v>10165.183926343658</c:v>
                </c:pt>
                <c:pt idx="106" formatCode="0">
                  <c:v>10163.711525832594</c:v>
                </c:pt>
                <c:pt idx="107" formatCode="0">
                  <c:v>10164.797673997049</c:v>
                </c:pt>
                <c:pt idx="108" formatCode="0">
                  <c:v>10164.564375391099</c:v>
                </c:pt>
                <c:pt idx="109" formatCode="0">
                  <c:v>10164.357858406913</c:v>
                </c:pt>
                <c:pt idx="110" formatCode="0">
                  <c:v>10164.573302598352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5-432A-81A3-28907EC53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9584"/>
        <c:axId val="390388240"/>
      </c:lineChart>
      <c:dateAx>
        <c:axId val="418539584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388240"/>
        <c:crosses val="autoZero"/>
        <c:auto val="1"/>
        <c:lblOffset val="100"/>
        <c:baseTimeUnit val="days"/>
      </c:dateAx>
      <c:valAx>
        <c:axId val="39038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53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7 Day Moving Average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Day Moving Avg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'7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'7 Day Moving Avg P'!$B$2:$B$112</c:f>
              <c:numCache>
                <c:formatCode>General</c:formatCode>
                <c:ptCount val="111"/>
                <c:pt idx="0">
                  <c:v>631</c:v>
                </c:pt>
                <c:pt idx="1">
                  <c:v>592</c:v>
                </c:pt>
                <c:pt idx="2">
                  <c:v>581</c:v>
                </c:pt>
                <c:pt idx="3">
                  <c:v>516</c:v>
                </c:pt>
                <c:pt idx="4">
                  <c:v>539</c:v>
                </c:pt>
                <c:pt idx="5">
                  <c:v>795</c:v>
                </c:pt>
                <c:pt idx="6">
                  <c:v>665</c:v>
                </c:pt>
                <c:pt idx="7">
                  <c:v>654</c:v>
                </c:pt>
                <c:pt idx="8">
                  <c:v>595</c:v>
                </c:pt>
                <c:pt idx="9">
                  <c:v>656</c:v>
                </c:pt>
                <c:pt idx="10">
                  <c:v>434</c:v>
                </c:pt>
                <c:pt idx="11">
                  <c:v>473</c:v>
                </c:pt>
                <c:pt idx="12">
                  <c:v>675</c:v>
                </c:pt>
                <c:pt idx="13">
                  <c:v>607</c:v>
                </c:pt>
                <c:pt idx="14">
                  <c:v>574</c:v>
                </c:pt>
                <c:pt idx="15">
                  <c:v>571</c:v>
                </c:pt>
                <c:pt idx="16">
                  <c:v>530</c:v>
                </c:pt>
                <c:pt idx="17">
                  <c:v>395</c:v>
                </c:pt>
                <c:pt idx="18">
                  <c:v>473</c:v>
                </c:pt>
                <c:pt idx="19">
                  <c:v>501</c:v>
                </c:pt>
                <c:pt idx="20">
                  <c:v>527</c:v>
                </c:pt>
                <c:pt idx="21">
                  <c:v>482</c:v>
                </c:pt>
                <c:pt idx="22">
                  <c:v>435</c:v>
                </c:pt>
                <c:pt idx="23">
                  <c:v>479</c:v>
                </c:pt>
                <c:pt idx="24">
                  <c:v>348</c:v>
                </c:pt>
                <c:pt idx="25">
                  <c:v>342</c:v>
                </c:pt>
                <c:pt idx="26">
                  <c:v>434</c:v>
                </c:pt>
                <c:pt idx="27">
                  <c:v>394</c:v>
                </c:pt>
                <c:pt idx="28">
                  <c:v>494</c:v>
                </c:pt>
                <c:pt idx="29">
                  <c:v>429</c:v>
                </c:pt>
                <c:pt idx="30">
                  <c:v>483</c:v>
                </c:pt>
                <c:pt idx="31">
                  <c:v>328</c:v>
                </c:pt>
                <c:pt idx="32">
                  <c:v>334</c:v>
                </c:pt>
                <c:pt idx="33">
                  <c:v>503</c:v>
                </c:pt>
                <c:pt idx="34">
                  <c:v>463</c:v>
                </c:pt>
                <c:pt idx="35">
                  <c:v>415</c:v>
                </c:pt>
                <c:pt idx="36">
                  <c:v>414</c:v>
                </c:pt>
                <c:pt idx="37">
                  <c:v>448</c:v>
                </c:pt>
                <c:pt idx="38">
                  <c:v>399</c:v>
                </c:pt>
                <c:pt idx="39">
                  <c:v>375</c:v>
                </c:pt>
                <c:pt idx="40">
                  <c:v>558</c:v>
                </c:pt>
                <c:pt idx="41">
                  <c:v>510</c:v>
                </c:pt>
                <c:pt idx="42">
                  <c:v>599</c:v>
                </c:pt>
                <c:pt idx="43">
                  <c:v>529</c:v>
                </c:pt>
                <c:pt idx="44">
                  <c:v>645</c:v>
                </c:pt>
                <c:pt idx="45">
                  <c:v>493</c:v>
                </c:pt>
                <c:pt idx="46">
                  <c:v>461</c:v>
                </c:pt>
                <c:pt idx="47">
                  <c:v>721</c:v>
                </c:pt>
                <c:pt idx="48">
                  <c:v>736</c:v>
                </c:pt>
                <c:pt idx="49">
                  <c:v>823</c:v>
                </c:pt>
                <c:pt idx="50">
                  <c:v>897</c:v>
                </c:pt>
                <c:pt idx="51">
                  <c:v>921</c:v>
                </c:pt>
                <c:pt idx="52">
                  <c:v>760</c:v>
                </c:pt>
                <c:pt idx="53">
                  <c:v>643</c:v>
                </c:pt>
                <c:pt idx="54">
                  <c:v>1167</c:v>
                </c:pt>
                <c:pt idx="55">
                  <c:v>1145</c:v>
                </c:pt>
                <c:pt idx="56">
                  <c:v>1034</c:v>
                </c:pt>
                <c:pt idx="57">
                  <c:v>987</c:v>
                </c:pt>
                <c:pt idx="58">
                  <c:v>1051</c:v>
                </c:pt>
                <c:pt idx="59" formatCode="_(* #,##0_);_(* \(#,##0\);_(* &quot;-&quot;??_);_(@_)">
                  <c:v>855</c:v>
                </c:pt>
                <c:pt idx="60" formatCode="_(* #,##0_);_(* \(#,##0\);_(* &quot;-&quot;??_);_(@_)">
                  <c:v>849</c:v>
                </c:pt>
                <c:pt idx="61" formatCode="_(* #,##0_);_(* \(#,##0\);_(* &quot;-&quot;??_);_(@_)">
                  <c:v>1121</c:v>
                </c:pt>
                <c:pt idx="62" formatCode="_(* #,##0_);_(* \(#,##0\);_(* &quot;-&quot;??_);_(@_)">
                  <c:v>1103</c:v>
                </c:pt>
                <c:pt idx="63" formatCode="_(* #,##0_);_(* \(#,##0\);_(* &quot;-&quot;??_);_(@_)">
                  <c:v>1173</c:v>
                </c:pt>
                <c:pt idx="64" formatCode="_(* #,##0_);_(* \(#,##0\);_(* &quot;-&quot;??_);_(@_)">
                  <c:v>1188</c:v>
                </c:pt>
                <c:pt idx="65" formatCode="_(* #,##0_);_(* \(#,##0\);_(* &quot;-&quot;??_);_(@_)">
                  <c:v>1360</c:v>
                </c:pt>
                <c:pt idx="66" formatCode="_(* #,##0_);_(* \(#,##0\);_(* &quot;-&quot;??_);_(@_)">
                  <c:v>1008</c:v>
                </c:pt>
                <c:pt idx="67" formatCode="_(* #,##0_);_(* \(#,##0\);_(* &quot;-&quot;??_);_(@_)">
                  <c:v>1012</c:v>
                </c:pt>
                <c:pt idx="68" formatCode="_(* #,##0_);_(* \(#,##0\);_(* &quot;-&quot;??_);_(@_)">
                  <c:v>1539</c:v>
                </c:pt>
                <c:pt idx="69" formatCode="_(* #,##0_);_(* \(#,##0\);_(* &quot;-&quot;??_);_(@_)">
                  <c:v>1508</c:v>
                </c:pt>
                <c:pt idx="70" formatCode="_(* #,##0_);_(* \(#,##0\);_(* &quot;-&quot;??_);_(@_)">
                  <c:v>1646</c:v>
                </c:pt>
                <c:pt idx="71" formatCode="_(* #,##0_);_(* \(#,##0\);_(* &quot;-&quot;??_);_(@_)">
                  <c:v>1708</c:v>
                </c:pt>
                <c:pt idx="72" formatCode="_(* #,##0_);_(* \(#,##0\);_(* &quot;-&quot;??_);_(@_)">
                  <c:v>1962</c:v>
                </c:pt>
                <c:pt idx="73" formatCode="_(* #,##0_);_(* \(#,##0\);_(* &quot;-&quot;??_);_(@_)">
                  <c:v>1712</c:v>
                </c:pt>
                <c:pt idx="74" formatCode="_(* #,##0_);_(* \(#,##0\);_(* &quot;-&quot;??_);_(@_)">
                  <c:v>1922</c:v>
                </c:pt>
                <c:pt idx="75" formatCode="_(* #,##0_);_(* \(#,##0\);_(* &quot;-&quot;??_);_(@_)">
                  <c:v>2377</c:v>
                </c:pt>
                <c:pt idx="76" formatCode="_(* #,##0_);_(* \(#,##0\);_(* &quot;-&quot;??_);_(@_)">
                  <c:v>2877</c:v>
                </c:pt>
                <c:pt idx="77" formatCode="_(* #,##0_);_(* \(#,##0\);_(* &quot;-&quot;??_);_(@_)">
                  <c:v>3062</c:v>
                </c:pt>
                <c:pt idx="78" formatCode="_(* #,##0_);_(* \(#,##0\);_(* &quot;-&quot;??_);_(@_)">
                  <c:v>3982</c:v>
                </c:pt>
                <c:pt idx="79" formatCode="_(* #,##0_);_(* \(#,##0\);_(* &quot;-&quot;??_);_(@_)">
                  <c:v>3775</c:v>
                </c:pt>
                <c:pt idx="80" formatCode="_(* #,##0_);_(* \(#,##0\);_(* &quot;-&quot;??_);_(@_)">
                  <c:v>3560</c:v>
                </c:pt>
                <c:pt idx="81" formatCode="_(* #,##0_);_(* \(#,##0\);_(* &quot;-&quot;??_);_(@_)">
                  <c:v>3512</c:v>
                </c:pt>
                <c:pt idx="82" formatCode="_(* #,##0_);_(* \(#,##0\);_(* &quot;-&quot;??_);_(@_)">
                  <c:v>5185</c:v>
                </c:pt>
                <c:pt idx="83" formatCode="_(* #,##0_);_(* \(#,##0\);_(* &quot;-&quot;??_);_(@_)">
                  <c:v>5504</c:v>
                </c:pt>
                <c:pt idx="84" formatCode="_(* #,##0_);_(* \(#,##0\);_(* &quot;-&quot;??_);_(@_)">
                  <c:v>5513</c:v>
                </c:pt>
                <c:pt idx="85" formatCode="_(* #,##0_);_(* \(#,##0\);_(* &quot;-&quot;??_);_(@_)">
                  <c:v>6123</c:v>
                </c:pt>
                <c:pt idx="86" formatCode="_(* #,##0_);_(* \(#,##0\);_(* &quot;-&quot;??_);_(@_)">
                  <c:v>6923</c:v>
                </c:pt>
                <c:pt idx="87" formatCode="_(* #,##0_);_(* \(#,##0\);_(* &quot;-&quot;??_);_(@_)">
                  <c:v>5888</c:v>
                </c:pt>
                <c:pt idx="88" formatCode="_(* #,##0_);_(* \(#,##0\);_(* &quot;-&quot;??_);_(@_)">
                  <c:v>4758</c:v>
                </c:pt>
                <c:pt idx="89" formatCode="_(* #,##0_);_(* \(#,##0\);_(* &quot;-&quot;??_);_(@_)">
                  <c:v>5394</c:v>
                </c:pt>
                <c:pt idx="90" formatCode="_(* #,##0_);_(* \(#,##0\);_(* &quot;-&quot;??_);_(@_)">
                  <c:v>8646</c:v>
                </c:pt>
                <c:pt idx="91" formatCode="_(* #,##0_);_(* \(#,##0\);_(* &quot;-&quot;??_);_(@_)">
                  <c:v>8832</c:v>
                </c:pt>
                <c:pt idx="92" formatCode="_(* #,##0_);_(* \(#,##0\);_(* &quot;-&quot;??_);_(@_)">
                  <c:v>9090</c:v>
                </c:pt>
                <c:pt idx="93" formatCode="_(* #,##0_);_(* \(#,##0\);_(* &quot;-&quot;??_);_(@_)">
                  <c:v>11163</c:v>
                </c:pt>
                <c:pt idx="94" formatCode="_(* #,##0_);_(* \(#,##0\);_(* &quot;-&quot;??_);_(@_)">
                  <c:v>9857</c:v>
                </c:pt>
                <c:pt idx="95" formatCode="_(* #,##0_);_(* \(#,##0\);_(* &quot;-&quot;??_);_(@_)">
                  <c:v>8248.5714285714294</c:v>
                </c:pt>
                <c:pt idx="96" formatCode="_(* #,##0_);_(* \(#,##0\);_(* &quot;-&quot;??_);_(@_)">
                  <c:v>8747.224489795919</c:v>
                </c:pt>
                <c:pt idx="97" formatCode="_(* #,##0_);_(* \(#,##0\);_(* &quot;-&quot;??_);_(@_)">
                  <c:v>9226.2565597667635</c:v>
                </c:pt>
                <c:pt idx="98" formatCode="_(* #,##0_);_(* \(#,##0\);_(* &quot;-&quot;??_);_(@_)">
                  <c:v>9309.1503540191588</c:v>
                </c:pt>
                <c:pt idx="99" formatCode="_(* #,##0_);_(* \(#,##0\);_(* &quot;-&quot;??_);_(@_)">
                  <c:v>9377.3146903076104</c:v>
                </c:pt>
                <c:pt idx="100" formatCode="_(* #,##0_);_(* \(#,##0\);_(* &quot;-&quot;??_);_(@_)">
                  <c:v>9418.3596460658409</c:v>
                </c:pt>
                <c:pt idx="101" formatCode="_(* #,##0_);_(* \(#,##0\);_(* &quot;-&quot;??_);_(@_)">
                  <c:v>9169.1253097895333</c:v>
                </c:pt>
                <c:pt idx="102" formatCode="_(* #,##0_);_(* \(#,##0\);_(* &quot;-&quot;??_);_(@_)">
                  <c:v>9070.857496902323</c:v>
                </c:pt>
                <c:pt idx="103" formatCode="_(* #,##0_);_(* \(#,##0\);_(* &quot;-&quot;??_);_(@_)">
                  <c:v>9188.3269352353072</c:v>
                </c:pt>
                <c:pt idx="104" formatCode="_(* #,##0_);_(* \(#,##0\);_(* &quot;-&quot;??_);_(@_)">
                  <c:v>9251.3415702980765</c:v>
                </c:pt>
                <c:pt idx="105" formatCode="_(* #,##0_);_(* \(#,##0\);_(* &quot;-&quot;??_);_(@_)">
                  <c:v>9254.925143231123</c:v>
                </c:pt>
                <c:pt idx="106" formatCode="_(* #,##0_);_(* \(#,##0\);_(* &quot;-&quot;??_);_(@_)">
                  <c:v>9247.1786845471161</c:v>
                </c:pt>
                <c:pt idx="107" formatCode="_(* #,##0_);_(* \(#,##0\);_(* &quot;-&quot;??_);_(@_)">
                  <c:v>9228.5878265813317</c:v>
                </c:pt>
                <c:pt idx="108" formatCode="_(* #,##0_);_(* \(#,##0\);_(* &quot;-&quot;??_);_(@_)">
                  <c:v>9201.4775666549722</c:v>
                </c:pt>
                <c:pt idx="109" formatCode="_(* #,##0_);_(* \(#,##0\);_(* &quot;-&quot;??_);_(@_)">
                  <c:v>9206.0993176357479</c:v>
                </c:pt>
                <c:pt idx="110" formatCode="_(* #,##0_);_(* \(#,##0\);_(* &quot;-&quot;??_);_(@_)">
                  <c:v>9225.4195777405239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A-4C4C-A830-88E8AA3A3587}"/>
            </c:ext>
          </c:extLst>
        </c:ser>
        <c:ser>
          <c:idx val="1"/>
          <c:order val="1"/>
          <c:tx>
            <c:strRef>
              <c:f>'7 Day Moving Avg P'!$C$1</c:f>
              <c:strCache>
                <c:ptCount val="1"/>
                <c:pt idx="0">
                  <c:v>7 Day Moving Avg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'7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'7 Day Moving Avg P'!$C$2:$C$112</c:f>
              <c:numCache>
                <c:formatCode>General</c:formatCode>
                <c:ptCount val="111"/>
                <c:pt idx="7" formatCode="_(* #,##0_);_(* \(#,##0\);_(* &quot;-&quot;??_);_(@_)">
                  <c:v>617</c:v>
                </c:pt>
                <c:pt idx="8" formatCode="_(* #,##0_);_(* \(#,##0\);_(* &quot;-&quot;??_);_(@_)">
                  <c:v>620.28571428571433</c:v>
                </c:pt>
                <c:pt idx="9" formatCode="_(* #,##0_);_(* \(#,##0\);_(* &quot;-&quot;??_);_(@_)">
                  <c:v>620.71428571428567</c:v>
                </c:pt>
                <c:pt idx="10" formatCode="_(* #,##0_);_(* \(#,##0\);_(* &quot;-&quot;??_);_(@_)">
                  <c:v>631.42857142857144</c:v>
                </c:pt>
                <c:pt idx="11" formatCode="_(* #,##0_);_(* \(#,##0\);_(* &quot;-&quot;??_);_(@_)">
                  <c:v>619.71428571428567</c:v>
                </c:pt>
                <c:pt idx="12" formatCode="_(* #,##0_);_(* \(#,##0\);_(* &quot;-&quot;??_);_(@_)">
                  <c:v>610.28571428571433</c:v>
                </c:pt>
                <c:pt idx="13" formatCode="_(* #,##0_);_(* \(#,##0\);_(* &quot;-&quot;??_);_(@_)">
                  <c:v>593.14285714285711</c:v>
                </c:pt>
                <c:pt idx="14" formatCode="_(* #,##0_);_(* \(#,##0\);_(* &quot;-&quot;??_);_(@_)">
                  <c:v>584.85714285714289</c:v>
                </c:pt>
                <c:pt idx="15" formatCode="_(* #,##0_);_(* \(#,##0\);_(* &quot;-&quot;??_);_(@_)">
                  <c:v>573.42857142857144</c:v>
                </c:pt>
                <c:pt idx="16" formatCode="_(* #,##0_);_(* \(#,##0\);_(* &quot;-&quot;??_);_(@_)">
                  <c:v>570</c:v>
                </c:pt>
                <c:pt idx="17" formatCode="_(* #,##0_);_(* \(#,##0\);_(* &quot;-&quot;??_);_(@_)">
                  <c:v>552</c:v>
                </c:pt>
                <c:pt idx="18" formatCode="_(* #,##0_);_(* \(#,##0\);_(* &quot;-&quot;??_);_(@_)">
                  <c:v>546.42857142857144</c:v>
                </c:pt>
                <c:pt idx="19" formatCode="_(* #,##0_);_(* \(#,##0\);_(* &quot;-&quot;??_);_(@_)">
                  <c:v>546.42857142857144</c:v>
                </c:pt>
                <c:pt idx="20" formatCode="_(* #,##0_);_(* \(#,##0\);_(* &quot;-&quot;??_);_(@_)">
                  <c:v>521.57142857142856</c:v>
                </c:pt>
                <c:pt idx="21" formatCode="_(* #,##0_);_(* \(#,##0\);_(* &quot;-&quot;??_);_(@_)">
                  <c:v>510.14285714285717</c:v>
                </c:pt>
                <c:pt idx="22" formatCode="_(* #,##0_);_(* \(#,##0\);_(* &quot;-&quot;??_);_(@_)">
                  <c:v>497</c:v>
                </c:pt>
                <c:pt idx="23" formatCode="_(* #,##0_);_(* \(#,##0\);_(* &quot;-&quot;??_);_(@_)">
                  <c:v>477.57142857142856</c:v>
                </c:pt>
                <c:pt idx="24" formatCode="_(* #,##0_);_(* \(#,##0\);_(* &quot;-&quot;??_);_(@_)">
                  <c:v>470.28571428571428</c:v>
                </c:pt>
                <c:pt idx="25" formatCode="_(* #,##0_);_(* \(#,##0\);_(* &quot;-&quot;??_);_(@_)">
                  <c:v>463.57142857142856</c:v>
                </c:pt>
                <c:pt idx="26" formatCode="_(* #,##0_);_(* \(#,##0\);_(* &quot;-&quot;??_);_(@_)">
                  <c:v>444.85714285714283</c:v>
                </c:pt>
                <c:pt idx="27" formatCode="_(* #,##0_);_(* \(#,##0\);_(* &quot;-&quot;??_);_(@_)">
                  <c:v>435.28571428571428</c:v>
                </c:pt>
                <c:pt idx="28" formatCode="_(* #,##0_);_(* \(#,##0\);_(* &quot;-&quot;??_);_(@_)">
                  <c:v>416.28571428571428</c:v>
                </c:pt>
                <c:pt idx="29" formatCode="_(* #,##0_);_(* \(#,##0\);_(* &quot;-&quot;??_);_(@_)">
                  <c:v>418</c:v>
                </c:pt>
                <c:pt idx="30" formatCode="_(* #,##0_);_(* \(#,##0\);_(* &quot;-&quot;??_);_(@_)">
                  <c:v>417.14285714285717</c:v>
                </c:pt>
                <c:pt idx="31" formatCode="_(* #,##0_);_(* \(#,##0\);_(* &quot;-&quot;??_);_(@_)">
                  <c:v>417.71428571428572</c:v>
                </c:pt>
                <c:pt idx="32" formatCode="_(* #,##0_);_(* \(#,##0\);_(* &quot;-&quot;??_);_(@_)">
                  <c:v>414.85714285714283</c:v>
                </c:pt>
                <c:pt idx="33" formatCode="_(* #,##0_);_(* \(#,##0\);_(* &quot;-&quot;??_);_(@_)">
                  <c:v>413.71428571428572</c:v>
                </c:pt>
                <c:pt idx="34" formatCode="_(* #,##0_);_(* \(#,##0\);_(* &quot;-&quot;??_);_(@_)">
                  <c:v>423.57142857142856</c:v>
                </c:pt>
                <c:pt idx="35" formatCode="_(* #,##0_);_(* \(#,##0\);_(* &quot;-&quot;??_);_(@_)">
                  <c:v>433.42857142857144</c:v>
                </c:pt>
                <c:pt idx="36" formatCode="_(* #,##0_);_(* \(#,##0\);_(* &quot;-&quot;??_);_(@_)">
                  <c:v>422.14285714285717</c:v>
                </c:pt>
                <c:pt idx="37" formatCode="_(* #,##0_);_(* \(#,##0\);_(* &quot;-&quot;??_);_(@_)">
                  <c:v>420</c:v>
                </c:pt>
                <c:pt idx="38" formatCode="_(* #,##0_);_(* \(#,##0\);_(* &quot;-&quot;??_);_(@_)">
                  <c:v>415</c:v>
                </c:pt>
                <c:pt idx="39" formatCode="_(* #,##0_);_(* \(#,##0\);_(* &quot;-&quot;??_);_(@_)">
                  <c:v>425.14285714285717</c:v>
                </c:pt>
                <c:pt idx="40" formatCode="_(* #,##0_);_(* \(#,##0\);_(* &quot;-&quot;??_);_(@_)">
                  <c:v>431</c:v>
                </c:pt>
                <c:pt idx="41" formatCode="_(* #,##0_);_(* \(#,##0\);_(* &quot;-&quot;??_);_(@_)">
                  <c:v>438.85714285714283</c:v>
                </c:pt>
                <c:pt idx="42" formatCode="_(* #,##0_);_(* \(#,##0\);_(* &quot;-&quot;??_);_(@_)">
                  <c:v>445.57142857142856</c:v>
                </c:pt>
                <c:pt idx="43" formatCode="_(* #,##0_);_(* \(#,##0\);_(* &quot;-&quot;??_);_(@_)">
                  <c:v>471.85714285714283</c:v>
                </c:pt>
                <c:pt idx="44" formatCode="_(* #,##0_);_(* \(#,##0\);_(* &quot;-&quot;??_);_(@_)">
                  <c:v>488.28571428571428</c:v>
                </c:pt>
                <c:pt idx="45" formatCode="_(* #,##0_);_(* \(#,##0\);_(* &quot;-&quot;??_);_(@_)">
                  <c:v>516.42857142857144</c:v>
                </c:pt>
                <c:pt idx="46" formatCode="_(* #,##0_);_(* \(#,##0\);_(* &quot;-&quot;??_);_(@_)">
                  <c:v>529.85714285714289</c:v>
                </c:pt>
                <c:pt idx="47" formatCode="_(* #,##0_);_(* \(#,##0\);_(* &quot;-&quot;??_);_(@_)">
                  <c:v>542.14285714285711</c:v>
                </c:pt>
                <c:pt idx="48" formatCode="_(* #,##0_);_(* \(#,##0\);_(* &quot;-&quot;??_);_(@_)">
                  <c:v>565.42857142857144</c:v>
                </c:pt>
                <c:pt idx="49" formatCode="_(* #,##0_);_(* \(#,##0\);_(* &quot;-&quot;??_);_(@_)">
                  <c:v>597.71428571428567</c:v>
                </c:pt>
                <c:pt idx="50" formatCode="_(* #,##0_);_(* \(#,##0\);_(* &quot;-&quot;??_);_(@_)">
                  <c:v>629.71428571428567</c:v>
                </c:pt>
                <c:pt idx="51" formatCode="_(* #,##0_);_(* \(#,##0\);_(* &quot;-&quot;??_);_(@_)">
                  <c:v>682.28571428571433</c:v>
                </c:pt>
                <c:pt idx="52" formatCode="_(* #,##0_);_(* \(#,##0\);_(* &quot;-&quot;??_);_(@_)">
                  <c:v>721.71428571428567</c:v>
                </c:pt>
                <c:pt idx="53" formatCode="_(* #,##0_);_(* \(#,##0\);_(* &quot;-&quot;??_);_(@_)">
                  <c:v>759.85714285714289</c:v>
                </c:pt>
                <c:pt idx="54" formatCode="_(* #,##0_);_(* \(#,##0\);_(* &quot;-&quot;??_);_(@_)">
                  <c:v>785.85714285714289</c:v>
                </c:pt>
                <c:pt idx="55" formatCode="_(* #,##0_);_(* \(#,##0\);_(* &quot;-&quot;??_);_(@_)">
                  <c:v>849.57142857142856</c:v>
                </c:pt>
                <c:pt idx="56" formatCode="_(* #,##0_);_(* \(#,##0\);_(* &quot;-&quot;??_);_(@_)">
                  <c:v>908</c:v>
                </c:pt>
                <c:pt idx="57" formatCode="_(* #,##0_);_(* \(#,##0\);_(* &quot;-&quot;??_);_(@_)">
                  <c:v>938.14285714285711</c:v>
                </c:pt>
                <c:pt idx="58" formatCode="_(* #,##0_);_(* \(#,##0\);_(* &quot;-&quot;??_);_(@_)">
                  <c:v>951</c:v>
                </c:pt>
                <c:pt idx="59" formatCode="_(* #,##0_);_(* \(#,##0\);_(* &quot;-&quot;??_);_(@_)">
                  <c:v>969.57142857142856</c:v>
                </c:pt>
                <c:pt idx="60" formatCode="_(* #,##0_);_(* \(#,##0\);_(* &quot;-&quot;??_);_(@_)">
                  <c:v>983.14285714285711</c:v>
                </c:pt>
                <c:pt idx="61" formatCode="_(* #,##0_);_(* \(#,##0\);_(* &quot;-&quot;??_);_(@_)">
                  <c:v>986.83333333333337</c:v>
                </c:pt>
                <c:pt idx="62" formatCode="_(* #,##0_);_(* \(#,##0\);_(* &quot;-&quot;??_);_(@_)">
                  <c:v>972.6</c:v>
                </c:pt>
                <c:pt idx="63" formatCode="_(* #,##0_);_(* \(#,##0\);_(* &quot;-&quot;??_);_(@_)">
                  <c:v>995.8</c:v>
                </c:pt>
                <c:pt idx="64" formatCode="_(* #,##0_);_(* \(#,##0\);_(* &quot;-&quot;??_);_(@_)">
                  <c:v>1020.2</c:v>
                </c:pt>
                <c:pt idx="65" formatCode="_(* #,##0_);_(* \(#,##0\);_(* &quot;-&quot;??_);_(@_)">
                  <c:v>1086.8</c:v>
                </c:pt>
                <c:pt idx="66" formatCode="_(* #,##0_);_(* \(#,##0\);_(* &quot;-&quot;??_);_(@_)">
                  <c:v>1189</c:v>
                </c:pt>
                <c:pt idx="67" formatCode="_(* #,##0_);_(* \(#,##0\);_(* &quot;-&quot;??_);_(@_)">
                  <c:v>1158.8333333333333</c:v>
                </c:pt>
                <c:pt idx="68" formatCode="_(* #,##0_);_(* \(#,##0\);_(* &quot;-&quot;??_);_(@_)">
                  <c:v>1140.6666666666667</c:v>
                </c:pt>
                <c:pt idx="69" formatCode="_(* #,##0_);_(* \(#,##0\);_(* &quot;-&quot;??_);_(@_)">
                  <c:v>1197.5714285714287</c:v>
                </c:pt>
                <c:pt idx="70" formatCode="_(* #,##0_);_(* \(#,##0\);_(* &quot;-&quot;??_);_(@_)">
                  <c:v>1255.4285714285713</c:v>
                </c:pt>
                <c:pt idx="71" formatCode="_(* #,##0_);_(* \(#,##0\);_(* &quot;-&quot;??_);_(@_)">
                  <c:v>1323</c:v>
                </c:pt>
                <c:pt idx="72" formatCode="_(* #,##0_);_(* \(#,##0\);_(* &quot;-&quot;??_);_(@_)">
                  <c:v>1397.2857142857142</c:v>
                </c:pt>
                <c:pt idx="73" formatCode="_(* #,##0_);_(* \(#,##0\);_(* &quot;-&quot;??_);_(@_)">
                  <c:v>1483.2857142857142</c:v>
                </c:pt>
                <c:pt idx="74" formatCode="_(* #,##0_);_(* \(#,##0\);_(* &quot;-&quot;??_);_(@_)">
                  <c:v>1583.8571428571429</c:v>
                </c:pt>
                <c:pt idx="75" formatCode="_(* #,##0_);_(* \(#,##0\);_(* &quot;-&quot;??_);_(@_)">
                  <c:v>1713.8571428571429</c:v>
                </c:pt>
                <c:pt idx="76" formatCode="_(* #,##0_);_(* \(#,##0\);_(* &quot;-&quot;??_);_(@_)">
                  <c:v>1833.5714285714287</c:v>
                </c:pt>
                <c:pt idx="77" formatCode="_(* #,##0_);_(* \(#,##0\);_(* &quot;-&quot;??_);_(@_)">
                  <c:v>2029.1428571428571</c:v>
                </c:pt>
                <c:pt idx="78" formatCode="_(* #,##0_);_(* \(#,##0\);_(* &quot;-&quot;??_);_(@_)">
                  <c:v>2231.4285714285716</c:v>
                </c:pt>
                <c:pt idx="79" formatCode="_(* #,##0_);_(* \(#,##0\);_(* &quot;-&quot;??_);_(@_)">
                  <c:v>2556.2857142857142</c:v>
                </c:pt>
                <c:pt idx="80" formatCode="_(* #,##0_);_(* \(#,##0\);_(* &quot;-&quot;??_);_(@_)">
                  <c:v>2815.2857142857142</c:v>
                </c:pt>
                <c:pt idx="81" formatCode="_(* #,##0_);_(* \(#,##0\);_(* &quot;-&quot;??_);_(@_)">
                  <c:v>3079.2857142857142</c:v>
                </c:pt>
                <c:pt idx="82" formatCode="_(* #,##0_);_(* \(#,##0\);_(* &quot;-&quot;??_);_(@_)">
                  <c:v>3306.4285714285716</c:v>
                </c:pt>
                <c:pt idx="83" formatCode="_(* #,##0_);_(* \(#,##0\);_(* &quot;-&quot;??_);_(@_)">
                  <c:v>3707.5714285714284</c:v>
                </c:pt>
                <c:pt idx="84" formatCode="_(* #,##0_);_(* \(#,##0\);_(* &quot;-&quot;??_);_(@_)">
                  <c:v>4082.8571428571427</c:v>
                </c:pt>
                <c:pt idx="85" formatCode="_(* #,##0_);_(* \(#,##0\);_(* &quot;-&quot;??_);_(@_)">
                  <c:v>4433</c:v>
                </c:pt>
                <c:pt idx="86" formatCode="_(* #,##0_);_(* \(#,##0\);_(* &quot;-&quot;??_);_(@_)">
                  <c:v>4738.8571428571431</c:v>
                </c:pt>
                <c:pt idx="87" formatCode="_(* #,##0_);_(* \(#,##0\);_(* &quot;-&quot;??_);_(@_)">
                  <c:v>5188.5714285714284</c:v>
                </c:pt>
                <c:pt idx="88" formatCode="_(* #,##0_);_(* \(#,##0\);_(* &quot;-&quot;??_);_(@_)">
                  <c:v>5521.1428571428569</c:v>
                </c:pt>
                <c:pt idx="89" formatCode="_(* #,##0_);_(* \(#,##0\);_(* &quot;-&quot;??_);_(@_)">
                  <c:v>5699.1428571428569</c:v>
                </c:pt>
                <c:pt idx="90" formatCode="_(* #,##0_);_(* \(#,##0\);_(* &quot;-&quot;??_);_(@_)">
                  <c:v>5729</c:v>
                </c:pt>
                <c:pt idx="91" formatCode="_(* #,##0_);_(* \(#,##0\);_(* &quot;-&quot;??_);_(@_)">
                  <c:v>6177.8571428571431</c:v>
                </c:pt>
                <c:pt idx="92" formatCode="_(* #,##0_);_(* \(#,##0\);_(* &quot;-&quot;??_);_(@_)">
                  <c:v>6652</c:v>
                </c:pt>
                <c:pt idx="93" formatCode="_(* #,##0_);_(* \(#,##0\);_(* &quot;-&quot;??_);_(@_)">
                  <c:v>7075.8571428571431</c:v>
                </c:pt>
                <c:pt idx="94" formatCode="_(* #,##0_);_(* \(#,##0\);_(* &quot;-&quot;??_);_(@_)">
                  <c:v>7681.5714285714284</c:v>
                </c:pt>
                <c:pt idx="95" formatCode="_(* #,##0_);_(* \(#,##0\);_(* &quot;-&quot;??_);_(@_)">
                  <c:v>8248.5714285714294</c:v>
                </c:pt>
                <c:pt idx="96" formatCode="_(* #,##0_);_(* \(#,##0\);_(* &quot;-&quot;??_);_(@_)">
                  <c:v>8747.224489795919</c:v>
                </c:pt>
                <c:pt idx="97" formatCode="_(* #,##0_);_(* \(#,##0\);_(* &quot;-&quot;??_);_(@_)">
                  <c:v>9226.2565597667635</c:v>
                </c:pt>
                <c:pt idx="98" formatCode="_(* #,##0_);_(* \(#,##0\);_(* &quot;-&quot;??_);_(@_)">
                  <c:v>9309.1503540191588</c:v>
                </c:pt>
                <c:pt idx="99" formatCode="_(* #,##0_);_(* \(#,##0\);_(* &quot;-&quot;??_);_(@_)">
                  <c:v>9377.3146903076104</c:v>
                </c:pt>
                <c:pt idx="100" formatCode="_(* #,##0_);_(* \(#,##0\);_(* &quot;-&quot;??_);_(@_)">
                  <c:v>9418.3596460658409</c:v>
                </c:pt>
                <c:pt idx="101" formatCode="_(* #,##0_);_(* \(#,##0\);_(* &quot;-&quot;??_);_(@_)">
                  <c:v>9169.1253097895333</c:v>
                </c:pt>
                <c:pt idx="102" formatCode="_(* #,##0_);_(* \(#,##0\);_(* &quot;-&quot;??_);_(@_)">
                  <c:v>9070.857496902323</c:v>
                </c:pt>
                <c:pt idx="103" formatCode="_(* #,##0_);_(* \(#,##0\);_(* &quot;-&quot;??_);_(@_)">
                  <c:v>9188.3269352353072</c:v>
                </c:pt>
                <c:pt idx="104" formatCode="_(* #,##0_);_(* \(#,##0\);_(* &quot;-&quot;??_);_(@_)">
                  <c:v>9251.3415702980765</c:v>
                </c:pt>
                <c:pt idx="105" formatCode="_(* #,##0_);_(* \(#,##0\);_(* &quot;-&quot;??_);_(@_)">
                  <c:v>9254.925143231123</c:v>
                </c:pt>
                <c:pt idx="106" formatCode="_(* #,##0_);_(* \(#,##0\);_(* &quot;-&quot;??_);_(@_)">
                  <c:v>9247.1786845471161</c:v>
                </c:pt>
                <c:pt idx="107" formatCode="_(* #,##0_);_(* \(#,##0\);_(* &quot;-&quot;??_);_(@_)">
                  <c:v>9228.5878265813317</c:v>
                </c:pt>
                <c:pt idx="108" formatCode="_(* #,##0_);_(* \(#,##0\);_(* &quot;-&quot;??_);_(@_)">
                  <c:v>9201.4775666549722</c:v>
                </c:pt>
                <c:pt idx="109" formatCode="_(* #,##0_);_(* \(#,##0\);_(* &quot;-&quot;??_);_(@_)">
                  <c:v>9206.0993176357479</c:v>
                </c:pt>
                <c:pt idx="110" formatCode="_(* #,##0_);_(* \(#,##0\);_(* &quot;-&quot;??_);_(@_)">
                  <c:v>9225.4195777405239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A-4C4C-A830-88E8AA3A3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143280"/>
        <c:axId val="443142448"/>
      </c:lineChart>
      <c:dateAx>
        <c:axId val="443143280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42448"/>
        <c:crosses val="autoZero"/>
        <c:auto val="1"/>
        <c:lblOffset val="100"/>
        <c:baseTimeUnit val="days"/>
      </c:dateAx>
      <c:valAx>
        <c:axId val="44314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4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12 Day Moving Average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Day Moving Avg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'12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'12 Day Moving Avg P'!$B$2:$B$112</c:f>
              <c:numCache>
                <c:formatCode>General</c:formatCode>
                <c:ptCount val="111"/>
                <c:pt idx="0">
                  <c:v>631</c:v>
                </c:pt>
                <c:pt idx="1">
                  <c:v>592</c:v>
                </c:pt>
                <c:pt idx="2">
                  <c:v>581</c:v>
                </c:pt>
                <c:pt idx="3">
                  <c:v>516</c:v>
                </c:pt>
                <c:pt idx="4">
                  <c:v>539</c:v>
                </c:pt>
                <c:pt idx="5">
                  <c:v>795</c:v>
                </c:pt>
                <c:pt idx="6">
                  <c:v>665</c:v>
                </c:pt>
                <c:pt idx="7">
                  <c:v>654</c:v>
                </c:pt>
                <c:pt idx="8">
                  <c:v>595</c:v>
                </c:pt>
                <c:pt idx="9">
                  <c:v>656</c:v>
                </c:pt>
                <c:pt idx="10">
                  <c:v>434</c:v>
                </c:pt>
                <c:pt idx="11">
                  <c:v>473</c:v>
                </c:pt>
                <c:pt idx="12">
                  <c:v>675</c:v>
                </c:pt>
                <c:pt idx="13">
                  <c:v>607</c:v>
                </c:pt>
                <c:pt idx="14">
                  <c:v>574</c:v>
                </c:pt>
                <c:pt idx="15">
                  <c:v>571</c:v>
                </c:pt>
                <c:pt idx="16">
                  <c:v>530</c:v>
                </c:pt>
                <c:pt idx="17">
                  <c:v>395</c:v>
                </c:pt>
                <c:pt idx="18">
                  <c:v>473</c:v>
                </c:pt>
                <c:pt idx="19">
                  <c:v>501</c:v>
                </c:pt>
                <c:pt idx="20">
                  <c:v>527</c:v>
                </c:pt>
                <c:pt idx="21">
                  <c:v>482</c:v>
                </c:pt>
                <c:pt idx="22">
                  <c:v>435</c:v>
                </c:pt>
                <c:pt idx="23">
                  <c:v>479</c:v>
                </c:pt>
                <c:pt idx="24">
                  <c:v>348</c:v>
                </c:pt>
                <c:pt idx="25">
                  <c:v>342</c:v>
                </c:pt>
                <c:pt idx="26">
                  <c:v>434</c:v>
                </c:pt>
                <c:pt idx="27">
                  <c:v>394</c:v>
                </c:pt>
                <c:pt idx="28">
                  <c:v>494</c:v>
                </c:pt>
                <c:pt idx="29">
                  <c:v>429</c:v>
                </c:pt>
                <c:pt idx="30">
                  <c:v>483</c:v>
                </c:pt>
                <c:pt idx="31">
                  <c:v>328</c:v>
                </c:pt>
                <c:pt idx="32">
                  <c:v>334</c:v>
                </c:pt>
                <c:pt idx="33">
                  <c:v>503</c:v>
                </c:pt>
                <c:pt idx="34">
                  <c:v>463</c:v>
                </c:pt>
                <c:pt idx="35">
                  <c:v>415</c:v>
                </c:pt>
                <c:pt idx="36">
                  <c:v>414</c:v>
                </c:pt>
                <c:pt idx="37">
                  <c:v>448</c:v>
                </c:pt>
                <c:pt idx="38">
                  <c:v>399</c:v>
                </c:pt>
                <c:pt idx="39">
                  <c:v>375</c:v>
                </c:pt>
                <c:pt idx="40">
                  <c:v>558</c:v>
                </c:pt>
                <c:pt idx="41">
                  <c:v>510</c:v>
                </c:pt>
                <c:pt idx="42">
                  <c:v>599</c:v>
                </c:pt>
                <c:pt idx="43">
                  <c:v>529</c:v>
                </c:pt>
                <c:pt idx="44">
                  <c:v>645</c:v>
                </c:pt>
                <c:pt idx="45">
                  <c:v>493</c:v>
                </c:pt>
                <c:pt idx="46">
                  <c:v>461</c:v>
                </c:pt>
                <c:pt idx="47">
                  <c:v>721</c:v>
                </c:pt>
                <c:pt idx="48">
                  <c:v>736</c:v>
                </c:pt>
                <c:pt idx="49">
                  <c:v>823</c:v>
                </c:pt>
                <c:pt idx="50">
                  <c:v>897</c:v>
                </c:pt>
                <c:pt idx="51">
                  <c:v>921</c:v>
                </c:pt>
                <c:pt idx="52">
                  <c:v>760</c:v>
                </c:pt>
                <c:pt idx="53">
                  <c:v>643</c:v>
                </c:pt>
                <c:pt idx="54">
                  <c:v>1167</c:v>
                </c:pt>
                <c:pt idx="55">
                  <c:v>1145</c:v>
                </c:pt>
                <c:pt idx="56">
                  <c:v>1034</c:v>
                </c:pt>
                <c:pt idx="57">
                  <c:v>987</c:v>
                </c:pt>
                <c:pt idx="58">
                  <c:v>1051</c:v>
                </c:pt>
                <c:pt idx="59" formatCode="_(* #,##0_);_(* \(#,##0\);_(* &quot;-&quot;??_);_(@_)">
                  <c:v>855</c:v>
                </c:pt>
                <c:pt idx="60" formatCode="_(* #,##0_);_(* \(#,##0\);_(* &quot;-&quot;??_);_(@_)">
                  <c:v>849</c:v>
                </c:pt>
                <c:pt idx="61" formatCode="_(* #,##0_);_(* \(#,##0\);_(* &quot;-&quot;??_);_(@_)">
                  <c:v>1121</c:v>
                </c:pt>
                <c:pt idx="62" formatCode="_(* #,##0_);_(* \(#,##0\);_(* &quot;-&quot;??_);_(@_)">
                  <c:v>1103</c:v>
                </c:pt>
                <c:pt idx="63" formatCode="_(* #,##0_);_(* \(#,##0\);_(* &quot;-&quot;??_);_(@_)">
                  <c:v>1173</c:v>
                </c:pt>
                <c:pt idx="64" formatCode="_(* #,##0_);_(* \(#,##0\);_(* &quot;-&quot;??_);_(@_)">
                  <c:v>1188</c:v>
                </c:pt>
                <c:pt idx="65" formatCode="_(* #,##0_);_(* \(#,##0\);_(* &quot;-&quot;??_);_(@_)">
                  <c:v>1360</c:v>
                </c:pt>
                <c:pt idx="66" formatCode="_(* #,##0_);_(* \(#,##0\);_(* &quot;-&quot;??_);_(@_)">
                  <c:v>1008</c:v>
                </c:pt>
                <c:pt idx="67" formatCode="_(* #,##0_);_(* \(#,##0\);_(* &quot;-&quot;??_);_(@_)">
                  <c:v>1012</c:v>
                </c:pt>
                <c:pt idx="68" formatCode="_(* #,##0_);_(* \(#,##0\);_(* &quot;-&quot;??_);_(@_)">
                  <c:v>1539</c:v>
                </c:pt>
                <c:pt idx="69" formatCode="_(* #,##0_);_(* \(#,##0\);_(* &quot;-&quot;??_);_(@_)">
                  <c:v>1508</c:v>
                </c:pt>
                <c:pt idx="70" formatCode="_(* #,##0_);_(* \(#,##0\);_(* &quot;-&quot;??_);_(@_)">
                  <c:v>1646</c:v>
                </c:pt>
                <c:pt idx="71" formatCode="_(* #,##0_);_(* \(#,##0\);_(* &quot;-&quot;??_);_(@_)">
                  <c:v>1708</c:v>
                </c:pt>
                <c:pt idx="72" formatCode="_(* #,##0_);_(* \(#,##0\);_(* &quot;-&quot;??_);_(@_)">
                  <c:v>1962</c:v>
                </c:pt>
                <c:pt idx="73" formatCode="_(* #,##0_);_(* \(#,##0\);_(* &quot;-&quot;??_);_(@_)">
                  <c:v>1712</c:v>
                </c:pt>
                <c:pt idx="74" formatCode="_(* #,##0_);_(* \(#,##0\);_(* &quot;-&quot;??_);_(@_)">
                  <c:v>1922</c:v>
                </c:pt>
                <c:pt idx="75" formatCode="_(* #,##0_);_(* \(#,##0\);_(* &quot;-&quot;??_);_(@_)">
                  <c:v>2377</c:v>
                </c:pt>
                <c:pt idx="76" formatCode="_(* #,##0_);_(* \(#,##0\);_(* &quot;-&quot;??_);_(@_)">
                  <c:v>2877</c:v>
                </c:pt>
                <c:pt idx="77" formatCode="_(* #,##0_);_(* \(#,##0\);_(* &quot;-&quot;??_);_(@_)">
                  <c:v>3062</c:v>
                </c:pt>
                <c:pt idx="78" formatCode="_(* #,##0_);_(* \(#,##0\);_(* &quot;-&quot;??_);_(@_)">
                  <c:v>3982</c:v>
                </c:pt>
                <c:pt idx="79" formatCode="_(* #,##0_);_(* \(#,##0\);_(* &quot;-&quot;??_);_(@_)">
                  <c:v>3775</c:v>
                </c:pt>
                <c:pt idx="80" formatCode="_(* #,##0_);_(* \(#,##0\);_(* &quot;-&quot;??_);_(@_)">
                  <c:v>3560</c:v>
                </c:pt>
                <c:pt idx="81" formatCode="_(* #,##0_);_(* \(#,##0\);_(* &quot;-&quot;??_);_(@_)">
                  <c:v>3512</c:v>
                </c:pt>
                <c:pt idx="82" formatCode="_(* #,##0_);_(* \(#,##0\);_(* &quot;-&quot;??_);_(@_)">
                  <c:v>5185</c:v>
                </c:pt>
                <c:pt idx="83" formatCode="_(* #,##0_);_(* \(#,##0\);_(* &quot;-&quot;??_);_(@_)">
                  <c:v>5504</c:v>
                </c:pt>
                <c:pt idx="84" formatCode="_(* #,##0_);_(* \(#,##0\);_(* &quot;-&quot;??_);_(@_)">
                  <c:v>5513</c:v>
                </c:pt>
                <c:pt idx="85" formatCode="_(* #,##0_);_(* \(#,##0\);_(* &quot;-&quot;??_);_(@_)">
                  <c:v>6123</c:v>
                </c:pt>
                <c:pt idx="86" formatCode="_(* #,##0_);_(* \(#,##0\);_(* &quot;-&quot;??_);_(@_)">
                  <c:v>6923</c:v>
                </c:pt>
                <c:pt idx="87" formatCode="_(* #,##0_);_(* \(#,##0\);_(* &quot;-&quot;??_);_(@_)">
                  <c:v>5888</c:v>
                </c:pt>
                <c:pt idx="88" formatCode="_(* #,##0_);_(* \(#,##0\);_(* &quot;-&quot;??_);_(@_)">
                  <c:v>4758</c:v>
                </c:pt>
                <c:pt idx="89" formatCode="_(* #,##0_);_(* \(#,##0\);_(* &quot;-&quot;??_);_(@_)">
                  <c:v>5394</c:v>
                </c:pt>
                <c:pt idx="90" formatCode="_(* #,##0_);_(* \(#,##0\);_(* &quot;-&quot;??_);_(@_)">
                  <c:v>8646</c:v>
                </c:pt>
                <c:pt idx="91" formatCode="_(* #,##0_);_(* \(#,##0\);_(* &quot;-&quot;??_);_(@_)">
                  <c:v>8832</c:v>
                </c:pt>
                <c:pt idx="92" formatCode="_(* #,##0_);_(* \(#,##0\);_(* &quot;-&quot;??_);_(@_)">
                  <c:v>9090</c:v>
                </c:pt>
                <c:pt idx="93" formatCode="_(* #,##0_);_(* \(#,##0\);_(* &quot;-&quot;??_);_(@_)">
                  <c:v>11163</c:v>
                </c:pt>
                <c:pt idx="94" formatCode="_(* #,##0_);_(* \(#,##0\);_(* &quot;-&quot;??_);_(@_)">
                  <c:v>9857</c:v>
                </c:pt>
                <c:pt idx="95" formatCode="_(* #,##0_);_(* \(#,##0\);_(* &quot;-&quot;??_);_(@_)">
                  <c:v>7307.583333333333</c:v>
                </c:pt>
                <c:pt idx="96" formatCode="_(* #,##0_);_(* \(#,##0\);_(* &quot;-&quot;??_);_(@_)">
                  <c:v>7457.8819444444443</c:v>
                </c:pt>
                <c:pt idx="97" formatCode="_(* #,##0_);_(* \(#,##0\);_(* &quot;-&quot;??_);_(@_)">
                  <c:v>7619.9554398148139</c:v>
                </c:pt>
                <c:pt idx="98" formatCode="_(* #,##0_);_(* \(#,##0\);_(* &quot;-&quot;??_);_(@_)">
                  <c:v>7744.701726466049</c:v>
                </c:pt>
                <c:pt idx="99" formatCode="_(* #,##0_);_(* \(#,##0\);_(* &quot;-&quot;??_);_(@_)">
                  <c:v>7813.1768703382195</c:v>
                </c:pt>
                <c:pt idx="100" formatCode="_(* #,##0_);_(* \(#,##0\);_(* &quot;-&quot;??_);_(@_)">
                  <c:v>7973.6082761997395</c:v>
                </c:pt>
                <c:pt idx="101" formatCode="_(* #,##0_);_(* \(#,##0\);_(* &quot;-&quot;??_);_(@_)">
                  <c:v>8241.5756325497186</c:v>
                </c:pt>
                <c:pt idx="102" formatCode="_(* #,##0_);_(* \(#,##0\);_(* &quot;-&quot;??_);_(@_)">
                  <c:v>8478.8736019288608</c:v>
                </c:pt>
                <c:pt idx="103" formatCode="_(* #,##0_);_(* \(#,##0\);_(* &quot;-&quot;??_);_(@_)">
                  <c:v>8464.9464020895994</c:v>
                </c:pt>
                <c:pt idx="104" formatCode="_(* #,##0_);_(* \(#,##0\);_(* &quot;-&quot;??_);_(@_)">
                  <c:v>8434.3586022637319</c:v>
                </c:pt>
                <c:pt idx="105" formatCode="_(* #,##0_);_(* \(#,##0\);_(* &quot;-&quot;??_);_(@_)">
                  <c:v>8379.7218191190423</c:v>
                </c:pt>
                <c:pt idx="106" formatCode="_(* #,##0_);_(* \(#,##0\);_(* &quot;-&quot;??_);_(@_)">
                  <c:v>8147.7819707122953</c:v>
                </c:pt>
                <c:pt idx="107" formatCode="_(* #,##0_);_(* \(#,##0\);_(* &quot;-&quot;??_);_(@_)">
                  <c:v>8005.3471349383217</c:v>
                </c:pt>
                <c:pt idx="108" formatCode="_(* #,##0_);_(* \(#,##0\);_(* &quot;-&quot;??_);_(@_)">
                  <c:v>8063.4941184054032</c:v>
                </c:pt>
                <c:pt idx="109" formatCode="_(* #,##0_);_(* \(#,##0\);_(* &quot;-&quot;??_);_(@_)">
                  <c:v>8113.9617995688168</c:v>
                </c:pt>
                <c:pt idx="110" formatCode="_(* #,##0_);_(* \(#,##0\);_(* &quot;-&quot;??_);_(@_)">
                  <c:v>8155.1289962149822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6-47C6-A5EA-F48780BB5A7F}"/>
            </c:ext>
          </c:extLst>
        </c:ser>
        <c:ser>
          <c:idx val="1"/>
          <c:order val="1"/>
          <c:tx>
            <c:strRef>
              <c:f>'12 Day Moving Avg P'!$C$1</c:f>
              <c:strCache>
                <c:ptCount val="1"/>
                <c:pt idx="0">
                  <c:v>12 Day Moving Avg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'12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'12 Day Moving Avg P'!$C$2:$C$112</c:f>
              <c:numCache>
                <c:formatCode>General</c:formatCode>
                <c:ptCount val="111"/>
                <c:pt idx="12" formatCode="_(* #,##0_);_(* \(#,##0\);_(* &quot;-&quot;??_);_(@_)">
                  <c:v>594.25</c:v>
                </c:pt>
                <c:pt idx="13" formatCode="_(* #,##0_);_(* \(#,##0\);_(* &quot;-&quot;??_);_(@_)">
                  <c:v>597.91666666666663</c:v>
                </c:pt>
                <c:pt idx="14" formatCode="_(* #,##0_);_(* \(#,##0\);_(* &quot;-&quot;??_);_(@_)">
                  <c:v>599.16666666666663</c:v>
                </c:pt>
                <c:pt idx="15" formatCode="_(* #,##0_);_(* \(#,##0\);_(* &quot;-&quot;??_);_(@_)">
                  <c:v>598.58333333333337</c:v>
                </c:pt>
                <c:pt idx="16" formatCode="_(* #,##0_);_(* \(#,##0\);_(* &quot;-&quot;??_);_(@_)">
                  <c:v>603.16666666666663</c:v>
                </c:pt>
                <c:pt idx="17" formatCode="_(* #,##0_);_(* \(#,##0\);_(* &quot;-&quot;??_);_(@_)">
                  <c:v>602.41666666666663</c:v>
                </c:pt>
                <c:pt idx="18" formatCode="_(* #,##0_);_(* \(#,##0\);_(* &quot;-&quot;??_);_(@_)">
                  <c:v>569.08333333333337</c:v>
                </c:pt>
                <c:pt idx="19" formatCode="_(* #,##0_);_(* \(#,##0\);_(* &quot;-&quot;??_);_(@_)">
                  <c:v>553.08333333333337</c:v>
                </c:pt>
                <c:pt idx="20" formatCode="_(* #,##0_);_(* \(#,##0\);_(* &quot;-&quot;??_);_(@_)">
                  <c:v>540.33333333333337</c:v>
                </c:pt>
                <c:pt idx="21" formatCode="_(* #,##0_);_(* \(#,##0\);_(* &quot;-&quot;??_);_(@_)">
                  <c:v>534.66666666666663</c:v>
                </c:pt>
                <c:pt idx="22" formatCode="_(* #,##0_);_(* \(#,##0\);_(* &quot;-&quot;??_);_(@_)">
                  <c:v>520.16666666666663</c:v>
                </c:pt>
                <c:pt idx="23" formatCode="_(* #,##0_);_(* \(#,##0\);_(* &quot;-&quot;??_);_(@_)">
                  <c:v>520.25</c:v>
                </c:pt>
                <c:pt idx="24" formatCode="_(* #,##0_);_(* \(#,##0\);_(* &quot;-&quot;??_);_(@_)">
                  <c:v>520.75</c:v>
                </c:pt>
                <c:pt idx="25" formatCode="_(* #,##0_);_(* \(#,##0\);_(* &quot;-&quot;??_);_(@_)">
                  <c:v>493.5</c:v>
                </c:pt>
                <c:pt idx="26" formatCode="_(* #,##0_);_(* \(#,##0\);_(* &quot;-&quot;??_);_(@_)">
                  <c:v>471.41666666666669</c:v>
                </c:pt>
                <c:pt idx="27" formatCode="_(* #,##0_);_(* \(#,##0\);_(* &quot;-&quot;??_);_(@_)">
                  <c:v>459.75</c:v>
                </c:pt>
                <c:pt idx="28" formatCode="_(* #,##0_);_(* \(#,##0\);_(* &quot;-&quot;??_);_(@_)">
                  <c:v>445</c:v>
                </c:pt>
                <c:pt idx="29" formatCode="_(* #,##0_);_(* \(#,##0\);_(* &quot;-&quot;??_);_(@_)">
                  <c:v>442</c:v>
                </c:pt>
                <c:pt idx="30" formatCode="_(* #,##0_);_(* \(#,##0\);_(* &quot;-&quot;??_);_(@_)">
                  <c:v>444.83333333333331</c:v>
                </c:pt>
                <c:pt idx="31" formatCode="_(* #,##0_);_(* \(#,##0\);_(* &quot;-&quot;??_);_(@_)">
                  <c:v>445.66666666666669</c:v>
                </c:pt>
                <c:pt idx="32" formatCode="_(* #,##0_);_(* \(#,##0\);_(* &quot;-&quot;??_);_(@_)">
                  <c:v>431.25</c:v>
                </c:pt>
                <c:pt idx="33" formatCode="_(* #,##0_);_(* \(#,##0\);_(* &quot;-&quot;??_);_(@_)">
                  <c:v>415.16666666666669</c:v>
                </c:pt>
                <c:pt idx="34" formatCode="_(* #,##0_);_(* \(#,##0\);_(* &quot;-&quot;??_);_(@_)">
                  <c:v>416.91666666666669</c:v>
                </c:pt>
                <c:pt idx="35" formatCode="_(* #,##0_);_(* \(#,##0\);_(* &quot;-&quot;??_);_(@_)">
                  <c:v>419.25</c:v>
                </c:pt>
                <c:pt idx="36" formatCode="_(* #,##0_);_(* \(#,##0\);_(* &quot;-&quot;??_);_(@_)">
                  <c:v>413.91666666666669</c:v>
                </c:pt>
                <c:pt idx="37" formatCode="_(* #,##0_);_(* \(#,##0\);_(* &quot;-&quot;??_);_(@_)">
                  <c:v>419.41666666666669</c:v>
                </c:pt>
                <c:pt idx="38" formatCode="_(* #,##0_);_(* \(#,##0\);_(* &quot;-&quot;??_);_(@_)">
                  <c:v>428.25</c:v>
                </c:pt>
                <c:pt idx="39" formatCode="_(* #,##0_);_(* \(#,##0\);_(* &quot;-&quot;??_);_(@_)">
                  <c:v>425.33333333333331</c:v>
                </c:pt>
                <c:pt idx="40" formatCode="_(* #,##0_);_(* \(#,##0\);_(* &quot;-&quot;??_);_(@_)">
                  <c:v>423.75</c:v>
                </c:pt>
                <c:pt idx="41" formatCode="_(* #,##0_);_(* \(#,##0\);_(* &quot;-&quot;??_);_(@_)">
                  <c:v>429.08333333333331</c:v>
                </c:pt>
                <c:pt idx="42" formatCode="_(* #,##0_);_(* \(#,##0\);_(* &quot;-&quot;??_);_(@_)">
                  <c:v>435.83333333333331</c:v>
                </c:pt>
                <c:pt idx="43" formatCode="_(* #,##0_);_(* \(#,##0\);_(* &quot;-&quot;??_);_(@_)">
                  <c:v>445.5</c:v>
                </c:pt>
                <c:pt idx="44" formatCode="_(* #,##0_);_(* \(#,##0\);_(* &quot;-&quot;??_);_(@_)">
                  <c:v>462.25</c:v>
                </c:pt>
                <c:pt idx="45" formatCode="_(* #,##0_);_(* \(#,##0\);_(* &quot;-&quot;??_);_(@_)">
                  <c:v>488.16666666666669</c:v>
                </c:pt>
                <c:pt idx="46" formatCode="_(* #,##0_);_(* \(#,##0\);_(* &quot;-&quot;??_);_(@_)">
                  <c:v>487.33333333333331</c:v>
                </c:pt>
                <c:pt idx="47" formatCode="_(* #,##0_);_(* \(#,##0\);_(* &quot;-&quot;??_);_(@_)">
                  <c:v>487.16666666666669</c:v>
                </c:pt>
                <c:pt idx="48" formatCode="_(* #,##0_);_(* \(#,##0\);_(* &quot;-&quot;??_);_(@_)">
                  <c:v>512.66666666666663</c:v>
                </c:pt>
                <c:pt idx="49" formatCode="_(* #,##0_);_(* \(#,##0\);_(* &quot;-&quot;??_);_(@_)">
                  <c:v>539.5</c:v>
                </c:pt>
                <c:pt idx="50" formatCode="_(* #,##0_);_(* \(#,##0\);_(* &quot;-&quot;??_);_(@_)">
                  <c:v>570.75</c:v>
                </c:pt>
                <c:pt idx="51" formatCode="_(* #,##0_);_(* \(#,##0\);_(* &quot;-&quot;??_);_(@_)">
                  <c:v>612.25</c:v>
                </c:pt>
                <c:pt idx="52" formatCode="_(* #,##0_);_(* \(#,##0\);_(* &quot;-&quot;??_);_(@_)">
                  <c:v>657.75</c:v>
                </c:pt>
                <c:pt idx="53" formatCode="_(* #,##0_);_(* \(#,##0\);_(* &quot;-&quot;??_);_(@_)">
                  <c:v>674.58333333333337</c:v>
                </c:pt>
                <c:pt idx="54" formatCode="_(* #,##0_);_(* \(#,##0\);_(* &quot;-&quot;??_);_(@_)">
                  <c:v>685.66666666666663</c:v>
                </c:pt>
                <c:pt idx="55" formatCode="_(* #,##0_);_(* \(#,##0\);_(* &quot;-&quot;??_);_(@_)">
                  <c:v>733</c:v>
                </c:pt>
                <c:pt idx="56" formatCode="_(* #,##0_);_(* \(#,##0\);_(* &quot;-&quot;??_);_(@_)">
                  <c:v>784.33333333333337</c:v>
                </c:pt>
                <c:pt idx="57" formatCode="_(* #,##0_);_(* \(#,##0\);_(* &quot;-&quot;??_);_(@_)">
                  <c:v>816.75</c:v>
                </c:pt>
                <c:pt idx="58" formatCode="_(* #,##0_);_(* \(#,##0\);_(* &quot;-&quot;??_);_(@_)">
                  <c:v>857.91666666666663</c:v>
                </c:pt>
                <c:pt idx="59" formatCode="_(* #,##0_);_(* \(#,##0\);_(* &quot;-&quot;??_);_(@_)">
                  <c:v>907.08333333333337</c:v>
                </c:pt>
                <c:pt idx="60" formatCode="_(* #,##0_);_(* \(#,##0\);_(* &quot;-&quot;??_);_(@_)">
                  <c:v>918.25</c:v>
                </c:pt>
                <c:pt idx="61" formatCode="_(* #,##0_);_(* \(#,##0\);_(* &quot;-&quot;??_);_(@_)">
                  <c:v>937.18181818181813</c:v>
                </c:pt>
                <c:pt idx="62" formatCode="_(* #,##0_);_(* \(#,##0\);_(* &quot;-&quot;??_);_(@_)">
                  <c:v>961.2</c:v>
                </c:pt>
                <c:pt idx="63" formatCode="_(* #,##0_);_(* \(#,##0\);_(* &quot;-&quot;??_);_(@_)">
                  <c:v>995.5</c:v>
                </c:pt>
                <c:pt idx="64" formatCode="_(* #,##0_);_(* \(#,##0\);_(* &quot;-&quot;??_);_(@_)">
                  <c:v>1048.5</c:v>
                </c:pt>
                <c:pt idx="65" formatCode="_(* #,##0_);_(* \(#,##0\);_(* &quot;-&quot;??_);_(@_)">
                  <c:v>1050.5999999999999</c:v>
                </c:pt>
                <c:pt idx="66" formatCode="_(* #,##0_);_(* \(#,##0\);_(* &quot;-&quot;??_);_(@_)">
                  <c:v>1072.0999999999999</c:v>
                </c:pt>
                <c:pt idx="67" formatCode="_(* #,##0_);_(* \(#,##0\);_(* &quot;-&quot;??_);_(@_)">
                  <c:v>1069.5</c:v>
                </c:pt>
                <c:pt idx="68" formatCode="_(* #,##0_);_(* \(#,##0\);_(* &quot;-&quot;??_);_(@_)">
                  <c:v>1072</c:v>
                </c:pt>
                <c:pt idx="69" formatCode="_(* #,##0_);_(* \(#,##0\);_(* &quot;-&quot;??_);_(@_)">
                  <c:v>1120.8</c:v>
                </c:pt>
                <c:pt idx="70" formatCode="_(* #,##0_);_(* \(#,##0\);_(* &quot;-&quot;??_);_(@_)">
                  <c:v>1186.0999999999999</c:v>
                </c:pt>
                <c:pt idx="71" formatCode="_(* #,##0_);_(* \(#,##0\);_(* &quot;-&quot;??_);_(@_)">
                  <c:v>1265.8</c:v>
                </c:pt>
                <c:pt idx="72" formatCode="_(* #,##0_);_(* \(#,##0\);_(* &quot;-&quot;??_);_(@_)">
                  <c:v>1306</c:v>
                </c:pt>
                <c:pt idx="73" formatCode="_(* #,##0_);_(* \(#,##0\);_(* &quot;-&quot;??_);_(@_)">
                  <c:v>1382.4545454545455</c:v>
                </c:pt>
                <c:pt idx="74" formatCode="_(* #,##0_);_(* \(#,##0\);_(* &quot;-&quot;??_);_(@_)">
                  <c:v>1409.9166666666667</c:v>
                </c:pt>
                <c:pt idx="75" formatCode="_(* #,##0_);_(* \(#,##0\);_(* &quot;-&quot;??_);_(@_)">
                  <c:v>1478.1666666666667</c:v>
                </c:pt>
                <c:pt idx="76" formatCode="_(* #,##0_);_(* \(#,##0\);_(* &quot;-&quot;??_);_(@_)">
                  <c:v>1578.5</c:v>
                </c:pt>
                <c:pt idx="77" formatCode="_(* #,##0_);_(* \(#,##0\);_(* &quot;-&quot;??_);_(@_)">
                  <c:v>1719.25</c:v>
                </c:pt>
                <c:pt idx="78" formatCode="_(* #,##0_);_(* \(#,##0\);_(* &quot;-&quot;??_);_(@_)">
                  <c:v>1861.0833333333333</c:v>
                </c:pt>
                <c:pt idx="79" formatCode="_(* #,##0_);_(* \(#,##0\);_(* &quot;-&quot;??_);_(@_)">
                  <c:v>2108.9166666666665</c:v>
                </c:pt>
                <c:pt idx="80" formatCode="_(* #,##0_);_(* \(#,##0\);_(* &quot;-&quot;??_);_(@_)">
                  <c:v>2339.1666666666665</c:v>
                </c:pt>
                <c:pt idx="81" formatCode="_(* #,##0_);_(* \(#,##0\);_(* &quot;-&quot;??_);_(@_)">
                  <c:v>2507.5833333333335</c:v>
                </c:pt>
                <c:pt idx="82" formatCode="_(* #,##0_);_(* \(#,##0\);_(* &quot;-&quot;??_);_(@_)">
                  <c:v>2674.5833333333335</c:v>
                </c:pt>
                <c:pt idx="83" formatCode="_(* #,##0_);_(* \(#,##0\);_(* &quot;-&quot;??_);_(@_)">
                  <c:v>2969.5</c:v>
                </c:pt>
                <c:pt idx="84" formatCode="_(* #,##0_);_(* \(#,##0\);_(* &quot;-&quot;??_);_(@_)">
                  <c:v>3285.8333333333335</c:v>
                </c:pt>
                <c:pt idx="85" formatCode="_(* #,##0_);_(* \(#,##0\);_(* &quot;-&quot;??_);_(@_)">
                  <c:v>3581.75</c:v>
                </c:pt>
                <c:pt idx="86" formatCode="_(* #,##0_);_(* \(#,##0\);_(* &quot;-&quot;??_);_(@_)">
                  <c:v>3949.3333333333335</c:v>
                </c:pt>
                <c:pt idx="87" formatCode="_(* #,##0_);_(* \(#,##0\);_(* &quot;-&quot;??_);_(@_)">
                  <c:v>4366.083333333333</c:v>
                </c:pt>
                <c:pt idx="88" formatCode="_(* #,##0_);_(* \(#,##0\);_(* &quot;-&quot;??_);_(@_)">
                  <c:v>4658.666666666667</c:v>
                </c:pt>
                <c:pt idx="89" formatCode="_(* #,##0_);_(* \(#,##0\);_(* &quot;-&quot;??_);_(@_)">
                  <c:v>4815.416666666667</c:v>
                </c:pt>
                <c:pt idx="90" formatCode="_(* #,##0_);_(* \(#,##0\);_(* &quot;-&quot;??_);_(@_)">
                  <c:v>5009.75</c:v>
                </c:pt>
                <c:pt idx="91" formatCode="_(* #,##0_);_(* \(#,##0\);_(* &quot;-&quot;??_);_(@_)">
                  <c:v>5398.416666666667</c:v>
                </c:pt>
                <c:pt idx="92" formatCode="_(* #,##0_);_(* \(#,##0\);_(* &quot;-&quot;??_);_(@_)">
                  <c:v>5819.833333333333</c:v>
                </c:pt>
                <c:pt idx="93" formatCode="_(* #,##0_);_(* \(#,##0\);_(* &quot;-&quot;??_);_(@_)">
                  <c:v>6280.666666666667</c:v>
                </c:pt>
                <c:pt idx="94" formatCode="_(* #,##0_);_(* \(#,##0\);_(* &quot;-&quot;??_);_(@_)">
                  <c:v>6918.25</c:v>
                </c:pt>
                <c:pt idx="95" formatCode="_(* #,##0_);_(* \(#,##0\);_(* &quot;-&quot;??_);_(@_)">
                  <c:v>7307.583333333333</c:v>
                </c:pt>
                <c:pt idx="96" formatCode="_(* #,##0_);_(* \(#,##0\);_(* &quot;-&quot;??_);_(@_)">
                  <c:v>7457.8819444444443</c:v>
                </c:pt>
                <c:pt idx="97" formatCode="_(* #,##0_);_(* \(#,##0\);_(* &quot;-&quot;??_);_(@_)">
                  <c:v>7619.9554398148139</c:v>
                </c:pt>
                <c:pt idx="98" formatCode="_(* #,##0_);_(* \(#,##0\);_(* &quot;-&quot;??_);_(@_)">
                  <c:v>7744.701726466049</c:v>
                </c:pt>
                <c:pt idx="99" formatCode="_(* #,##0_);_(* \(#,##0\);_(* &quot;-&quot;??_);_(@_)">
                  <c:v>7813.1768703382195</c:v>
                </c:pt>
                <c:pt idx="100" formatCode="_(* #,##0_);_(* \(#,##0\);_(* &quot;-&quot;??_);_(@_)">
                  <c:v>7973.6082761997395</c:v>
                </c:pt>
                <c:pt idx="101" formatCode="_(* #,##0_);_(* \(#,##0\);_(* &quot;-&quot;??_);_(@_)">
                  <c:v>8241.5756325497186</c:v>
                </c:pt>
                <c:pt idx="102" formatCode="_(* #,##0_);_(* \(#,##0\);_(* &quot;-&quot;??_);_(@_)">
                  <c:v>8478.8736019288608</c:v>
                </c:pt>
                <c:pt idx="103" formatCode="_(* #,##0_);_(* \(#,##0\);_(* &quot;-&quot;??_);_(@_)">
                  <c:v>8464.9464020895994</c:v>
                </c:pt>
                <c:pt idx="104" formatCode="_(* #,##0_);_(* \(#,##0\);_(* &quot;-&quot;??_);_(@_)">
                  <c:v>8434.3586022637319</c:v>
                </c:pt>
                <c:pt idx="105" formatCode="_(* #,##0_);_(* \(#,##0\);_(* &quot;-&quot;??_);_(@_)">
                  <c:v>8379.7218191190423</c:v>
                </c:pt>
                <c:pt idx="106" formatCode="_(* #,##0_);_(* \(#,##0\);_(* &quot;-&quot;??_);_(@_)">
                  <c:v>8147.7819707122953</c:v>
                </c:pt>
                <c:pt idx="107" formatCode="_(* #,##0_);_(* \(#,##0\);_(* &quot;-&quot;??_);_(@_)">
                  <c:v>8005.3471349383217</c:v>
                </c:pt>
                <c:pt idx="108" formatCode="_(* #,##0_);_(* \(#,##0\);_(* &quot;-&quot;??_);_(@_)">
                  <c:v>8063.4941184054032</c:v>
                </c:pt>
                <c:pt idx="109" formatCode="_(* #,##0_);_(* \(#,##0\);_(* &quot;-&quot;??_);_(@_)">
                  <c:v>8113.9617995688168</c:v>
                </c:pt>
                <c:pt idx="110" formatCode="_(* #,##0_);_(* \(#,##0\);_(* &quot;-&quot;??_);_(@_)">
                  <c:v>8155.1289962149822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6-47C6-A5EA-F48780BB5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025968"/>
        <c:axId val="380137712"/>
      </c:lineChart>
      <c:dateAx>
        <c:axId val="315025968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137712"/>
        <c:crosses val="autoZero"/>
        <c:auto val="1"/>
        <c:lblOffset val="100"/>
        <c:baseTimeUnit val="days"/>
      </c:dateAx>
      <c:valAx>
        <c:axId val="38013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02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Power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'Power curve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'Power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'Power curve P'!$B$6:$B$112</c:f>
              <c:numCache>
                <c:formatCode>0</c:formatCode>
                <c:ptCount val="107"/>
                <c:pt idx="0">
                  <c:v>18761.833439806887</c:v>
                </c:pt>
                <c:pt idx="1">
                  <c:v>17812.277646086761</c:v>
                </c:pt>
                <c:pt idx="2">
                  <c:v>16910.7798528518</c:v>
                </c:pt>
                <c:pt idx="3">
                  <c:v>16054.907797311464</c:v>
                </c:pt>
                <c:pt idx="4">
                  <c:v>15242.352295325731</c:v>
                </c:pt>
                <c:pt idx="5">
                  <c:v>14470.921197065883</c:v>
                </c:pt>
                <c:pt idx="6">
                  <c:v>13738.531997584958</c:v>
                </c:pt>
                <c:pt idx="7">
                  <c:v>13043.217920504443</c:v>
                </c:pt>
                <c:pt idx="8">
                  <c:v>12383.029764583558</c:v>
                </c:pt>
                <c:pt idx="9">
                  <c:v>11756.76729805944</c:v>
                </c:pt>
                <c:pt idx="10">
                  <c:v>11158.131372221977</c:v>
                </c:pt>
                <c:pt idx="11">
                  <c:v>10622.078686754001</c:v>
                </c:pt>
                <c:pt idx="12">
                  <c:v>9857</c:v>
                </c:pt>
                <c:pt idx="13">
                  <c:v>11163</c:v>
                </c:pt>
                <c:pt idx="14">
                  <c:v>9090</c:v>
                </c:pt>
                <c:pt idx="15">
                  <c:v>8832</c:v>
                </c:pt>
                <c:pt idx="16">
                  <c:v>8646</c:v>
                </c:pt>
                <c:pt idx="17">
                  <c:v>5394</c:v>
                </c:pt>
                <c:pt idx="18">
                  <c:v>4758</c:v>
                </c:pt>
                <c:pt idx="19">
                  <c:v>5888</c:v>
                </c:pt>
                <c:pt idx="20">
                  <c:v>6923</c:v>
                </c:pt>
                <c:pt idx="21">
                  <c:v>6123</c:v>
                </c:pt>
                <c:pt idx="22">
                  <c:v>5513</c:v>
                </c:pt>
                <c:pt idx="23">
                  <c:v>5504</c:v>
                </c:pt>
                <c:pt idx="24">
                  <c:v>5185</c:v>
                </c:pt>
                <c:pt idx="25">
                  <c:v>3512</c:v>
                </c:pt>
                <c:pt idx="26">
                  <c:v>3560</c:v>
                </c:pt>
                <c:pt idx="27">
                  <c:v>3775</c:v>
                </c:pt>
                <c:pt idx="28">
                  <c:v>3982</c:v>
                </c:pt>
                <c:pt idx="29">
                  <c:v>3062</c:v>
                </c:pt>
                <c:pt idx="30">
                  <c:v>2877</c:v>
                </c:pt>
                <c:pt idx="31">
                  <c:v>2377</c:v>
                </c:pt>
                <c:pt idx="32">
                  <c:v>1922</c:v>
                </c:pt>
                <c:pt idx="33">
                  <c:v>1712</c:v>
                </c:pt>
                <c:pt idx="34">
                  <c:v>1962</c:v>
                </c:pt>
                <c:pt idx="35">
                  <c:v>1708</c:v>
                </c:pt>
                <c:pt idx="36">
                  <c:v>1646</c:v>
                </c:pt>
                <c:pt idx="37">
                  <c:v>1508</c:v>
                </c:pt>
                <c:pt idx="38">
                  <c:v>1539</c:v>
                </c:pt>
                <c:pt idx="39">
                  <c:v>1012</c:v>
                </c:pt>
                <c:pt idx="40">
                  <c:v>1008</c:v>
                </c:pt>
                <c:pt idx="41">
                  <c:v>1360</c:v>
                </c:pt>
                <c:pt idx="42">
                  <c:v>1188</c:v>
                </c:pt>
                <c:pt idx="43">
                  <c:v>1173</c:v>
                </c:pt>
                <c:pt idx="44">
                  <c:v>1103</c:v>
                </c:pt>
                <c:pt idx="45">
                  <c:v>1121</c:v>
                </c:pt>
                <c:pt idx="46">
                  <c:v>849</c:v>
                </c:pt>
                <c:pt idx="47">
                  <c:v>855</c:v>
                </c:pt>
                <c:pt idx="48">
                  <c:v>1051</c:v>
                </c:pt>
                <c:pt idx="49">
                  <c:v>987</c:v>
                </c:pt>
                <c:pt idx="50">
                  <c:v>1034</c:v>
                </c:pt>
                <c:pt idx="51">
                  <c:v>1145</c:v>
                </c:pt>
                <c:pt idx="52">
                  <c:v>1167</c:v>
                </c:pt>
                <c:pt idx="53">
                  <c:v>643</c:v>
                </c:pt>
                <c:pt idx="54">
                  <c:v>760</c:v>
                </c:pt>
                <c:pt idx="55">
                  <c:v>921</c:v>
                </c:pt>
                <c:pt idx="56">
                  <c:v>897</c:v>
                </c:pt>
                <c:pt idx="57">
                  <c:v>823</c:v>
                </c:pt>
                <c:pt idx="58">
                  <c:v>736</c:v>
                </c:pt>
                <c:pt idx="59">
                  <c:v>721</c:v>
                </c:pt>
                <c:pt idx="60">
                  <c:v>461</c:v>
                </c:pt>
                <c:pt idx="61">
                  <c:v>493</c:v>
                </c:pt>
                <c:pt idx="62">
                  <c:v>645</c:v>
                </c:pt>
                <c:pt idx="63">
                  <c:v>529</c:v>
                </c:pt>
                <c:pt idx="64">
                  <c:v>599</c:v>
                </c:pt>
                <c:pt idx="65">
                  <c:v>510</c:v>
                </c:pt>
                <c:pt idx="66">
                  <c:v>558</c:v>
                </c:pt>
                <c:pt idx="67">
                  <c:v>375</c:v>
                </c:pt>
                <c:pt idx="68">
                  <c:v>399</c:v>
                </c:pt>
                <c:pt idx="69">
                  <c:v>448</c:v>
                </c:pt>
                <c:pt idx="70">
                  <c:v>414</c:v>
                </c:pt>
                <c:pt idx="71">
                  <c:v>415</c:v>
                </c:pt>
                <c:pt idx="72">
                  <c:v>463</c:v>
                </c:pt>
                <c:pt idx="73">
                  <c:v>503</c:v>
                </c:pt>
                <c:pt idx="74">
                  <c:v>334</c:v>
                </c:pt>
                <c:pt idx="75">
                  <c:v>328</c:v>
                </c:pt>
                <c:pt idx="76">
                  <c:v>483</c:v>
                </c:pt>
                <c:pt idx="77">
                  <c:v>429</c:v>
                </c:pt>
                <c:pt idx="78">
                  <c:v>494</c:v>
                </c:pt>
                <c:pt idx="79">
                  <c:v>394</c:v>
                </c:pt>
                <c:pt idx="80">
                  <c:v>434</c:v>
                </c:pt>
                <c:pt idx="81">
                  <c:v>342</c:v>
                </c:pt>
                <c:pt idx="82">
                  <c:v>348</c:v>
                </c:pt>
                <c:pt idx="83">
                  <c:v>479</c:v>
                </c:pt>
                <c:pt idx="84">
                  <c:v>435</c:v>
                </c:pt>
                <c:pt idx="85">
                  <c:v>482</c:v>
                </c:pt>
                <c:pt idx="86">
                  <c:v>527</c:v>
                </c:pt>
                <c:pt idx="87">
                  <c:v>501</c:v>
                </c:pt>
                <c:pt idx="88">
                  <c:v>473</c:v>
                </c:pt>
                <c:pt idx="89">
                  <c:v>395</c:v>
                </c:pt>
                <c:pt idx="90">
                  <c:v>530</c:v>
                </c:pt>
                <c:pt idx="91">
                  <c:v>571</c:v>
                </c:pt>
                <c:pt idx="92">
                  <c:v>574</c:v>
                </c:pt>
                <c:pt idx="93">
                  <c:v>607</c:v>
                </c:pt>
                <c:pt idx="94">
                  <c:v>675</c:v>
                </c:pt>
                <c:pt idx="95">
                  <c:v>473</c:v>
                </c:pt>
                <c:pt idx="96">
                  <c:v>434</c:v>
                </c:pt>
                <c:pt idx="97">
                  <c:v>656</c:v>
                </c:pt>
                <c:pt idx="98">
                  <c:v>595</c:v>
                </c:pt>
                <c:pt idx="99">
                  <c:v>654</c:v>
                </c:pt>
                <c:pt idx="100">
                  <c:v>665</c:v>
                </c:pt>
                <c:pt idx="101">
                  <c:v>795</c:v>
                </c:pt>
                <c:pt idx="102">
                  <c:v>539</c:v>
                </c:pt>
                <c:pt idx="103">
                  <c:v>516</c:v>
                </c:pt>
                <c:pt idx="104">
                  <c:v>581</c:v>
                </c:pt>
                <c:pt idx="105">
                  <c:v>592</c:v>
                </c:pt>
                <c:pt idx="10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9BA-B556-520FEF371090}"/>
            </c:ext>
          </c:extLst>
        </c:ser>
        <c:ser>
          <c:idx val="1"/>
          <c:order val="1"/>
          <c:tx>
            <c:strRef>
              <c:f>'Power curve P'!$E$1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'Power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'Power curve P'!$E$2:$E$110</c:f>
              <c:numCache>
                <c:formatCode>0</c:formatCode>
                <c:ptCount val="109"/>
                <c:pt idx="0">
                  <c:v>23093.967840666635</c:v>
                </c:pt>
                <c:pt idx="1">
                  <c:v>21925.158244626069</c:v>
                </c:pt>
                <c:pt idx="2">
                  <c:v>20815.503311015986</c:v>
                </c:pt>
                <c:pt idx="3">
                  <c:v>19762.009161194008</c:v>
                </c:pt>
                <c:pt idx="4">
                  <c:v>18761.833439806887</c:v>
                </c:pt>
                <c:pt idx="5">
                  <c:v>17812.277646086761</c:v>
                </c:pt>
                <c:pt idx="6">
                  <c:v>16910.7798528518</c:v>
                </c:pt>
                <c:pt idx="7">
                  <c:v>16054.907797311464</c:v>
                </c:pt>
                <c:pt idx="8">
                  <c:v>15242.352295325731</c:v>
                </c:pt>
                <c:pt idx="9">
                  <c:v>14470.921197065883</c:v>
                </c:pt>
                <c:pt idx="10">
                  <c:v>13738.531997584958</c:v>
                </c:pt>
                <c:pt idx="11">
                  <c:v>13043.217920504443</c:v>
                </c:pt>
                <c:pt idx="12">
                  <c:v>12383.029764583558</c:v>
                </c:pt>
                <c:pt idx="13">
                  <c:v>11756.76729805944</c:v>
                </c:pt>
                <c:pt idx="14">
                  <c:v>11158.131372221977</c:v>
                </c:pt>
                <c:pt idx="15">
                  <c:v>10622.078686754001</c:v>
                </c:pt>
                <c:pt idx="16">
                  <c:v>11557.886172456741</c:v>
                </c:pt>
                <c:pt idx="17">
                  <c:v>9601.4036826601932</c:v>
                </c:pt>
                <c:pt idx="18">
                  <c:v>9337.4750121911438</c:v>
                </c:pt>
                <c:pt idx="19">
                  <c:v>8733.2738489044077</c:v>
                </c:pt>
                <c:pt idx="20">
                  <c:v>5633.3573889703948</c:v>
                </c:pt>
                <c:pt idx="21">
                  <c:v>5193.6301082827413</c:v>
                </c:pt>
                <c:pt idx="22">
                  <c:v>6378.8498304101067</c:v>
                </c:pt>
                <c:pt idx="23">
                  <c:v>7232.3680146387633</c:v>
                </c:pt>
                <c:pt idx="24">
                  <c:v>6409.5695659156345</c:v>
                </c:pt>
                <c:pt idx="25">
                  <c:v>5842.7399785071484</c:v>
                </c:pt>
                <c:pt idx="26">
                  <c:v>5792.0447546350915</c:v>
                </c:pt>
                <c:pt idx="27">
                  <c:v>5274.1415040036054</c:v>
                </c:pt>
                <c:pt idx="28">
                  <c:v>3729.1909965401046</c:v>
                </c:pt>
                <c:pt idx="29">
                  <c:v>3802.2429255761435</c:v>
                </c:pt>
                <c:pt idx="30">
                  <c:v>4029.0868988174916</c:v>
                </c:pt>
                <c:pt idx="31">
                  <c:v>4098.8944773357844</c:v>
                </c:pt>
                <c:pt idx="32">
                  <c:v>3221.2457535753997</c:v>
                </c:pt>
                <c:pt idx="33">
                  <c:v>2983.3217979188275</c:v>
                </c:pt>
                <c:pt idx="34">
                  <c:v>2459.2818670699662</c:v>
                </c:pt>
                <c:pt idx="35">
                  <c:v>2009.4947940787047</c:v>
                </c:pt>
                <c:pt idx="36">
                  <c:v>1847.9575643435428</c:v>
                </c:pt>
                <c:pt idx="37">
                  <c:v>2046.0545664986814</c:v>
                </c:pt>
                <c:pt idx="38">
                  <c:v>1802.2969649241745</c:v>
                </c:pt>
                <c:pt idx="39">
                  <c:v>1726.485618185294</c:v>
                </c:pt>
                <c:pt idx="40">
                  <c:v>1602.6378404458903</c:v>
                </c:pt>
                <c:pt idx="41">
                  <c:v>1561.419762811181</c:v>
                </c:pt>
                <c:pt idx="42">
                  <c:v>1072.2173841948761</c:v>
                </c:pt>
                <c:pt idx="43">
                  <c:v>1115.2391097264672</c:v>
                </c:pt>
                <c:pt idx="44">
                  <c:v>1418.8038165233227</c:v>
                </c:pt>
                <c:pt idx="45">
                  <c:v>1257.3219884356554</c:v>
                </c:pt>
                <c:pt idx="46">
                  <c:v>1234.1198788170959</c:v>
                </c:pt>
                <c:pt idx="47">
                  <c:v>1171.6006147684548</c:v>
                </c:pt>
                <c:pt idx="48">
                  <c:v>1152.1813084626103</c:v>
                </c:pt>
                <c:pt idx="49">
                  <c:v>900.76038701131949</c:v>
                </c:pt>
                <c:pt idx="50">
                  <c:v>932.34457006796663</c:v>
                </c:pt>
                <c:pt idx="51">
                  <c:v>1105.5930009919859</c:v>
                </c:pt>
                <c:pt idx="52">
                  <c:v>1052.4873387622524</c:v>
                </c:pt>
                <c:pt idx="53">
                  <c:v>1110.8051686563626</c:v>
                </c:pt>
                <c:pt idx="54">
                  <c:v>1216.6528259779006</c:v>
                </c:pt>
                <c:pt idx="55">
                  <c:v>1167.4875912888119</c:v>
                </c:pt>
                <c:pt idx="56">
                  <c:v>697.13073754495053</c:v>
                </c:pt>
                <c:pt idx="57">
                  <c:v>826.99537354857773</c:v>
                </c:pt>
                <c:pt idx="58">
                  <c:v>973.09966956426422</c:v>
                </c:pt>
                <c:pt idx="59">
                  <c:v>941.021097090941</c:v>
                </c:pt>
                <c:pt idx="60">
                  <c:v>860.85316560594447</c:v>
                </c:pt>
                <c:pt idx="61">
                  <c:v>778.18929666833708</c:v>
                </c:pt>
                <c:pt idx="62">
                  <c:v>729.7631724679178</c:v>
                </c:pt>
                <c:pt idx="63">
                  <c:v>492.92119956697053</c:v>
                </c:pt>
                <c:pt idx="64">
                  <c:v>542.77305467718668</c:v>
                </c:pt>
                <c:pt idx="65">
                  <c:v>668.31818634756394</c:v>
                </c:pt>
                <c:pt idx="66">
                  <c:v>570.04791186426655</c:v>
                </c:pt>
                <c:pt idx="67">
                  <c:v>623.14135993758089</c:v>
                </c:pt>
                <c:pt idx="68">
                  <c:v>546.98670298813659</c:v>
                </c:pt>
                <c:pt idx="69">
                  <c:v>567.20095937375379</c:v>
                </c:pt>
                <c:pt idx="70">
                  <c:v>400.69672098981653</c:v>
                </c:pt>
                <c:pt idx="71">
                  <c:v>429.45634417605299</c:v>
                </c:pt>
                <c:pt idx="72">
                  <c:v>470.37880842035531</c:v>
                </c:pt>
                <c:pt idx="73">
                  <c:v>438.98438273181483</c:v>
                </c:pt>
                <c:pt idx="74">
                  <c:v>446.28403547066932</c:v>
                </c:pt>
                <c:pt idx="75">
                  <c:v>496.10331949710076</c:v>
                </c:pt>
                <c:pt idx="76">
                  <c:v>510.7580266223045</c:v>
                </c:pt>
                <c:pt idx="77">
                  <c:v>353.25283060093176</c:v>
                </c:pt>
                <c:pt idx="78">
                  <c:v>368.26669553498334</c:v>
                </c:pt>
                <c:pt idx="79">
                  <c:v>504.82463176027909</c:v>
                </c:pt>
                <c:pt idx="80">
                  <c:v>463.38131409372562</c:v>
                </c:pt>
                <c:pt idx="81">
                  <c:v>510.37807394248296</c:v>
                </c:pt>
                <c:pt idx="82">
                  <c:v>422.96138203704555</c:v>
                </c:pt>
                <c:pt idx="83">
                  <c:v>447.83845296647661</c:v>
                </c:pt>
                <c:pt idx="84">
                  <c:v>363.32615089178324</c:v>
                </c:pt>
                <c:pt idx="85">
                  <c:v>386.28106580200472</c:v>
                </c:pt>
                <c:pt idx="86">
                  <c:v>501.91209915858889</c:v>
                </c:pt>
                <c:pt idx="87">
                  <c:v>467.35183908181045</c:v>
                </c:pt>
                <c:pt idx="88">
                  <c:v>516.90764285801163</c:v>
                </c:pt>
                <c:pt idx="89">
                  <c:v>555.18309044359069</c:v>
                </c:pt>
                <c:pt idx="90">
                  <c:v>527.35684444321157</c:v>
                </c:pt>
                <c:pt idx="91">
                  <c:v>491.03815965336344</c:v>
                </c:pt>
                <c:pt idx="92">
                  <c:v>436.63341740710666</c:v>
                </c:pt>
                <c:pt idx="93">
                  <c:v>567.25795877037706</c:v>
                </c:pt>
                <c:pt idx="94">
                  <c:v>605.67430709838573</c:v>
                </c:pt>
                <c:pt idx="95">
                  <c:v>612.83713048028358</c:v>
                </c:pt>
                <c:pt idx="96">
                  <c:v>652.4645860935359</c:v>
                </c:pt>
                <c:pt idx="97">
                  <c:v>688.70184317392227</c:v>
                </c:pt>
                <c:pt idx="98">
                  <c:v>496.21572054121884</c:v>
                </c:pt>
                <c:pt idx="99">
                  <c:v>489.52445601228692</c:v>
                </c:pt>
                <c:pt idx="100">
                  <c:v>687.28018364959848</c:v>
                </c:pt>
                <c:pt idx="101">
                  <c:v>638.54942740060983</c:v>
                </c:pt>
                <c:pt idx="102">
                  <c:v>694.71870143814601</c:v>
                </c:pt>
                <c:pt idx="103">
                  <c:v>722.17720891512283</c:v>
                </c:pt>
                <c:pt idx="104">
                  <c:v>808.73628220956311</c:v>
                </c:pt>
                <c:pt idx="105">
                  <c:v>568.30170130761599</c:v>
                </c:pt>
                <c:pt idx="106">
                  <c:v>555.603756978143</c:v>
                </c:pt>
                <c:pt idx="107">
                  <c:v>617.33665166156584</c:v>
                </c:pt>
                <c:pt idx="108">
                  <c:v>632.71418373354663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9BA-B556-520FEF371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56496"/>
        <c:axId val="365205856"/>
      </c:lineChart>
      <c:dateAx>
        <c:axId val="34515649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205856"/>
        <c:crosses val="autoZero"/>
        <c:auto val="1"/>
        <c:lblOffset val="100"/>
        <c:baseTimeUnit val="days"/>
      </c:dateAx>
      <c:valAx>
        <c:axId val="36520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5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91440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D44F7-89F2-4CD6-99A6-1384A3F18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</xdr:colOff>
      <xdr:row>18</xdr:row>
      <xdr:rowOff>7620</xdr:rowOff>
    </xdr:from>
    <xdr:to>
      <xdr:col>14</xdr:col>
      <xdr:colOff>121920</xdr:colOff>
      <xdr:row>33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633645-3604-45AC-A446-0B9D50AB7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</xdr:colOff>
      <xdr:row>6</xdr:row>
      <xdr:rowOff>11429</xdr:rowOff>
    </xdr:from>
    <xdr:to>
      <xdr:col>16</xdr:col>
      <xdr:colOff>66675</xdr:colOff>
      <xdr:row>20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335279</xdr:colOff>
      <xdr:row>20</xdr:row>
      <xdr:rowOff>95250</xdr:rowOff>
    </xdr:from>
    <xdr:to>
      <xdr:col>10</xdr:col>
      <xdr:colOff>180974</xdr:colOff>
      <xdr:row>38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9525</xdr:rowOff>
    </xdr:from>
    <xdr:to>
      <xdr:col>14</xdr:col>
      <xdr:colOff>247649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2</xdr:row>
      <xdr:rowOff>22860</xdr:rowOff>
    </xdr:from>
    <xdr:to>
      <xdr:col>19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9C2B58-5FD2-46FE-B4C4-8C3C3A3D7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280035</xdr:colOff>
      <xdr:row>0</xdr:row>
      <xdr:rowOff>140969</xdr:rowOff>
    </xdr:from>
    <xdr:to>
      <xdr:col>13</xdr:col>
      <xdr:colOff>600075</xdr:colOff>
      <xdr:row>20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E15C10-796A-4F46-A537-443350168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0</xdr:row>
      <xdr:rowOff>175260</xdr:rowOff>
    </xdr:from>
    <xdr:to>
      <xdr:col>19</xdr:col>
      <xdr:colOff>7620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D19448-B66C-420C-9500-BB9A1FD82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18</xdr:col>
      <xdr:colOff>556260</xdr:colOff>
      <xdr:row>20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31ECE2-38E4-46EF-8087-73D6E4BA1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8</xdr:row>
      <xdr:rowOff>9525</xdr:rowOff>
    </xdr:from>
    <xdr:to>
      <xdr:col>10</xdr:col>
      <xdr:colOff>1647824</xdr:colOff>
      <xdr:row>21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</xdr:row>
      <xdr:rowOff>180975</xdr:rowOff>
    </xdr:from>
    <xdr:to>
      <xdr:col>12</xdr:col>
      <xdr:colOff>9525</xdr:colOff>
      <xdr:row>20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</xdr:colOff>
      <xdr:row>6</xdr:row>
      <xdr:rowOff>1904</xdr:rowOff>
    </xdr:from>
    <xdr:to>
      <xdr:col>15</xdr:col>
      <xdr:colOff>133350</xdr:colOff>
      <xdr:row>21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110489</xdr:colOff>
      <xdr:row>0</xdr:row>
      <xdr:rowOff>133351</xdr:rowOff>
    </xdr:from>
    <xdr:to>
      <xdr:col>15</xdr:col>
      <xdr:colOff>485775</xdr:colOff>
      <xdr:row>17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A9BE4C-A153-4E55-B367-31FE4534D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335279</xdr:colOff>
      <xdr:row>20</xdr:row>
      <xdr:rowOff>95250</xdr:rowOff>
    </xdr:from>
    <xdr:to>
      <xdr:col>10</xdr:col>
      <xdr:colOff>180974</xdr:colOff>
      <xdr:row>38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0</xdr:row>
      <xdr:rowOff>95250</xdr:rowOff>
    </xdr:from>
    <xdr:to>
      <xdr:col>18</xdr:col>
      <xdr:colOff>323849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175260</xdr:rowOff>
    </xdr:from>
    <xdr:to>
      <xdr:col>23</xdr:col>
      <xdr:colOff>7620</xdr:colOff>
      <xdr:row>27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62BA4C-F85B-4235-9F8D-70D85989E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0</xdr:row>
      <xdr:rowOff>175260</xdr:rowOff>
    </xdr:from>
    <xdr:to>
      <xdr:col>16</xdr:col>
      <xdr:colOff>60960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2AC68F-A1E5-4F9E-9884-DB5F3B545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0</xdr:row>
      <xdr:rowOff>104775</xdr:rowOff>
    </xdr:from>
    <xdr:to>
      <xdr:col>12</xdr:col>
      <xdr:colOff>438150</xdr:colOff>
      <xdr:row>17</xdr:row>
      <xdr:rowOff>104775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104773</xdr:colOff>
      <xdr:row>0</xdr:row>
      <xdr:rowOff>66675</xdr:rowOff>
    </xdr:from>
    <xdr:to>
      <xdr:col>12</xdr:col>
      <xdr:colOff>342900</xdr:colOff>
      <xdr:row>21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1</xdr:row>
      <xdr:rowOff>57150</xdr:rowOff>
    </xdr:from>
    <xdr:to>
      <xdr:col>12</xdr:col>
      <xdr:colOff>438150</xdr:colOff>
      <xdr:row>20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971549</xdr:colOff>
      <xdr:row>9</xdr:row>
      <xdr:rowOff>9525</xdr:rowOff>
    </xdr:from>
    <xdr:to>
      <xdr:col>10</xdr:col>
      <xdr:colOff>1523999</xdr:colOff>
      <xdr:row>24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38100</xdr:rowOff>
    </xdr:from>
    <xdr:to>
      <xdr:col>11</xdr:col>
      <xdr:colOff>57150</xdr:colOff>
      <xdr:row>22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9" name="Table19" displayName="Table19" ref="A1:B60" totalsRowShown="0" headerRowDxfId="66" headerRowBorderDxfId="69" tableBorderDxfId="70">
  <autoFilter ref="A1:B60"/>
  <tableColumns count="2">
    <tableColumn id="1" name="Date" dataDxfId="68"/>
    <tableColumn id="2" name="Positive Patients" dataDxfId="67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7" name="Table7" displayName="Table7" ref="A1:F112" totalsRowShown="0" headerRowDxfId="144" headerRowBorderDxfId="151" tableBorderDxfId="152">
  <autoFilter ref="A1:F112"/>
  <tableColumns count="6">
    <tableColumn id="1" name="Date" dataDxfId="150"/>
    <tableColumn id="2" name="Positive Patients (yt)" dataDxfId="149" dataCellStyle="Comma"/>
    <tableColumn id="3" name="y(t-1)" dataDxfId="148"/>
    <tableColumn id="4" name="y(t-2)" dataDxfId="147"/>
    <tableColumn id="5" name="Predicted" dataDxfId="146" dataCellStyle="Comma"/>
    <tableColumn id="6" name="SS" dataDxfId="145" dataCellStyle="Comma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8" name="Table8" displayName="Table8" ref="H1:I3" totalsRowShown="0" headerRowDxfId="140" tableBorderDxfId="143">
  <autoFilter ref="H1:I3"/>
  <tableColumns count="2">
    <tableColumn id="1" name="Parameters" dataDxfId="142"/>
    <tableColumn id="2" name="Values" dataDxfId="141" dataCellStyle="Percent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9" name="Table9" displayName="Table9" ref="A1:F112" totalsRowShown="0" headerRowDxfId="137" headerRowBorderDxfId="138" tableBorderDxfId="139" headerRowCellStyle="Warning Text" dataCellStyle="Warning Text">
  <autoFilter ref="A1:F112"/>
  <tableColumns count="6">
    <tableColumn id="1" name="Date" dataDxfId="111"/>
    <tableColumn id="2" name="Positive Patients (yt)" dataDxfId="110" dataCellStyle="Comma"/>
    <tableColumn id="3" name="y(t-1)" dataDxfId="109"/>
    <tableColumn id="4" name="y(t-2)" dataDxfId="108"/>
    <tableColumn id="5" name="Predicted" dataDxfId="107" dataCellStyle="Comma"/>
    <tableColumn id="6" name="Sum of Squares" dataDxfId="106" dataCellStyle="Comma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0" name="Table10" displayName="Table10" ref="J1:K3" totalsRowShown="0" headerRowDxfId="132" dataDxfId="133" tableBorderDxfId="136">
  <autoFilter ref="J1:K3"/>
  <tableColumns count="2">
    <tableColumn id="1" name="Parameters" dataDxfId="135"/>
    <tableColumn id="2" name="Values" dataDxfId="134"/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1" name="Table11" displayName="Table11" ref="A1:H112" headerRowDxfId="120" dataDxfId="121" headerRowBorderDxfId="130" tableBorderDxfId="131" dataCellStyle="Comma">
  <autoFilter ref="A1:H112"/>
  <tableColumns count="8">
    <tableColumn id="1" name="Date" totalsRowLabel="Total" dataDxfId="129" totalsRowDxfId="112"/>
    <tableColumn id="2" name="Positive Patients (yt)" dataDxfId="128" totalsRowDxfId="113"/>
    <tableColumn id="3" name="y(t-1)" dataDxfId="127" totalsRowDxfId="114"/>
    <tableColumn id="4" name="y(t-2)" dataDxfId="126" totalsRowDxfId="115"/>
    <tableColumn id="5" name="x1" dataDxfId="125" totalsRowDxfId="116" dataCellStyle="Comma"/>
    <tableColumn id="6" name="x2" dataDxfId="124" totalsRowDxfId="117" dataCellStyle="Comma"/>
    <tableColumn id="7" name="Predicted" dataDxfId="123" totalsRowDxfId="118" dataCellStyle="Comma"/>
    <tableColumn id="8" name="Sum of Squares" totalsRowFunction="sum" dataDxfId="122" totalsRowDxfId="119" dataCellStyle="Comma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2" name="Table12" displayName="Table12" ref="A1:I17" totalsRowShown="0" headerRowDxfId="94" headerRowBorderDxfId="104" tableBorderDxfId="105">
  <autoFilter ref="A1:I17"/>
  <tableColumns count="9">
    <tableColumn id="1" name="Date" dataDxfId="103"/>
    <tableColumn id="2" name="Forecast" dataDxfId="102">
      <calculatedColumnFormula>'Forecast All'!C311</calculatedColumnFormula>
    </tableColumn>
    <tableColumn id="3" name="3 Days Moving Avg" dataDxfId="101">
      <calculatedColumnFormula>'3 Day Moving Avg P'!C97</calculatedColumnFormula>
    </tableColumn>
    <tableColumn id="4" name="7 Day Moving Avg" dataDxfId="100">
      <calculatedColumnFormula>'7 Day Moving Avg P'!C97</calculatedColumnFormula>
    </tableColumn>
    <tableColumn id="5" name="12 Day Moving Avg" dataDxfId="99">
      <calculatedColumnFormula>'12 Day Moving Avg P'!C97</calculatedColumnFormula>
    </tableColumn>
    <tableColumn id="6" name="Log Curve" dataDxfId="98">
      <calculatedColumnFormula>VLOOKUP(A2, 'Log Curve P'!$A$1:$B$18, 2,FALSE)</calculatedColumnFormula>
    </tableColumn>
    <tableColumn id="7" name="Linear Curve" dataDxfId="97">
      <calculatedColumnFormula>VLOOKUP(A2,'Linear Curve P'!$A$1:$B$18, 2,FALSE)</calculatedColumnFormula>
    </tableColumn>
    <tableColumn id="8" name="Power Curve" dataDxfId="96" dataCellStyle="Comma">
      <calculatedColumnFormula>VLOOKUP(A2,'Power curve P'!$A$1:$C$20,2,FALSE)</calculatedColumnFormula>
    </tableColumn>
    <tableColumn id="9" name="Average Cases Per Day" dataDxfId="95">
      <calculatedColumnFormula>AVERAGE(B2:G2)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21" name="Table21" displayName="Table21" ref="A1:B96" totalsRowShown="0" headerRowDxfId="57" tableBorderDxfId="60">
  <autoFilter ref="A1:B96"/>
  <tableColumns count="2">
    <tableColumn id="1" name="Date " dataDxfId="59"/>
    <tableColumn id="2" name="Deaths Due to covid " dataDxfId="58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3" name="Table3" displayName="Table3" ref="A1:E112" totalsRowShown="0">
  <autoFilter ref="A1:E112"/>
  <tableColumns count="5">
    <tableColumn id="1" name="Date " dataDxfId="160"/>
    <tableColumn id="2" name="Deaths Due to covid "/>
    <tableColumn id="3" name="Forecast(Deaths Due to covid )">
      <calculatedColumnFormula>_xlfn.FORECAST.ETS(A2,$B$2:$B$96,$A$2:$A$96,1,1)</calculatedColumnFormula>
    </tableColumn>
    <tableColumn id="4" name="Lower Confidence Bound(Deaths Due to covid )" dataDxfId="159">
      <calculatedColumnFormula>C2-_xlfn.FORECAST.ETS.CONFINT(A2,$B$2:$B$96,$A$2:$A$96,0.95,1,1)</calculatedColumnFormula>
    </tableColumn>
    <tableColumn id="5" name="Upper Confidence Bound(Deaths Due to covid )" dataDxfId="158">
      <calculatedColumnFormula>C2+_xlfn.FORECAST.ETS.CONFINT(A2,$B$2:$B$96,$A$2:$A$96,0.95,1,1)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2" name="Table22" displayName="Table22" ref="A1:C112" totalsRowShown="0" tableBorderDxfId="56">
  <autoFilter ref="A1:C112"/>
  <tableColumns count="3">
    <tableColumn id="1" name="Date " dataDxfId="55"/>
    <tableColumn id="2" name="Deaths Due to covid " dataDxfId="54"/>
    <tableColumn id="3" name="3 Day Moving Average" dataDxfId="53" dataCellStyle="Comma"/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3" name="Table23" displayName="Table23" ref="A1:C112" totalsRowShown="0" headerRowDxfId="51" tableBorderDxfId="52">
  <autoFilter ref="A1:C112"/>
  <tableColumns count="3">
    <tableColumn id="1" name="Date " dataDxfId="50"/>
    <tableColumn id="2" name="Deaths Due to covid " dataDxfId="49"/>
    <tableColumn id="3" name="7 Days Moving average" dataDxfId="48" dataCellStyle="Comma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0" name="Table20" displayName="Table20" ref="E1:F306" totalsRowShown="0" headerRowDxfId="61" headerRowBorderDxfId="64" tableBorderDxfId="65">
  <autoFilter ref="E1:F306"/>
  <tableColumns count="2">
    <tableColumn id="1" name="Date" dataDxfId="63"/>
    <tableColumn id="2" name="Positive Patients" dataDxfId="62"/>
  </tableColumns>
  <tableStyleInfo name="TableStyleLight16" showFirstColumn="0" showLastColumn="0" showRowStripes="1" showColumnStripes="0"/>
</table>
</file>

<file path=xl/tables/table20.xml><?xml version="1.0" encoding="utf-8"?>
<table xmlns="http://schemas.openxmlformats.org/spreadsheetml/2006/main" id="24" name="Table24" displayName="Table24" ref="A1:C112" totalsRowShown="0" tableBorderDxfId="47">
  <autoFilter ref="A1:C112"/>
  <tableColumns count="3">
    <tableColumn id="1" name="Date " dataDxfId="46"/>
    <tableColumn id="2" name="Deaths Due to covid " dataDxfId="45"/>
    <tableColumn id="3" name="12 Days Moving Average" dataDxfId="44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5" name="Table25" displayName="Table25" ref="A1:F112" totalsRowShown="0" headerRowDxfId="34" dataDxfId="35" headerRowBorderDxfId="42" tableBorderDxfId="43">
  <autoFilter ref="A1:F112"/>
  <tableColumns count="6">
    <tableColumn id="1" name="Date" dataDxfId="41"/>
    <tableColumn id="2" name="Positive Patients (yt)" dataDxfId="40">
      <calculatedColumnFormula>VLOOKUP('Power curve D'!A2, 'Data for Deaths'!$A$2:$B$96, 2, FALSE)</calculatedColumnFormula>
    </tableColumn>
    <tableColumn id="3" name="y(t-1)" dataDxfId="39"/>
    <tableColumn id="4" name="y(t-2)" dataDxfId="38"/>
    <tableColumn id="5" name="Predicted" dataDxfId="37"/>
    <tableColumn id="6" name="SS" dataDxfId="36" dataCellStyle="Comma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26" displayName="Table26" ref="A1:F112" totalsRowShown="0" headerRowDxfId="24" dataDxfId="25" headerRowBorderDxfId="32" tableBorderDxfId="33" dataCellStyle="Comma">
  <autoFilter ref="A1:F112"/>
  <tableColumns count="6">
    <tableColumn id="1" name="Date" dataDxfId="31"/>
    <tableColumn id="2" name="Positive Patients (yt)" dataDxfId="30" dataCellStyle="Comma">
      <calculatedColumnFormula>'Power curve D'!B2</calculatedColumnFormula>
    </tableColumn>
    <tableColumn id="3" name="y(t-1)" dataDxfId="29" dataCellStyle="Comma"/>
    <tableColumn id="4" name="y(t-2)" dataDxfId="28" dataCellStyle="Comma"/>
    <tableColumn id="5" name="Predicted" dataDxfId="27" dataCellStyle="Comma"/>
    <tableColumn id="6" name="Sum of Squares" dataDxfId="26" dataCellStyle="Comma"/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27" displayName="Table27" ref="A1:H112" totalsRowShown="0" headerRowDxfId="12" dataDxfId="13" headerRowBorderDxfId="22" tableBorderDxfId="23" dataCellStyle="Comma">
  <autoFilter ref="A1:H112"/>
  <tableColumns count="8">
    <tableColumn id="1" name="Date" dataDxfId="21"/>
    <tableColumn id="2" name="Positive Patients (yt)" dataDxfId="20">
      <calculatedColumnFormula>'Power curve D'!B2</calculatedColumnFormula>
    </tableColumn>
    <tableColumn id="3" name="y(t-1)" dataDxfId="19"/>
    <tableColumn id="4" name="y(t-2)" dataDxfId="18"/>
    <tableColumn id="5" name="x1" dataDxfId="17" dataCellStyle="Comma"/>
    <tableColumn id="6" name="x2" dataDxfId="16" dataCellStyle="Comma"/>
    <tableColumn id="7" name="Predicted" dataDxfId="15" dataCellStyle="Comma"/>
    <tableColumn id="8" name="Sum of Squares" dataDxfId="14" dataCellStyle="Comma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28" displayName="Table28" ref="A1:I17" totalsRowShown="0" headerRowDxfId="0" headerRowBorderDxfId="10" tableBorderDxfId="11">
  <autoFilter ref="A1:I17"/>
  <tableColumns count="9">
    <tableColumn id="1" name="Date" dataDxfId="9"/>
    <tableColumn id="2" name="Forecast" dataDxfId="8">
      <calculatedColumnFormula>'Forecast Deaths'!C97</calculatedColumnFormula>
    </tableColumn>
    <tableColumn id="3" name="3 Days Moving Avg" dataDxfId="7">
      <calculatedColumnFormula>'3 Day Moving Avg D'!C97</calculatedColumnFormula>
    </tableColumn>
    <tableColumn id="4" name="7 Day Moving Avg" dataDxfId="6">
      <calculatedColumnFormula>'7 Day Moving Avg D'!C97</calculatedColumnFormula>
    </tableColumn>
    <tableColumn id="5" name="12 Day Moving Avg" dataDxfId="5">
      <calculatedColumnFormula>'12 Day Moving Avg D'!C97</calculatedColumnFormula>
    </tableColumn>
    <tableColumn id="6" name="Log Curve" dataDxfId="4">
      <calculatedColumnFormula>VLOOKUP(A2, 'Log Curve D'!$A$1:$B$18, 2,FALSE)</calculatedColumnFormula>
    </tableColumn>
    <tableColumn id="7" name="Linear Curve" dataDxfId="3">
      <calculatedColumnFormula>VLOOKUP(A2,'Linear Curve D'!$A$1:$B$18, 2,FALSE)</calculatedColumnFormula>
    </tableColumn>
    <tableColumn id="8" name="Power Curve" dataDxfId="2" dataCellStyle="Comma">
      <calculatedColumnFormula>VLOOKUP(A2,'Power curve D'!$A$1:$C$20,2,FALSE)</calculatedColumnFormula>
    </tableColumn>
    <tableColumn id="9" name="Average Cases Per Day" dataDxfId="1">
      <calculatedColumnFormula>AVERAGE(B2:H2)</calculatedColumn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16" name="Table16" displayName="Table16" ref="A2:B19" totalsRowShown="0" headerRowDxfId="74" headerRowBorderDxfId="77" tableBorderDxfId="78">
  <autoFilter ref="A2:B19"/>
  <tableColumns count="2">
    <tableColumn id="1" name="Date" dataDxfId="76"/>
    <tableColumn id="2" name="Average Cases Per Day" dataDxfId="75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A1:F60" totalsRowShown="0">
  <autoFilter ref="A1:F60"/>
  <tableColumns count="6">
    <tableColumn id="1" name="Timeline" dataDxfId="73"/>
    <tableColumn id="2" name="Values"/>
    <tableColumn id="3" name="Forecast">
      <calculatedColumnFormula>_xlfn.FORECAST.ETS(A2,$B$2:$B$32,$A$2:$A$32,1,1)</calculatedColumnFormula>
    </tableColumn>
    <tableColumn id="4" name="Lower Confidence Bound" dataDxfId="72">
      <calculatedColumnFormula>C2-_xlfn.FORECAST.ETS.CONFINT(A2,$B$2:$B$32,$A$2:$A$32,0.95,1,1)</calculatedColumnFormula>
    </tableColumn>
    <tableColumn id="5" name="Upper Confidence Bound" dataDxfId="71">
      <calculatedColumnFormula>C2+_xlfn.FORECAST.ETS.CONFINT(A2,$B$2:$B$32,$A$2:$A$32,0.95,1,1)</calculatedColumnFormula>
    </tableColumn>
    <tableColumn id="6" name="Actual data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A1:E326" totalsRowShown="0">
  <autoFilter ref="A1:E326"/>
  <tableColumns count="5">
    <tableColumn id="1" name="Date" dataDxfId="166"/>
    <tableColumn id="2" name="Positive Patients"/>
    <tableColumn id="3" name="Forecast(Positive Patients)">
      <calculatedColumnFormula>_xlfn.FORECAST.ETS(A2,$B$2:$B$306,$A$2:$A$306,1,1)</calculatedColumnFormula>
    </tableColumn>
    <tableColumn id="4" name="Lower Confidence Bound(Positive Patients)" dataDxfId="165">
      <calculatedColumnFormula>C2-_xlfn.FORECAST.ETS.CONFINT(A2,$B$2:$B$306,$A$2:$A$306,0.95,1,1)</calculatedColumnFormula>
    </tableColumn>
    <tableColumn id="5" name="Upper Confidence Bound(Positive Patients)" dataDxfId="164">
      <calculatedColumnFormula>C2+_xlfn.FORECAST.ETS.CONFINT(A2,$B$2:$B$306,$A$2:$A$306,0.95,1,1)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F325" totalsRowShown="0">
  <autoFilter ref="A1:F325"/>
  <tableColumns count="6">
    <tableColumn id="1" name="Date" dataDxfId="163"/>
    <tableColumn id="2" name="Positive Patients"/>
    <tableColumn id="3" name="Forecast(Positive Patients)">
      <calculatedColumnFormula>_xlfn.FORECAST.ETS(A2,$B$2:$B$274,$A$2:$A$274,1,1)</calculatedColumnFormula>
    </tableColumn>
    <tableColumn id="4" name="Lower Confidence Bound(Positive Patients)" dataDxfId="162">
      <calculatedColumnFormula>C2-_xlfn.FORECAST.ETS.CONFINT(A2,$B$2:$B$274,$A$2:$A$274,0.95,1,1)</calculatedColumnFormula>
    </tableColumn>
    <tableColumn id="5" name="Upper Confidence Bound(Positive Patients)" dataDxfId="161">
      <calculatedColumnFormula>C2+_xlfn.FORECAST.ETS.CONFINT(A2,$B$2:$B$274,$A$2:$A$274,0.95,1,1)</calculatedColumnFormula>
    </tableColumn>
    <tableColumn id="6" name="Actual Dat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3" name="Table13" displayName="Table13" ref="A1:C112" totalsRowShown="0" headerRowBorderDxfId="92" tableBorderDxfId="93">
  <autoFilter ref="A1:C112"/>
  <tableColumns count="3">
    <tableColumn id="1" name="Date" dataDxfId="91">
      <calculatedColumnFormula>A1+1</calculatedColumnFormula>
    </tableColumn>
    <tableColumn id="2" name="Positive Patients (yt)" dataDxfId="90"/>
    <tableColumn id="3" name="3-day Moving average" dataDxfId="89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14" name="Table14" displayName="Table14" ref="A1:C112" totalsRowShown="0" headerRowBorderDxfId="87" tableBorderDxfId="88">
  <autoFilter ref="A1:C112"/>
  <tableColumns count="3">
    <tableColumn id="1" name="Date" dataDxfId="86">
      <calculatedColumnFormula>A1+1</calculatedColumnFormula>
    </tableColumn>
    <tableColumn id="2" name="Positive Patients (yt)" dataDxfId="85"/>
    <tableColumn id="3" name="7 Day Moving Avg" dataDxfId="84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15" name="Table15" displayName="Table15" ref="A1:C112" totalsRowShown="0" headerRowBorderDxfId="82" tableBorderDxfId="83">
  <autoFilter ref="A1:C112"/>
  <tableColumns count="3">
    <tableColumn id="1" name="Date" dataDxfId="81">
      <calculatedColumnFormula>A1+1</calculatedColumnFormula>
    </tableColumn>
    <tableColumn id="2" name="Positive Patients (yt)" dataDxfId="80">
      <calculatedColumnFormula>C2</calculatedColumnFormula>
    </tableColumn>
    <tableColumn id="3" name="12 Day Moving Avg" dataDxfId="79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6" name="Table6" displayName="Table6" ref="H1:I4" totalsRowShown="0" headerRowDxfId="153" dataDxfId="154" tableBorderDxfId="157">
  <autoFilter ref="H1:I4"/>
  <tableColumns count="2">
    <tableColumn id="1" name="Parameters" dataDxfId="156"/>
    <tableColumn id="2" name="Value" dataDxfId="15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2" sqref="B2"/>
    </sheetView>
  </sheetViews>
  <sheetFormatPr defaultRowHeight="15" x14ac:dyDescent="0.25"/>
  <cols>
    <col min="1" max="1" width="14.85546875" bestFit="1" customWidth="1"/>
    <col min="2" max="2" width="16" bestFit="1" customWidth="1"/>
  </cols>
  <sheetData>
    <row r="1" spans="1:2" ht="15.75" thickBot="1" x14ac:dyDescent="0.3">
      <c r="A1" s="47" t="s">
        <v>0</v>
      </c>
      <c r="B1" s="26" t="s">
        <v>1</v>
      </c>
    </row>
    <row r="2" spans="1:2" x14ac:dyDescent="0.25">
      <c r="A2" s="45">
        <v>44197</v>
      </c>
      <c r="B2" s="42">
        <v>631</v>
      </c>
    </row>
    <row r="3" spans="1:2" x14ac:dyDescent="0.25">
      <c r="A3" s="17">
        <v>44198</v>
      </c>
      <c r="B3" s="16">
        <v>592</v>
      </c>
    </row>
    <row r="4" spans="1:2" x14ac:dyDescent="0.25">
      <c r="A4" s="17">
        <v>44199</v>
      </c>
      <c r="B4" s="16">
        <v>581</v>
      </c>
    </row>
    <row r="5" spans="1:2" x14ac:dyDescent="0.25">
      <c r="A5" s="17">
        <v>44200</v>
      </c>
      <c r="B5" s="16">
        <v>516</v>
      </c>
    </row>
    <row r="6" spans="1:2" x14ac:dyDescent="0.25">
      <c r="A6" s="17">
        <v>44201</v>
      </c>
      <c r="B6" s="16">
        <v>539</v>
      </c>
    </row>
    <row r="7" spans="1:2" x14ac:dyDescent="0.25">
      <c r="A7" s="17">
        <v>44202</v>
      </c>
      <c r="B7" s="16">
        <v>795</v>
      </c>
    </row>
    <row r="8" spans="1:2" x14ac:dyDescent="0.25">
      <c r="A8" s="17">
        <v>44203</v>
      </c>
      <c r="B8" s="16">
        <v>665</v>
      </c>
    </row>
    <row r="9" spans="1:2" x14ac:dyDescent="0.25">
      <c r="A9" s="17">
        <v>44204</v>
      </c>
      <c r="B9" s="16">
        <v>654</v>
      </c>
    </row>
    <row r="10" spans="1:2" x14ac:dyDescent="0.25">
      <c r="A10" s="17">
        <v>44205</v>
      </c>
      <c r="B10" s="16">
        <v>595</v>
      </c>
    </row>
    <row r="11" spans="1:2" x14ac:dyDescent="0.25">
      <c r="A11" s="17">
        <v>44206</v>
      </c>
      <c r="B11" s="16">
        <v>656</v>
      </c>
    </row>
    <row r="12" spans="1:2" x14ac:dyDescent="0.25">
      <c r="A12" s="17">
        <v>44207</v>
      </c>
      <c r="B12" s="16">
        <v>434</v>
      </c>
    </row>
    <row r="13" spans="1:2" x14ac:dyDescent="0.25">
      <c r="A13" s="17">
        <v>44208</v>
      </c>
      <c r="B13" s="16">
        <v>473</v>
      </c>
    </row>
    <row r="14" spans="1:2" x14ac:dyDescent="0.25">
      <c r="A14" s="17">
        <v>44209</v>
      </c>
      <c r="B14" s="16">
        <v>675</v>
      </c>
    </row>
    <row r="15" spans="1:2" x14ac:dyDescent="0.25">
      <c r="A15" s="17">
        <v>44210</v>
      </c>
      <c r="B15" s="16">
        <v>607</v>
      </c>
    </row>
    <row r="16" spans="1:2" x14ac:dyDescent="0.25">
      <c r="A16" s="17">
        <v>44211</v>
      </c>
      <c r="B16" s="16">
        <v>574</v>
      </c>
    </row>
    <row r="17" spans="1:2" x14ac:dyDescent="0.25">
      <c r="A17" s="17">
        <v>44212</v>
      </c>
      <c r="B17" s="16">
        <v>571</v>
      </c>
    </row>
    <row r="18" spans="1:2" x14ac:dyDescent="0.25">
      <c r="A18" s="17">
        <v>44213</v>
      </c>
      <c r="B18" s="16">
        <v>530</v>
      </c>
    </row>
    <row r="19" spans="1:2" x14ac:dyDescent="0.25">
      <c r="A19" s="17">
        <v>44214</v>
      </c>
      <c r="B19" s="16">
        <v>395</v>
      </c>
    </row>
    <row r="20" spans="1:2" x14ac:dyDescent="0.25">
      <c r="A20" s="17">
        <v>44215</v>
      </c>
      <c r="B20" s="16">
        <v>473</v>
      </c>
    </row>
    <row r="21" spans="1:2" x14ac:dyDescent="0.25">
      <c r="A21" s="17">
        <v>44216</v>
      </c>
      <c r="B21" s="16">
        <v>501</v>
      </c>
    </row>
    <row r="22" spans="1:2" x14ac:dyDescent="0.25">
      <c r="A22" s="17">
        <v>44217</v>
      </c>
      <c r="B22" s="16">
        <v>527</v>
      </c>
    </row>
    <row r="23" spans="1:2" x14ac:dyDescent="0.25">
      <c r="A23" s="17">
        <v>44218</v>
      </c>
      <c r="B23" s="16">
        <v>482</v>
      </c>
    </row>
    <row r="24" spans="1:2" x14ac:dyDescent="0.25">
      <c r="A24" s="17">
        <v>44219</v>
      </c>
      <c r="B24" s="16">
        <v>435</v>
      </c>
    </row>
    <row r="25" spans="1:2" x14ac:dyDescent="0.25">
      <c r="A25" s="17">
        <v>44220</v>
      </c>
      <c r="B25" s="16">
        <v>479</v>
      </c>
    </row>
    <row r="26" spans="1:2" x14ac:dyDescent="0.25">
      <c r="A26" s="17">
        <v>44221</v>
      </c>
      <c r="B26" s="16">
        <v>348</v>
      </c>
    </row>
    <row r="27" spans="1:2" x14ac:dyDescent="0.25">
      <c r="A27" s="17">
        <v>44222</v>
      </c>
      <c r="B27" s="16">
        <v>342</v>
      </c>
    </row>
    <row r="28" spans="1:2" x14ac:dyDescent="0.25">
      <c r="A28" s="17">
        <v>44223</v>
      </c>
      <c r="B28" s="16">
        <v>434</v>
      </c>
    </row>
    <row r="29" spans="1:2" x14ac:dyDescent="0.25">
      <c r="A29" s="17">
        <v>44224</v>
      </c>
      <c r="B29" s="16">
        <v>394</v>
      </c>
    </row>
    <row r="30" spans="1:2" x14ac:dyDescent="0.25">
      <c r="A30" s="17">
        <v>44225</v>
      </c>
      <c r="B30" s="16">
        <v>494</v>
      </c>
    </row>
    <row r="31" spans="1:2" x14ac:dyDescent="0.25">
      <c r="A31" s="17">
        <v>44226</v>
      </c>
      <c r="B31" s="16">
        <v>429</v>
      </c>
    </row>
    <row r="32" spans="1:2" x14ac:dyDescent="0.25">
      <c r="A32" s="17">
        <v>44227</v>
      </c>
      <c r="B32" s="16">
        <v>483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workbookViewId="0"/>
  </sheetViews>
  <sheetFormatPr defaultRowHeight="15" x14ac:dyDescent="0.25"/>
  <cols>
    <col min="1" max="1" width="10.140625" bestFit="1" customWidth="1"/>
    <col min="2" max="2" width="20.28515625" customWidth="1"/>
    <col min="3" max="3" width="9.7109375" customWidth="1"/>
    <col min="4" max="4" width="8" customWidth="1"/>
    <col min="5" max="5" width="11.7109375" customWidth="1"/>
    <col min="6" max="6" width="16.7109375" style="5" customWidth="1"/>
    <col min="8" max="8" width="36.28515625" customWidth="1"/>
    <col min="9" max="9" width="10.5703125" bestFit="1" customWidth="1"/>
  </cols>
  <sheetData>
    <row r="1" spans="1:10" ht="15.75" thickBot="1" x14ac:dyDescent="0.3">
      <c r="A1" s="87" t="s">
        <v>8</v>
      </c>
      <c r="B1" s="95" t="s">
        <v>14</v>
      </c>
      <c r="C1" s="89" t="s">
        <v>13</v>
      </c>
      <c r="D1" s="89" t="s">
        <v>15</v>
      </c>
      <c r="E1" s="89" t="s">
        <v>19</v>
      </c>
      <c r="F1" s="90" t="s">
        <v>30</v>
      </c>
      <c r="H1" s="85" t="s">
        <v>84</v>
      </c>
      <c r="I1" s="85" t="s">
        <v>3</v>
      </c>
      <c r="J1" s="75"/>
    </row>
    <row r="2" spans="1:10" x14ac:dyDescent="0.25">
      <c r="A2" s="24">
        <v>44307</v>
      </c>
      <c r="B2" s="35">
        <f t="shared" ref="B2:B5" si="0">E2</f>
        <v>22828.54672667347</v>
      </c>
      <c r="C2" s="35">
        <f t="shared" ref="C2" si="1">B3</f>
        <v>21703.172141167081</v>
      </c>
      <c r="D2" s="35">
        <f t="shared" ref="D2:D5" si="2">B4</f>
        <v>20633.274935370919</v>
      </c>
      <c r="E2" s="35">
        <f t="shared" ref="E2:E5" si="3">C2*$I$2+D2*$I$3</f>
        <v>22828.54672667347</v>
      </c>
      <c r="F2" s="31">
        <f t="shared" ref="F2:F5" si="4">(B2-E2)^2</f>
        <v>0</v>
      </c>
      <c r="H2" s="18" t="s">
        <v>17</v>
      </c>
      <c r="I2" s="36">
        <v>0.84471304807772629</v>
      </c>
      <c r="J2" s="11" t="s">
        <v>39</v>
      </c>
    </row>
    <row r="3" spans="1:10" x14ac:dyDescent="0.25">
      <c r="A3" s="24">
        <v>44306</v>
      </c>
      <c r="B3" s="35">
        <f t="shared" si="0"/>
        <v>21703.172141167081</v>
      </c>
      <c r="C3" s="35">
        <f t="shared" ref="C3:C5" si="5">B4</f>
        <v>20633.274935370919</v>
      </c>
      <c r="D3" s="35">
        <f t="shared" si="2"/>
        <v>19616.120252003617</v>
      </c>
      <c r="E3" s="35">
        <f t="shared" si="3"/>
        <v>21703.172141167081</v>
      </c>
      <c r="F3" s="31">
        <f t="shared" si="4"/>
        <v>0</v>
      </c>
      <c r="H3" s="86" t="s">
        <v>18</v>
      </c>
      <c r="I3" s="94">
        <v>0.21788077987784613</v>
      </c>
    </row>
    <row r="4" spans="1:10" x14ac:dyDescent="0.25">
      <c r="A4" s="24">
        <v>44305</v>
      </c>
      <c r="B4" s="35">
        <f t="shared" si="0"/>
        <v>20633.274935370919</v>
      </c>
      <c r="C4" s="35">
        <f t="shared" si="5"/>
        <v>19616.120252003617</v>
      </c>
      <c r="D4" s="35">
        <f t="shared" si="2"/>
        <v>18649.108049456165</v>
      </c>
      <c r="E4" s="35">
        <f t="shared" si="3"/>
        <v>20633.274935370919</v>
      </c>
      <c r="F4" s="31">
        <f t="shared" si="4"/>
        <v>0</v>
      </c>
    </row>
    <row r="5" spans="1:10" x14ac:dyDescent="0.25">
      <c r="A5" s="24">
        <v>44304</v>
      </c>
      <c r="B5" s="35">
        <f t="shared" si="0"/>
        <v>19616.120252003617</v>
      </c>
      <c r="C5" s="35">
        <f t="shared" si="5"/>
        <v>18649.108049456165</v>
      </c>
      <c r="D5" s="35">
        <f t="shared" si="2"/>
        <v>17729.766479550883</v>
      </c>
      <c r="E5" s="35">
        <f t="shared" si="3"/>
        <v>19616.120252003617</v>
      </c>
      <c r="F5" s="31">
        <f t="shared" si="4"/>
        <v>0</v>
      </c>
      <c r="H5" s="18" t="s">
        <v>51</v>
      </c>
      <c r="I5" s="36" t="s">
        <v>40</v>
      </c>
    </row>
    <row r="6" spans="1:10" x14ac:dyDescent="0.25">
      <c r="A6" s="24">
        <v>44303</v>
      </c>
      <c r="B6" s="35">
        <f>E6</f>
        <v>18649.108049456165</v>
      </c>
      <c r="C6" s="35">
        <f t="shared" ref="C6:C22" si="6">B7</f>
        <v>17729.766479550883</v>
      </c>
      <c r="D6" s="35">
        <f t="shared" ref="D6:D22" si="7">B8</f>
        <v>16855.745453396277</v>
      </c>
      <c r="E6" s="35">
        <f t="shared" ref="E6:E23" si="8">C6*$I$2+D6*$I$3</f>
        <v>18649.108049456165</v>
      </c>
      <c r="F6" s="31">
        <f t="shared" ref="F6:F21" si="9">(B6-E6)^2</f>
        <v>0</v>
      </c>
      <c r="H6" s="18" t="s">
        <v>28</v>
      </c>
      <c r="I6" s="34">
        <f>AVERAGE(F18:F110)</f>
        <v>263922.38610022992</v>
      </c>
      <c r="J6" s="11" t="s">
        <v>38</v>
      </c>
    </row>
    <row r="7" spans="1:10" x14ac:dyDescent="0.25">
      <c r="A7" s="24">
        <v>44302</v>
      </c>
      <c r="B7" s="35">
        <f>E7</f>
        <v>17729.766479550883</v>
      </c>
      <c r="C7" s="35">
        <f t="shared" si="6"/>
        <v>16855.745453396277</v>
      </c>
      <c r="D7" s="35">
        <f t="shared" si="7"/>
        <v>16024.811192376535</v>
      </c>
      <c r="E7" s="35">
        <f t="shared" si="8"/>
        <v>17729.766479550883</v>
      </c>
      <c r="F7" s="31">
        <f t="shared" si="9"/>
        <v>0</v>
      </c>
    </row>
    <row r="8" spans="1:10" x14ac:dyDescent="0.25">
      <c r="A8" s="24">
        <v>44301</v>
      </c>
      <c r="B8" s="35">
        <f>E8</f>
        <v>16855.745453396277</v>
      </c>
      <c r="C8" s="35">
        <f t="shared" si="6"/>
        <v>16024.811192376535</v>
      </c>
      <c r="D8" s="35">
        <f t="shared" si="7"/>
        <v>15234.83782311972</v>
      </c>
      <c r="E8" s="35">
        <f t="shared" si="8"/>
        <v>16855.745453396277</v>
      </c>
      <c r="F8" s="31">
        <f t="shared" si="9"/>
        <v>0</v>
      </c>
    </row>
    <row r="9" spans="1:10" x14ac:dyDescent="0.25">
      <c r="A9" s="24">
        <v>44300</v>
      </c>
      <c r="B9" s="35">
        <f t="shared" ref="B9:B16" si="10">E9</f>
        <v>16024.811192376535</v>
      </c>
      <c r="C9" s="35">
        <f>B10</f>
        <v>15234.83782311972</v>
      </c>
      <c r="D9" s="35">
        <f t="shared" si="7"/>
        <v>14483.81495425387</v>
      </c>
      <c r="E9" s="35">
        <f t="shared" si="8"/>
        <v>16024.811192376535</v>
      </c>
      <c r="F9" s="31">
        <f t="shared" si="9"/>
        <v>0</v>
      </c>
    </row>
    <row r="10" spans="1:10" x14ac:dyDescent="0.25">
      <c r="A10" s="24">
        <v>44299</v>
      </c>
      <c r="B10" s="35">
        <f t="shared" si="10"/>
        <v>15234.83782311972</v>
      </c>
      <c r="C10" s="35">
        <f t="shared" si="6"/>
        <v>14483.81495425387</v>
      </c>
      <c r="D10" s="35">
        <f t="shared" si="7"/>
        <v>13769.779725408604</v>
      </c>
      <c r="E10" s="35">
        <f t="shared" si="8"/>
        <v>15234.83782311972</v>
      </c>
      <c r="F10" s="31">
        <f t="shared" si="9"/>
        <v>0</v>
      </c>
    </row>
    <row r="11" spans="1:10" x14ac:dyDescent="0.25">
      <c r="A11" s="24">
        <v>44298</v>
      </c>
      <c r="B11" s="35">
        <f t="shared" si="10"/>
        <v>14483.81495425387</v>
      </c>
      <c r="C11" s="35">
        <f t="shared" si="6"/>
        <v>13769.779725408604</v>
      </c>
      <c r="D11" s="35">
        <f t="shared" si="7"/>
        <v>13091.115024667255</v>
      </c>
      <c r="E11" s="35">
        <f t="shared" si="8"/>
        <v>14483.81495425387</v>
      </c>
      <c r="F11" s="31">
        <f t="shared" si="9"/>
        <v>0</v>
      </c>
    </row>
    <row r="12" spans="1:10" x14ac:dyDescent="0.25">
      <c r="A12" s="24">
        <v>44297</v>
      </c>
      <c r="B12" s="35">
        <f t="shared" si="10"/>
        <v>13769.779725408604</v>
      </c>
      <c r="C12" s="35">
        <f t="shared" si="6"/>
        <v>13091.115024667255</v>
      </c>
      <c r="D12" s="35">
        <f t="shared" si="7"/>
        <v>12445.081441814291</v>
      </c>
      <c r="E12" s="35">
        <f t="shared" si="8"/>
        <v>13769.779725408604</v>
      </c>
      <c r="F12" s="31">
        <f t="shared" si="9"/>
        <v>0</v>
      </c>
    </row>
    <row r="13" spans="1:10" x14ac:dyDescent="0.25">
      <c r="A13" s="24">
        <v>44296</v>
      </c>
      <c r="B13" s="35">
        <f t="shared" si="10"/>
        <v>13091.115024667255</v>
      </c>
      <c r="C13" s="35">
        <f t="shared" si="6"/>
        <v>12445.081441814291</v>
      </c>
      <c r="D13" s="35">
        <f t="shared" si="7"/>
        <v>11834.877531751255</v>
      </c>
      <c r="E13" s="35">
        <f t="shared" si="8"/>
        <v>13091.115024667255</v>
      </c>
      <c r="F13" s="31">
        <f t="shared" si="9"/>
        <v>0</v>
      </c>
      <c r="G13" s="10"/>
    </row>
    <row r="14" spans="1:10" x14ac:dyDescent="0.25">
      <c r="A14" s="24">
        <v>44295</v>
      </c>
      <c r="B14" s="35">
        <f t="shared" si="10"/>
        <v>12445.081441814291</v>
      </c>
      <c r="C14" s="35">
        <f t="shared" si="6"/>
        <v>11834.877531751255</v>
      </c>
      <c r="D14" s="35">
        <f t="shared" si="7"/>
        <v>11235.529676892809</v>
      </c>
      <c r="E14" s="35">
        <f t="shared" si="8"/>
        <v>12445.081441814291</v>
      </c>
      <c r="F14" s="31">
        <f t="shared" si="9"/>
        <v>0</v>
      </c>
    </row>
    <row r="15" spans="1:10" x14ac:dyDescent="0.25">
      <c r="A15" s="24">
        <v>44294</v>
      </c>
      <c r="B15" s="35">
        <f t="shared" si="10"/>
        <v>11834.877531751255</v>
      </c>
      <c r="C15" s="35">
        <f t="shared" si="6"/>
        <v>11235.529676892809</v>
      </c>
      <c r="D15" s="35">
        <f t="shared" si="7"/>
        <v>10758.539660678545</v>
      </c>
      <c r="E15" s="35">
        <f t="shared" si="8"/>
        <v>11834.877531751255</v>
      </c>
      <c r="F15" s="31">
        <f t="shared" si="9"/>
        <v>0</v>
      </c>
    </row>
    <row r="16" spans="1:10" ht="15" customHeight="1" x14ac:dyDescent="0.25">
      <c r="A16" s="24">
        <v>44293</v>
      </c>
      <c r="B16" s="35">
        <f t="shared" si="10"/>
        <v>11235.529676892809</v>
      </c>
      <c r="C16" s="35">
        <f t="shared" si="6"/>
        <v>10758.539660678545</v>
      </c>
      <c r="D16" s="35">
        <f t="shared" si="7"/>
        <v>9857</v>
      </c>
      <c r="E16" s="35">
        <f t="shared" si="8"/>
        <v>11235.529676892809</v>
      </c>
      <c r="F16" s="31">
        <f t="shared" si="9"/>
        <v>0</v>
      </c>
    </row>
    <row r="17" spans="1:8" x14ac:dyDescent="0.25">
      <c r="A17" s="24">
        <v>44292</v>
      </c>
      <c r="B17" s="35">
        <f>E17</f>
        <v>10758.539660678545</v>
      </c>
      <c r="C17" s="35">
        <f t="shared" si="6"/>
        <v>9857</v>
      </c>
      <c r="D17" s="35">
        <f t="shared" si="7"/>
        <v>11163</v>
      </c>
      <c r="E17" s="35">
        <f t="shared" si="8"/>
        <v>10758.539660678545</v>
      </c>
      <c r="F17" s="31">
        <f t="shared" si="9"/>
        <v>0</v>
      </c>
    </row>
    <row r="18" spans="1:8" x14ac:dyDescent="0.25">
      <c r="A18" s="24">
        <v>44291</v>
      </c>
      <c r="B18" s="35">
        <v>9857</v>
      </c>
      <c r="C18" s="35">
        <f t="shared" si="6"/>
        <v>11163</v>
      </c>
      <c r="D18" s="35">
        <f t="shared" si="7"/>
        <v>9090</v>
      </c>
      <c r="E18" s="35">
        <f t="shared" si="8"/>
        <v>11410.068044781279</v>
      </c>
      <c r="F18" s="31">
        <f t="shared" si="9"/>
        <v>2412020.3517207457</v>
      </c>
      <c r="H18" s="69"/>
    </row>
    <row r="19" spans="1:8" x14ac:dyDescent="0.25">
      <c r="A19" s="24">
        <v>44290</v>
      </c>
      <c r="B19" s="35">
        <v>11163</v>
      </c>
      <c r="C19" s="35">
        <f t="shared" si="6"/>
        <v>9090</v>
      </c>
      <c r="D19" s="35">
        <f t="shared" si="7"/>
        <v>8832</v>
      </c>
      <c r="E19" s="35">
        <f t="shared" si="8"/>
        <v>9602.764654907669</v>
      </c>
      <c r="F19" s="31">
        <f t="shared" si="9"/>
        <v>2434334.3320753854</v>
      </c>
      <c r="H19" s="69"/>
    </row>
    <row r="20" spans="1:8" ht="15" customHeight="1" x14ac:dyDescent="0.25">
      <c r="A20" s="24">
        <v>44289</v>
      </c>
      <c r="B20" s="35">
        <v>9090</v>
      </c>
      <c r="C20" s="35">
        <f t="shared" si="6"/>
        <v>8832</v>
      </c>
      <c r="D20" s="35">
        <f t="shared" si="7"/>
        <v>8646</v>
      </c>
      <c r="E20" s="35">
        <f t="shared" si="8"/>
        <v>9344.3028634463353</v>
      </c>
      <c r="F20" s="31">
        <f t="shared" si="9"/>
        <v>64669.946357005472</v>
      </c>
      <c r="H20" s="69"/>
    </row>
    <row r="21" spans="1:8" x14ac:dyDescent="0.25">
      <c r="A21" s="24">
        <v>44288</v>
      </c>
      <c r="B21" s="35">
        <v>8832</v>
      </c>
      <c r="C21" s="35">
        <f t="shared" si="6"/>
        <v>8646</v>
      </c>
      <c r="D21" s="35">
        <f t="shared" si="7"/>
        <v>5394</v>
      </c>
      <c r="E21" s="35">
        <f t="shared" si="8"/>
        <v>8478.6379403411229</v>
      </c>
      <c r="F21" s="31">
        <f t="shared" si="9"/>
        <v>124864.74520636383</v>
      </c>
      <c r="H21" s="69"/>
    </row>
    <row r="22" spans="1:8" x14ac:dyDescent="0.25">
      <c r="A22" s="24">
        <v>44287</v>
      </c>
      <c r="B22" s="35">
        <v>8646</v>
      </c>
      <c r="C22" s="35">
        <f t="shared" si="6"/>
        <v>5394</v>
      </c>
      <c r="D22" s="35">
        <f t="shared" si="7"/>
        <v>4758</v>
      </c>
      <c r="E22" s="35">
        <f>C22*$I$2+D22*$I$3</f>
        <v>5593.0589319900473</v>
      </c>
      <c r="F22" s="31">
        <f>(B22-E22)^2</f>
        <v>9320449.1647417508</v>
      </c>
    </row>
    <row r="23" spans="1:8" x14ac:dyDescent="0.25">
      <c r="A23" s="24">
        <v>44286</v>
      </c>
      <c r="B23" s="35">
        <v>5394</v>
      </c>
      <c r="C23" s="35">
        <f>B24</f>
        <v>4758</v>
      </c>
      <c r="D23" s="35">
        <f>B25</f>
        <v>5888</v>
      </c>
      <c r="E23" s="35">
        <f t="shared" si="8"/>
        <v>5302.0267146745791</v>
      </c>
      <c r="F23" s="31">
        <f>(B23-E23)^2</f>
        <v>8459.0852135512796</v>
      </c>
    </row>
    <row r="24" spans="1:8" x14ac:dyDescent="0.25">
      <c r="A24" s="24">
        <v>44285</v>
      </c>
      <c r="B24" s="35">
        <v>4758</v>
      </c>
      <c r="C24" s="35">
        <f>B25</f>
        <v>5888</v>
      </c>
      <c r="D24" s="35">
        <f>B26</f>
        <v>6923</v>
      </c>
      <c r="E24" s="35">
        <f t="shared" ref="E24:E55" si="11">C24*$I$2+D24*$I$3</f>
        <v>6482.0590661759816</v>
      </c>
      <c r="F24" s="31">
        <f>(B24-E24)^2</f>
        <v>2972379.6636635978</v>
      </c>
    </row>
    <row r="25" spans="1:8" x14ac:dyDescent="0.25">
      <c r="A25" s="24">
        <v>44284</v>
      </c>
      <c r="B25" s="35">
        <v>5888</v>
      </c>
      <c r="C25" s="35">
        <f t="shared" ref="C25:C88" si="12">B26</f>
        <v>6923</v>
      </c>
      <c r="D25" s="35">
        <f t="shared" ref="D25:D88" si="13">B27</f>
        <v>6123</v>
      </c>
      <c r="E25" s="35">
        <f t="shared" si="11"/>
        <v>7182.0324470341511</v>
      </c>
      <c r="F25" s="31">
        <f>(B25-E25)^2</f>
        <v>1674519.9739771932</v>
      </c>
    </row>
    <row r="26" spans="1:8" x14ac:dyDescent="0.25">
      <c r="A26" s="24">
        <v>44283</v>
      </c>
      <c r="B26" s="35">
        <v>6923</v>
      </c>
      <c r="C26" s="35">
        <f t="shared" si="12"/>
        <v>6123</v>
      </c>
      <c r="D26" s="35">
        <f t="shared" si="13"/>
        <v>5513</v>
      </c>
      <c r="E26" s="35">
        <f t="shared" si="11"/>
        <v>6373.3547328464838</v>
      </c>
      <c r="F26" s="31">
        <f t="shared" ref="F26:F89" si="14">(B26-E26)^2</f>
        <v>302109.91970426019</v>
      </c>
    </row>
    <row r="27" spans="1:8" x14ac:dyDescent="0.25">
      <c r="A27" s="24">
        <v>44282</v>
      </c>
      <c r="B27" s="35">
        <v>6123</v>
      </c>
      <c r="C27" s="35">
        <f t="shared" si="12"/>
        <v>5513</v>
      </c>
      <c r="D27" s="35">
        <f t="shared" si="13"/>
        <v>5504</v>
      </c>
      <c r="E27" s="35">
        <f t="shared" si="11"/>
        <v>5856.1188465001705</v>
      </c>
      <c r="F27" s="31">
        <f t="shared" si="14"/>
        <v>71225.550093399535</v>
      </c>
    </row>
    <row r="28" spans="1:8" x14ac:dyDescent="0.25">
      <c r="A28" s="24">
        <v>44281</v>
      </c>
      <c r="B28" s="35">
        <v>5513</v>
      </c>
      <c r="C28" s="35">
        <f t="shared" si="12"/>
        <v>5504</v>
      </c>
      <c r="D28" s="35">
        <f t="shared" si="13"/>
        <v>5185</v>
      </c>
      <c r="E28" s="35">
        <f t="shared" si="11"/>
        <v>5779.012460286438</v>
      </c>
      <c r="F28" s="31">
        <f t="shared" si="14"/>
        <v>70762.62902764375</v>
      </c>
    </row>
    <row r="29" spans="1:8" x14ac:dyDescent="0.25">
      <c r="A29" s="24">
        <v>44280</v>
      </c>
      <c r="B29" s="35">
        <v>5504</v>
      </c>
      <c r="C29" s="35">
        <f t="shared" si="12"/>
        <v>5185</v>
      </c>
      <c r="D29" s="35">
        <f t="shared" si="13"/>
        <v>3512</v>
      </c>
      <c r="E29" s="35">
        <f t="shared" si="11"/>
        <v>5145.0344532140061</v>
      </c>
      <c r="F29" s="31">
        <f t="shared" si="14"/>
        <v>128856.26377936755</v>
      </c>
    </row>
    <row r="30" spans="1:8" x14ac:dyDescent="0.25">
      <c r="A30" s="24">
        <v>44279</v>
      </c>
      <c r="B30" s="35">
        <v>5185</v>
      </c>
      <c r="C30" s="35">
        <f t="shared" si="12"/>
        <v>3512</v>
      </c>
      <c r="D30" s="35">
        <f t="shared" si="13"/>
        <v>3560</v>
      </c>
      <c r="E30" s="35">
        <f t="shared" si="11"/>
        <v>3742.2878012141068</v>
      </c>
      <c r="F30" s="31">
        <f t="shared" si="14"/>
        <v>2081418.4885256265</v>
      </c>
    </row>
    <row r="31" spans="1:8" x14ac:dyDescent="0.25">
      <c r="A31" s="24">
        <v>44278</v>
      </c>
      <c r="B31" s="35">
        <v>3512</v>
      </c>
      <c r="C31" s="35">
        <f t="shared" si="12"/>
        <v>3560</v>
      </c>
      <c r="D31" s="35">
        <f t="shared" si="13"/>
        <v>3775</v>
      </c>
      <c r="E31" s="35">
        <f t="shared" si="11"/>
        <v>3829.6783951955749</v>
      </c>
      <c r="F31" s="31">
        <f t="shared" si="14"/>
        <v>100919.56277403588</v>
      </c>
    </row>
    <row r="32" spans="1:8" x14ac:dyDescent="0.25">
      <c r="A32" s="24">
        <v>44277</v>
      </c>
      <c r="B32" s="35">
        <v>3560</v>
      </c>
      <c r="C32" s="35">
        <f t="shared" si="12"/>
        <v>3775</v>
      </c>
      <c r="D32" s="35">
        <f t="shared" si="13"/>
        <v>3982</v>
      </c>
      <c r="E32" s="35">
        <f t="shared" si="11"/>
        <v>4056.3930219670001</v>
      </c>
      <c r="F32" s="31">
        <f t="shared" si="14"/>
        <v>246406.03225753063</v>
      </c>
    </row>
    <row r="33" spans="1:6" x14ac:dyDescent="0.25">
      <c r="A33" s="24">
        <v>44276</v>
      </c>
      <c r="B33" s="35">
        <v>3775</v>
      </c>
      <c r="C33" s="35">
        <f t="shared" si="12"/>
        <v>3982</v>
      </c>
      <c r="D33" s="35">
        <f t="shared" si="13"/>
        <v>3062</v>
      </c>
      <c r="E33" s="35">
        <f t="shared" si="11"/>
        <v>4030.7983054314709</v>
      </c>
      <c r="F33" s="31">
        <f t="shared" si="14"/>
        <v>65432.773061612083</v>
      </c>
    </row>
    <row r="34" spans="1:6" x14ac:dyDescent="0.25">
      <c r="A34" s="24">
        <v>44275</v>
      </c>
      <c r="B34" s="35">
        <v>3982</v>
      </c>
      <c r="C34" s="35">
        <f t="shared" si="12"/>
        <v>3062</v>
      </c>
      <c r="D34" s="35">
        <f t="shared" si="13"/>
        <v>2877</v>
      </c>
      <c r="E34" s="35">
        <f t="shared" si="11"/>
        <v>3213.3543569225612</v>
      </c>
      <c r="F34" s="31">
        <f t="shared" si="14"/>
        <v>590816.12462192937</v>
      </c>
    </row>
    <row r="35" spans="1:6" x14ac:dyDescent="0.25">
      <c r="A35" s="24">
        <v>44274</v>
      </c>
      <c r="B35" s="35">
        <v>3062</v>
      </c>
      <c r="C35" s="35">
        <f t="shared" si="12"/>
        <v>2877</v>
      </c>
      <c r="D35" s="35">
        <f t="shared" si="13"/>
        <v>2377</v>
      </c>
      <c r="E35" s="35">
        <f t="shared" si="11"/>
        <v>2948.1420530892588</v>
      </c>
      <c r="F35" s="31">
        <f t="shared" si="14"/>
        <v>12963.632074729172</v>
      </c>
    </row>
    <row r="36" spans="1:6" x14ac:dyDescent="0.25">
      <c r="A36" s="24">
        <v>44273</v>
      </c>
      <c r="B36" s="35">
        <v>2877</v>
      </c>
      <c r="C36" s="35">
        <f t="shared" si="12"/>
        <v>2377</v>
      </c>
      <c r="D36" s="35">
        <f t="shared" si="13"/>
        <v>1922</v>
      </c>
      <c r="E36" s="35">
        <f t="shared" si="11"/>
        <v>2426.6497742059755</v>
      </c>
      <c r="F36" s="31">
        <f t="shared" si="14"/>
        <v>202815.32587272883</v>
      </c>
    </row>
    <row r="37" spans="1:6" x14ac:dyDescent="0.25">
      <c r="A37" s="24">
        <v>44272</v>
      </c>
      <c r="B37" s="35">
        <v>2377</v>
      </c>
      <c r="C37" s="35">
        <f t="shared" si="12"/>
        <v>1922</v>
      </c>
      <c r="D37" s="35">
        <f t="shared" si="13"/>
        <v>1712</v>
      </c>
      <c r="E37" s="35">
        <f t="shared" si="11"/>
        <v>1996.5503735562625</v>
      </c>
      <c r="F37" s="31">
        <f t="shared" si="14"/>
        <v>144741.91826117944</v>
      </c>
    </row>
    <row r="38" spans="1:6" x14ac:dyDescent="0.25">
      <c r="A38" s="24">
        <v>44271</v>
      </c>
      <c r="B38" s="35">
        <v>1922</v>
      </c>
      <c r="C38" s="35">
        <f t="shared" si="12"/>
        <v>1712</v>
      </c>
      <c r="D38" s="35">
        <f t="shared" si="13"/>
        <v>1962</v>
      </c>
      <c r="E38" s="35">
        <f t="shared" si="11"/>
        <v>1873.6308284294014</v>
      </c>
      <c r="F38" s="31">
        <f t="shared" si="14"/>
        <v>2339.5767584260047</v>
      </c>
    </row>
    <row r="39" spans="1:6" x14ac:dyDescent="0.25">
      <c r="A39" s="24">
        <v>44270</v>
      </c>
      <c r="B39" s="35">
        <v>1712</v>
      </c>
      <c r="C39" s="35">
        <f t="shared" si="12"/>
        <v>1962</v>
      </c>
      <c r="D39" s="35">
        <f t="shared" si="13"/>
        <v>1708</v>
      </c>
      <c r="E39" s="35">
        <f t="shared" si="11"/>
        <v>2029.4673723598603</v>
      </c>
      <c r="F39" s="31">
        <f t="shared" si="14"/>
        <v>100785.53251307418</v>
      </c>
    </row>
    <row r="40" spans="1:6" x14ac:dyDescent="0.25">
      <c r="A40" s="24">
        <v>44269</v>
      </c>
      <c r="B40" s="35">
        <v>1962</v>
      </c>
      <c r="C40" s="35">
        <f t="shared" si="12"/>
        <v>1708</v>
      </c>
      <c r="D40" s="35">
        <f t="shared" si="13"/>
        <v>1646</v>
      </c>
      <c r="E40" s="35">
        <f t="shared" si="11"/>
        <v>1801.4016497956911</v>
      </c>
      <c r="F40" s="31">
        <f t="shared" si="14"/>
        <v>25791.830088345836</v>
      </c>
    </row>
    <row r="41" spans="1:6" x14ac:dyDescent="0.25">
      <c r="A41" s="24">
        <v>44268</v>
      </c>
      <c r="B41" s="35">
        <v>1708</v>
      </c>
      <c r="C41" s="35">
        <f t="shared" si="12"/>
        <v>1646</v>
      </c>
      <c r="D41" s="35">
        <f t="shared" si="13"/>
        <v>1508</v>
      </c>
      <c r="E41" s="35">
        <f t="shared" si="11"/>
        <v>1718.9618931917296</v>
      </c>
      <c r="F41" s="31">
        <f t="shared" si="14"/>
        <v>120.16310234688747</v>
      </c>
    </row>
    <row r="42" spans="1:6" x14ac:dyDescent="0.25">
      <c r="A42" s="24">
        <v>44267</v>
      </c>
      <c r="B42" s="35">
        <v>1646</v>
      </c>
      <c r="C42" s="35">
        <f t="shared" si="12"/>
        <v>1508</v>
      </c>
      <c r="D42" s="35">
        <f t="shared" si="13"/>
        <v>1539</v>
      </c>
      <c r="E42" s="35">
        <f t="shared" si="11"/>
        <v>1609.1457967332162</v>
      </c>
      <c r="F42" s="31">
        <f t="shared" si="14"/>
        <v>1358.2322984294156</v>
      </c>
    </row>
    <row r="43" spans="1:6" x14ac:dyDescent="0.25">
      <c r="A43" s="24">
        <v>44266</v>
      </c>
      <c r="B43" s="35">
        <v>1508</v>
      </c>
      <c r="C43" s="35">
        <f t="shared" si="12"/>
        <v>1539</v>
      </c>
      <c r="D43" s="35">
        <f t="shared" si="13"/>
        <v>1012</v>
      </c>
      <c r="E43" s="35">
        <f t="shared" si="11"/>
        <v>1520.508730228001</v>
      </c>
      <c r="F43" s="31">
        <f t="shared" si="14"/>
        <v>156.46833191690629</v>
      </c>
    </row>
    <row r="44" spans="1:6" x14ac:dyDescent="0.25">
      <c r="A44" s="24">
        <v>44265</v>
      </c>
      <c r="B44" s="35">
        <v>1539</v>
      </c>
      <c r="C44" s="35">
        <f t="shared" si="12"/>
        <v>1012</v>
      </c>
      <c r="D44" s="35">
        <f t="shared" si="13"/>
        <v>1008</v>
      </c>
      <c r="E44" s="35">
        <f t="shared" si="11"/>
        <v>1074.473430771528</v>
      </c>
      <c r="F44" s="31">
        <f t="shared" si="14"/>
        <v>215784.9335191744</v>
      </c>
    </row>
    <row r="45" spans="1:6" x14ac:dyDescent="0.25">
      <c r="A45" s="24">
        <v>44264</v>
      </c>
      <c r="B45" s="35">
        <v>1012</v>
      </c>
      <c r="C45" s="35">
        <f t="shared" si="12"/>
        <v>1008</v>
      </c>
      <c r="D45" s="35">
        <f t="shared" si="13"/>
        <v>1360</v>
      </c>
      <c r="E45" s="35">
        <f t="shared" si="11"/>
        <v>1147.7886130962188</v>
      </c>
      <c r="F45" s="31">
        <f t="shared" si="14"/>
        <v>18438.547446594603</v>
      </c>
    </row>
    <row r="46" spans="1:6" x14ac:dyDescent="0.25">
      <c r="A46" s="24">
        <v>44263</v>
      </c>
      <c r="B46" s="35">
        <v>1008</v>
      </c>
      <c r="C46" s="35">
        <f t="shared" si="12"/>
        <v>1360</v>
      </c>
      <c r="D46" s="35">
        <f t="shared" si="13"/>
        <v>1188</v>
      </c>
      <c r="E46" s="35">
        <f t="shared" si="11"/>
        <v>1407.652111880589</v>
      </c>
      <c r="F46" s="31">
        <f t="shared" si="14"/>
        <v>159721.81053061484</v>
      </c>
    </row>
    <row r="47" spans="1:6" x14ac:dyDescent="0.25">
      <c r="A47" s="24">
        <v>44262</v>
      </c>
      <c r="B47" s="35">
        <v>1360</v>
      </c>
      <c r="C47" s="35">
        <f t="shared" si="12"/>
        <v>1188</v>
      </c>
      <c r="D47" s="35">
        <f t="shared" si="13"/>
        <v>1173</v>
      </c>
      <c r="E47" s="35">
        <f t="shared" si="11"/>
        <v>1259.0932559130524</v>
      </c>
      <c r="F47" s="31">
        <f t="shared" si="14"/>
        <v>10182.171002228732</v>
      </c>
    </row>
    <row r="48" spans="1:6" x14ac:dyDescent="0.25">
      <c r="A48" s="24">
        <v>44261</v>
      </c>
      <c r="B48" s="35">
        <v>1188</v>
      </c>
      <c r="C48" s="35">
        <f t="shared" si="12"/>
        <v>1173</v>
      </c>
      <c r="D48" s="35">
        <f t="shared" si="13"/>
        <v>1103</v>
      </c>
      <c r="E48" s="35">
        <f t="shared" si="11"/>
        <v>1231.1709056004372</v>
      </c>
      <c r="F48" s="31">
        <f t="shared" si="14"/>
        <v>1863.7270903618607</v>
      </c>
    </row>
    <row r="49" spans="1:6" x14ac:dyDescent="0.25">
      <c r="A49" s="24">
        <v>44260</v>
      </c>
      <c r="B49" s="35">
        <v>1173</v>
      </c>
      <c r="C49" s="35">
        <f t="shared" si="12"/>
        <v>1103</v>
      </c>
      <c r="D49" s="35">
        <f t="shared" si="13"/>
        <v>1121</v>
      </c>
      <c r="E49" s="35">
        <f t="shared" si="11"/>
        <v>1175.9628462727976</v>
      </c>
      <c r="F49" s="31">
        <f t="shared" si="14"/>
        <v>8.7784580362306635</v>
      </c>
    </row>
    <row r="50" spans="1:6" x14ac:dyDescent="0.25">
      <c r="A50" s="24">
        <v>44259</v>
      </c>
      <c r="B50" s="35">
        <v>1103</v>
      </c>
      <c r="C50" s="35">
        <f t="shared" si="12"/>
        <v>1121</v>
      </c>
      <c r="D50" s="35">
        <f t="shared" si="13"/>
        <v>849</v>
      </c>
      <c r="E50" s="35">
        <f t="shared" si="11"/>
        <v>1131.9041090114224</v>
      </c>
      <c r="F50" s="31">
        <f t="shared" si="14"/>
        <v>835.44751774418989</v>
      </c>
    </row>
    <row r="51" spans="1:6" x14ac:dyDescent="0.25">
      <c r="A51" s="24">
        <v>44258</v>
      </c>
      <c r="B51" s="35">
        <v>1121</v>
      </c>
      <c r="C51" s="35">
        <f t="shared" si="12"/>
        <v>849</v>
      </c>
      <c r="D51" s="35">
        <f t="shared" si="13"/>
        <v>855</v>
      </c>
      <c r="E51" s="35">
        <f t="shared" si="11"/>
        <v>903.44944461354817</v>
      </c>
      <c r="F51" s="31">
        <f t="shared" si="14"/>
        <v>47328.244148953643</v>
      </c>
    </row>
    <row r="52" spans="1:6" x14ac:dyDescent="0.25">
      <c r="A52" s="24">
        <v>44257</v>
      </c>
      <c r="B52" s="35">
        <v>849</v>
      </c>
      <c r="C52" s="35">
        <f t="shared" si="12"/>
        <v>855</v>
      </c>
      <c r="D52" s="35">
        <f t="shared" si="13"/>
        <v>1051</v>
      </c>
      <c r="E52" s="35">
        <f t="shared" si="11"/>
        <v>951.22235575807224</v>
      </c>
      <c r="F52" s="31">
        <f t="shared" si="14"/>
        <v>10449.410016729886</v>
      </c>
    </row>
    <row r="53" spans="1:6" x14ac:dyDescent="0.25">
      <c r="A53" s="24">
        <v>44256</v>
      </c>
      <c r="B53" s="35">
        <v>855</v>
      </c>
      <c r="C53" s="35">
        <f t="shared" si="12"/>
        <v>1051</v>
      </c>
      <c r="D53" s="35">
        <f t="shared" si="13"/>
        <v>987</v>
      </c>
      <c r="E53" s="35">
        <f t="shared" si="11"/>
        <v>1102.8417432691244</v>
      </c>
      <c r="F53" s="31">
        <f t="shared" si="14"/>
        <v>61425.529706678586</v>
      </c>
    </row>
    <row r="54" spans="1:6" x14ac:dyDescent="0.25">
      <c r="A54" s="24">
        <v>44255</v>
      </c>
      <c r="B54" s="35">
        <v>1051</v>
      </c>
      <c r="C54" s="35">
        <f t="shared" si="12"/>
        <v>987</v>
      </c>
      <c r="D54" s="35">
        <f t="shared" si="13"/>
        <v>1034</v>
      </c>
      <c r="E54" s="35">
        <f t="shared" si="11"/>
        <v>1059.0205048464088</v>
      </c>
      <c r="F54" s="31">
        <f t="shared" si="14"/>
        <v>64.328497991267241</v>
      </c>
    </row>
    <row r="55" spans="1:6" x14ac:dyDescent="0.25">
      <c r="A55" s="24">
        <v>44254</v>
      </c>
      <c r="B55" s="35">
        <v>987</v>
      </c>
      <c r="C55" s="35">
        <f t="shared" si="12"/>
        <v>1034</v>
      </c>
      <c r="D55" s="35">
        <f t="shared" si="13"/>
        <v>1145</v>
      </c>
      <c r="E55" s="35">
        <f t="shared" si="11"/>
        <v>1122.9067846725027</v>
      </c>
      <c r="F55" s="31">
        <f t="shared" si="14"/>
        <v>18470.654120018011</v>
      </c>
    </row>
    <row r="56" spans="1:6" x14ac:dyDescent="0.25">
      <c r="A56" s="24">
        <v>44253</v>
      </c>
      <c r="B56" s="35">
        <v>1034</v>
      </c>
      <c r="C56" s="35">
        <f t="shared" si="12"/>
        <v>1145</v>
      </c>
      <c r="D56" s="35">
        <f t="shared" si="13"/>
        <v>1167</v>
      </c>
      <c r="E56" s="35">
        <f t="shared" ref="E56:E87" si="15">C56*$I$2+D56*$I$3</f>
        <v>1221.4633101664431</v>
      </c>
      <c r="F56" s="31">
        <f t="shared" si="14"/>
        <v>35142.492658560041</v>
      </c>
    </row>
    <row r="57" spans="1:6" x14ac:dyDescent="0.25">
      <c r="A57" s="24">
        <v>44252</v>
      </c>
      <c r="B57" s="35">
        <v>1145</v>
      </c>
      <c r="C57" s="35">
        <f t="shared" si="12"/>
        <v>1167</v>
      </c>
      <c r="D57" s="35">
        <f t="shared" si="13"/>
        <v>643</v>
      </c>
      <c r="E57" s="35">
        <f t="shared" si="15"/>
        <v>1125.8774685681617</v>
      </c>
      <c r="F57" s="31">
        <f t="shared" si="14"/>
        <v>365.67120836164361</v>
      </c>
    </row>
    <row r="58" spans="1:6" x14ac:dyDescent="0.25">
      <c r="A58" s="24">
        <v>44251</v>
      </c>
      <c r="B58" s="35">
        <v>1167</v>
      </c>
      <c r="C58" s="35">
        <f t="shared" si="12"/>
        <v>643</v>
      </c>
      <c r="D58" s="35">
        <f t="shared" si="13"/>
        <v>760</v>
      </c>
      <c r="E58" s="35">
        <f t="shared" si="15"/>
        <v>708.73988262114108</v>
      </c>
      <c r="F58" s="31">
        <f t="shared" si="14"/>
        <v>210002.33518008556</v>
      </c>
    </row>
    <row r="59" spans="1:6" x14ac:dyDescent="0.25">
      <c r="A59" s="24">
        <v>44250</v>
      </c>
      <c r="B59" s="35">
        <v>643</v>
      </c>
      <c r="C59" s="35">
        <f t="shared" si="12"/>
        <v>760</v>
      </c>
      <c r="D59" s="35">
        <f t="shared" si="13"/>
        <v>921</v>
      </c>
      <c r="E59" s="35">
        <f t="shared" si="15"/>
        <v>842.65011480656835</v>
      </c>
      <c r="F59" s="31">
        <f t="shared" si="14"/>
        <v>39860.168342275923</v>
      </c>
    </row>
    <row r="60" spans="1:6" x14ac:dyDescent="0.25">
      <c r="A60" s="24">
        <v>44249</v>
      </c>
      <c r="B60" s="35">
        <v>760</v>
      </c>
      <c r="C60" s="35">
        <f t="shared" si="12"/>
        <v>921</v>
      </c>
      <c r="D60" s="35">
        <f t="shared" si="13"/>
        <v>897</v>
      </c>
      <c r="E60" s="35">
        <f t="shared" si="15"/>
        <v>973.4197768300138</v>
      </c>
      <c r="F60" s="31">
        <f t="shared" si="14"/>
        <v>45548.0011421729</v>
      </c>
    </row>
    <row r="61" spans="1:6" x14ac:dyDescent="0.25">
      <c r="A61" s="24">
        <v>44248</v>
      </c>
      <c r="B61" s="35">
        <v>921</v>
      </c>
      <c r="C61" s="35">
        <f t="shared" si="12"/>
        <v>897</v>
      </c>
      <c r="D61" s="35">
        <f t="shared" si="13"/>
        <v>823</v>
      </c>
      <c r="E61" s="35">
        <f t="shared" si="15"/>
        <v>937.02348596518789</v>
      </c>
      <c r="F61" s="31">
        <f t="shared" si="14"/>
        <v>256.75210247657321</v>
      </c>
    </row>
    <row r="62" spans="1:6" x14ac:dyDescent="0.25">
      <c r="A62" s="24">
        <v>44247</v>
      </c>
      <c r="B62" s="35">
        <v>897</v>
      </c>
      <c r="C62" s="35">
        <f t="shared" si="12"/>
        <v>823</v>
      </c>
      <c r="D62" s="35">
        <f t="shared" si="13"/>
        <v>736</v>
      </c>
      <c r="E62" s="35">
        <f t="shared" si="15"/>
        <v>855.55909255806353</v>
      </c>
      <c r="F62" s="31">
        <f t="shared" si="14"/>
        <v>1717.348809611146</v>
      </c>
    </row>
    <row r="63" spans="1:6" x14ac:dyDescent="0.25">
      <c r="A63" s="24">
        <v>44246</v>
      </c>
      <c r="B63" s="35">
        <v>823</v>
      </c>
      <c r="C63" s="35">
        <f t="shared" si="12"/>
        <v>736</v>
      </c>
      <c r="D63" s="35">
        <f t="shared" si="13"/>
        <v>721</v>
      </c>
      <c r="E63" s="35">
        <f t="shared" si="15"/>
        <v>778.80084567713357</v>
      </c>
      <c r="F63" s="31">
        <f t="shared" si="14"/>
        <v>1953.5652428565627</v>
      </c>
    </row>
    <row r="64" spans="1:6" x14ac:dyDescent="0.25">
      <c r="A64" s="24">
        <v>44245</v>
      </c>
      <c r="B64" s="35">
        <v>736</v>
      </c>
      <c r="C64" s="35">
        <f t="shared" si="12"/>
        <v>721</v>
      </c>
      <c r="D64" s="35">
        <f t="shared" si="13"/>
        <v>461</v>
      </c>
      <c r="E64" s="35">
        <f t="shared" si="15"/>
        <v>709.48114718772774</v>
      </c>
      <c r="F64" s="31">
        <f t="shared" si="14"/>
        <v>703.24955447896025</v>
      </c>
    </row>
    <row r="65" spans="1:6" x14ac:dyDescent="0.25">
      <c r="A65" s="24">
        <v>44244</v>
      </c>
      <c r="B65" s="35">
        <v>721</v>
      </c>
      <c r="C65" s="35">
        <f t="shared" si="12"/>
        <v>461</v>
      </c>
      <c r="D65" s="35">
        <f t="shared" si="13"/>
        <v>493</v>
      </c>
      <c r="E65" s="35">
        <f t="shared" si="15"/>
        <v>496.82793964360997</v>
      </c>
      <c r="F65" s="31">
        <f t="shared" si="14"/>
        <v>50253.112644428977</v>
      </c>
    </row>
    <row r="66" spans="1:6" x14ac:dyDescent="0.25">
      <c r="A66" s="24">
        <v>44243</v>
      </c>
      <c r="B66" s="35">
        <v>461</v>
      </c>
      <c r="C66" s="35">
        <f t="shared" si="12"/>
        <v>493</v>
      </c>
      <c r="D66" s="35">
        <f t="shared" si="13"/>
        <v>645</v>
      </c>
      <c r="E66" s="35">
        <f t="shared" si="15"/>
        <v>556.97663572352985</v>
      </c>
      <c r="F66" s="31">
        <f t="shared" si="14"/>
        <v>9211.5146048071474</v>
      </c>
    </row>
    <row r="67" spans="1:6" x14ac:dyDescent="0.25">
      <c r="A67" s="24">
        <v>44242</v>
      </c>
      <c r="B67" s="35">
        <v>493</v>
      </c>
      <c r="C67" s="35">
        <f t="shared" si="12"/>
        <v>645</v>
      </c>
      <c r="D67" s="35">
        <f t="shared" si="13"/>
        <v>529</v>
      </c>
      <c r="E67" s="35">
        <f t="shared" si="15"/>
        <v>660.09884856551412</v>
      </c>
      <c r="F67" s="31">
        <f t="shared" si="14"/>
        <v>27922.02519192062</v>
      </c>
    </row>
    <row r="68" spans="1:6" x14ac:dyDescent="0.25">
      <c r="A68" s="24">
        <v>44241</v>
      </c>
      <c r="B68" s="35">
        <v>645</v>
      </c>
      <c r="C68" s="35">
        <f t="shared" si="12"/>
        <v>529</v>
      </c>
      <c r="D68" s="35">
        <f t="shared" si="13"/>
        <v>599</v>
      </c>
      <c r="E68" s="35">
        <f t="shared" si="15"/>
        <v>577.36378957994702</v>
      </c>
      <c r="F68" s="31">
        <f t="shared" si="14"/>
        <v>4574.656959985683</v>
      </c>
    </row>
    <row r="69" spans="1:6" x14ac:dyDescent="0.25">
      <c r="A69" s="24">
        <v>44240</v>
      </c>
      <c r="B69" s="35">
        <v>529</v>
      </c>
      <c r="C69" s="35">
        <f t="shared" si="12"/>
        <v>599</v>
      </c>
      <c r="D69" s="35">
        <f t="shared" si="13"/>
        <v>510</v>
      </c>
      <c r="E69" s="35">
        <f t="shared" si="15"/>
        <v>617.10231353625954</v>
      </c>
      <c r="F69" s="31">
        <f t="shared" si="14"/>
        <v>7762.0176504413821</v>
      </c>
    </row>
    <row r="70" spans="1:6" x14ac:dyDescent="0.25">
      <c r="A70" s="24">
        <v>44239</v>
      </c>
      <c r="B70" s="35">
        <v>599</v>
      </c>
      <c r="C70" s="35">
        <f t="shared" si="12"/>
        <v>510</v>
      </c>
      <c r="D70" s="35">
        <f t="shared" si="13"/>
        <v>558</v>
      </c>
      <c r="E70" s="35">
        <f t="shared" si="15"/>
        <v>552.38112969147858</v>
      </c>
      <c r="F70" s="31">
        <f t="shared" si="14"/>
        <v>2173.3190688427403</v>
      </c>
    </row>
    <row r="71" spans="1:6" x14ac:dyDescent="0.25">
      <c r="A71" s="24">
        <v>44238</v>
      </c>
      <c r="B71" s="35">
        <v>510</v>
      </c>
      <c r="C71" s="35">
        <f t="shared" si="12"/>
        <v>558</v>
      </c>
      <c r="D71" s="35">
        <f t="shared" si="13"/>
        <v>375</v>
      </c>
      <c r="E71" s="35">
        <f t="shared" si="15"/>
        <v>553.05517328156361</v>
      </c>
      <c r="F71" s="31">
        <f t="shared" si="14"/>
        <v>1853.747946305469</v>
      </c>
    </row>
    <row r="72" spans="1:6" x14ac:dyDescent="0.25">
      <c r="A72" s="24">
        <v>44237</v>
      </c>
      <c r="B72" s="35">
        <v>558</v>
      </c>
      <c r="C72" s="35">
        <f t="shared" si="12"/>
        <v>375</v>
      </c>
      <c r="D72" s="35">
        <f t="shared" si="13"/>
        <v>399</v>
      </c>
      <c r="E72" s="35">
        <f t="shared" si="15"/>
        <v>403.70182420040794</v>
      </c>
      <c r="F72" s="31">
        <f t="shared" si="14"/>
        <v>23807.927055081818</v>
      </c>
    </row>
    <row r="73" spans="1:6" x14ac:dyDescent="0.25">
      <c r="A73" s="24">
        <v>44236</v>
      </c>
      <c r="B73" s="35">
        <v>375</v>
      </c>
      <c r="C73" s="35">
        <f t="shared" si="12"/>
        <v>399</v>
      </c>
      <c r="D73" s="35">
        <f t="shared" si="13"/>
        <v>448</v>
      </c>
      <c r="E73" s="35">
        <f t="shared" si="15"/>
        <v>434.65109556828781</v>
      </c>
      <c r="F73" s="31">
        <f t="shared" si="14"/>
        <v>3558.253202497006</v>
      </c>
    </row>
    <row r="74" spans="1:6" x14ac:dyDescent="0.25">
      <c r="A74" s="24">
        <v>44235</v>
      </c>
      <c r="B74" s="35">
        <v>399</v>
      </c>
      <c r="C74" s="35">
        <f t="shared" si="12"/>
        <v>448</v>
      </c>
      <c r="D74" s="35">
        <f t="shared" si="13"/>
        <v>414</v>
      </c>
      <c r="E74" s="35">
        <f t="shared" si="15"/>
        <v>468.63408840824968</v>
      </c>
      <c r="F74" s="31">
        <f t="shared" si="14"/>
        <v>4848.9062684479322</v>
      </c>
    </row>
    <row r="75" spans="1:6" x14ac:dyDescent="0.25">
      <c r="A75" s="24">
        <v>44234</v>
      </c>
      <c r="B75" s="35">
        <v>448</v>
      </c>
      <c r="C75" s="35">
        <f t="shared" si="12"/>
        <v>414</v>
      </c>
      <c r="D75" s="35">
        <f t="shared" si="13"/>
        <v>415</v>
      </c>
      <c r="E75" s="35">
        <f t="shared" si="15"/>
        <v>440.13172555348478</v>
      </c>
      <c r="F75" s="31">
        <f t="shared" si="14"/>
        <v>61.909742765684321</v>
      </c>
    </row>
    <row r="76" spans="1:6" x14ac:dyDescent="0.25">
      <c r="A76" s="24">
        <v>44233</v>
      </c>
      <c r="B76" s="35">
        <v>414</v>
      </c>
      <c r="C76" s="35">
        <f t="shared" si="12"/>
        <v>415</v>
      </c>
      <c r="D76" s="35">
        <f t="shared" si="13"/>
        <v>463</v>
      </c>
      <c r="E76" s="35">
        <f t="shared" si="15"/>
        <v>451.43471603569913</v>
      </c>
      <c r="F76" s="31">
        <f t="shared" si="14"/>
        <v>1401.3579646734293</v>
      </c>
    </row>
    <row r="77" spans="1:6" x14ac:dyDescent="0.25">
      <c r="A77" s="24">
        <v>44232</v>
      </c>
      <c r="B77" s="35">
        <v>415</v>
      </c>
      <c r="C77" s="35">
        <f t="shared" si="12"/>
        <v>463</v>
      </c>
      <c r="D77" s="35">
        <f t="shared" si="13"/>
        <v>503</v>
      </c>
      <c r="E77" s="35">
        <f t="shared" si="15"/>
        <v>500.69617353854386</v>
      </c>
      <c r="F77" s="31">
        <f t="shared" si="14"/>
        <v>7343.8341591482249</v>
      </c>
    </row>
    <row r="78" spans="1:6" x14ac:dyDescent="0.25">
      <c r="A78" s="24">
        <v>44231</v>
      </c>
      <c r="B78" s="35">
        <v>463</v>
      </c>
      <c r="C78" s="35">
        <f t="shared" si="12"/>
        <v>503</v>
      </c>
      <c r="D78" s="35">
        <f t="shared" si="13"/>
        <v>334</v>
      </c>
      <c r="E78" s="35">
        <f t="shared" si="15"/>
        <v>497.66284366229689</v>
      </c>
      <c r="F78" s="31">
        <f t="shared" si="14"/>
        <v>1201.5127307568359</v>
      </c>
    </row>
    <row r="79" spans="1:6" x14ac:dyDescent="0.25">
      <c r="A79" s="24">
        <v>44230</v>
      </c>
      <c r="B79" s="35">
        <v>503</v>
      </c>
      <c r="C79" s="35">
        <f t="shared" si="12"/>
        <v>334</v>
      </c>
      <c r="D79" s="35">
        <f t="shared" si="13"/>
        <v>328</v>
      </c>
      <c r="E79" s="35">
        <f t="shared" si="15"/>
        <v>353.59905385789409</v>
      </c>
      <c r="F79" s="31">
        <f t="shared" si="14"/>
        <v>22320.642708156429</v>
      </c>
    </row>
    <row r="80" spans="1:6" x14ac:dyDescent="0.25">
      <c r="A80" s="24">
        <v>44229</v>
      </c>
      <c r="B80" s="35">
        <v>334</v>
      </c>
      <c r="C80" s="35">
        <f t="shared" si="12"/>
        <v>328</v>
      </c>
      <c r="D80" s="35">
        <f t="shared" si="13"/>
        <v>483</v>
      </c>
      <c r="E80" s="35">
        <f t="shared" si="15"/>
        <v>382.30229645049394</v>
      </c>
      <c r="F80" s="31">
        <f t="shared" si="14"/>
        <v>2333.1118423913995</v>
      </c>
    </row>
    <row r="81" spans="1:6" x14ac:dyDescent="0.25">
      <c r="A81" s="24">
        <v>44228</v>
      </c>
      <c r="B81" s="35">
        <v>328</v>
      </c>
      <c r="C81" s="35">
        <f t="shared" si="12"/>
        <v>483</v>
      </c>
      <c r="D81" s="35">
        <f t="shared" si="13"/>
        <v>429</v>
      </c>
      <c r="E81" s="35">
        <f t="shared" si="15"/>
        <v>501.46725678913782</v>
      </c>
      <c r="F81" s="31">
        <f t="shared" si="14"/>
        <v>30090.88917794868</v>
      </c>
    </row>
    <row r="82" spans="1:6" x14ac:dyDescent="0.25">
      <c r="A82" s="24">
        <v>44227</v>
      </c>
      <c r="B82" s="35">
        <v>483</v>
      </c>
      <c r="C82" s="35">
        <f t="shared" si="12"/>
        <v>429</v>
      </c>
      <c r="D82" s="35">
        <f t="shared" si="13"/>
        <v>494</v>
      </c>
      <c r="E82" s="35">
        <f t="shared" si="15"/>
        <v>470.01500288500063</v>
      </c>
      <c r="F82" s="31">
        <f t="shared" si="14"/>
        <v>168.61015007654206</v>
      </c>
    </row>
    <row r="83" spans="1:6" x14ac:dyDescent="0.25">
      <c r="A83" s="24">
        <v>44226</v>
      </c>
      <c r="B83" s="35">
        <v>429</v>
      </c>
      <c r="C83" s="35">
        <f t="shared" si="12"/>
        <v>494</v>
      </c>
      <c r="D83" s="35">
        <f t="shared" si="13"/>
        <v>394</v>
      </c>
      <c r="E83" s="35">
        <f t="shared" si="15"/>
        <v>503.13327302226821</v>
      </c>
      <c r="F83" s="31">
        <f t="shared" si="14"/>
        <v>5495.7421689941602</v>
      </c>
    </row>
    <row r="84" spans="1:6" x14ac:dyDescent="0.25">
      <c r="A84" s="24">
        <v>44225</v>
      </c>
      <c r="B84" s="35">
        <v>494</v>
      </c>
      <c r="C84" s="35">
        <f t="shared" si="12"/>
        <v>394</v>
      </c>
      <c r="D84" s="35">
        <f t="shared" si="13"/>
        <v>434</v>
      </c>
      <c r="E84" s="35">
        <f t="shared" si="15"/>
        <v>427.37719940960937</v>
      </c>
      <c r="F84" s="31">
        <f t="shared" si="14"/>
        <v>4438.5975585069536</v>
      </c>
    </row>
    <row r="85" spans="1:6" x14ac:dyDescent="0.25">
      <c r="A85" s="24">
        <v>44224</v>
      </c>
      <c r="B85" s="35">
        <v>394</v>
      </c>
      <c r="C85" s="35">
        <f t="shared" si="12"/>
        <v>434</v>
      </c>
      <c r="D85" s="35">
        <f t="shared" si="13"/>
        <v>342</v>
      </c>
      <c r="E85" s="35">
        <f t="shared" si="15"/>
        <v>441.12068958395662</v>
      </c>
      <c r="F85" s="31">
        <f t="shared" si="14"/>
        <v>2220.3593868675976</v>
      </c>
    </row>
    <row r="86" spans="1:6" x14ac:dyDescent="0.25">
      <c r="A86" s="24">
        <v>44223</v>
      </c>
      <c r="B86" s="35">
        <v>434</v>
      </c>
      <c r="C86" s="35">
        <f t="shared" si="12"/>
        <v>342</v>
      </c>
      <c r="D86" s="35">
        <f t="shared" si="13"/>
        <v>348</v>
      </c>
      <c r="E86" s="35">
        <f t="shared" si="15"/>
        <v>364.71437384007288</v>
      </c>
      <c r="F86" s="31">
        <f t="shared" si="14"/>
        <v>4800.4979923731771</v>
      </c>
    </row>
    <row r="87" spans="1:6" x14ac:dyDescent="0.25">
      <c r="A87" s="24">
        <v>44222</v>
      </c>
      <c r="B87" s="35">
        <v>342</v>
      </c>
      <c r="C87" s="35">
        <f t="shared" si="12"/>
        <v>348</v>
      </c>
      <c r="D87" s="35">
        <f t="shared" si="13"/>
        <v>479</v>
      </c>
      <c r="E87" s="35">
        <f t="shared" si="15"/>
        <v>398.325034292537</v>
      </c>
      <c r="F87" s="31">
        <f t="shared" si="14"/>
        <v>3172.5094880554689</v>
      </c>
    </row>
    <row r="88" spans="1:6" x14ac:dyDescent="0.25">
      <c r="A88" s="24">
        <v>44221</v>
      </c>
      <c r="B88" s="35">
        <v>348</v>
      </c>
      <c r="C88" s="35">
        <f t="shared" si="12"/>
        <v>479</v>
      </c>
      <c r="D88" s="35">
        <f t="shared" si="13"/>
        <v>435</v>
      </c>
      <c r="E88" s="35">
        <f t="shared" ref="E88:E110" si="16">C88*$I$2+D88*$I$3</f>
        <v>499.39568927609395</v>
      </c>
      <c r="F88" s="31">
        <f t="shared" si="14"/>
        <v>22920.654731383587</v>
      </c>
    </row>
    <row r="89" spans="1:6" x14ac:dyDescent="0.25">
      <c r="A89" s="24">
        <v>44220</v>
      </c>
      <c r="B89" s="35">
        <v>479</v>
      </c>
      <c r="C89" s="35">
        <f t="shared" ref="C89:C111" si="17">B90</f>
        <v>435</v>
      </c>
      <c r="D89" s="35">
        <f t="shared" ref="D89:D110" si="18">B91</f>
        <v>482</v>
      </c>
      <c r="E89" s="35">
        <f t="shared" si="16"/>
        <v>472.46871181493276</v>
      </c>
      <c r="F89" s="31">
        <f t="shared" si="14"/>
        <v>42.65772535639892</v>
      </c>
    </row>
    <row r="90" spans="1:6" x14ac:dyDescent="0.25">
      <c r="A90" s="24">
        <v>44219</v>
      </c>
      <c r="B90" s="35">
        <v>435</v>
      </c>
      <c r="C90" s="35">
        <f t="shared" si="17"/>
        <v>482</v>
      </c>
      <c r="D90" s="35">
        <f t="shared" si="18"/>
        <v>527</v>
      </c>
      <c r="E90" s="35">
        <f t="shared" si="16"/>
        <v>521.97486016908897</v>
      </c>
      <c r="F90" s="31">
        <f t="shared" ref="F90:F110" si="19">(B90-E90)^2</f>
        <v>7564.6263014325787</v>
      </c>
    </row>
    <row r="91" spans="1:6" x14ac:dyDescent="0.25">
      <c r="A91" s="24">
        <v>44218</v>
      </c>
      <c r="B91" s="35">
        <v>482</v>
      </c>
      <c r="C91" s="35">
        <f t="shared" si="17"/>
        <v>527</v>
      </c>
      <c r="D91" s="35">
        <f t="shared" si="18"/>
        <v>501</v>
      </c>
      <c r="E91" s="35">
        <f t="shared" si="16"/>
        <v>554.3220470557626</v>
      </c>
      <c r="F91" s="31">
        <f t="shared" si="19"/>
        <v>5230.4784903359396</v>
      </c>
    </row>
    <row r="92" spans="1:6" x14ac:dyDescent="0.25">
      <c r="A92" s="24">
        <v>44217</v>
      </c>
      <c r="B92" s="35">
        <v>527</v>
      </c>
      <c r="C92" s="35">
        <f t="shared" si="17"/>
        <v>501</v>
      </c>
      <c r="D92" s="35">
        <f t="shared" si="18"/>
        <v>473</v>
      </c>
      <c r="E92" s="35">
        <f t="shared" si="16"/>
        <v>526.25884596916205</v>
      </c>
      <c r="F92" s="31">
        <f t="shared" si="19"/>
        <v>0.54930929742733681</v>
      </c>
    </row>
    <row r="93" spans="1:6" x14ac:dyDescent="0.25">
      <c r="A93" s="24">
        <v>44216</v>
      </c>
      <c r="B93" s="35">
        <v>501</v>
      </c>
      <c r="C93" s="35">
        <f t="shared" si="17"/>
        <v>473</v>
      </c>
      <c r="D93" s="35">
        <f t="shared" si="18"/>
        <v>395</v>
      </c>
      <c r="E93" s="35">
        <f t="shared" si="16"/>
        <v>485.61217979251376</v>
      </c>
      <c r="F93" s="31">
        <f t="shared" si="19"/>
        <v>236.78501073792197</v>
      </c>
    </row>
    <row r="94" spans="1:6" x14ac:dyDescent="0.25">
      <c r="A94" s="24">
        <v>44215</v>
      </c>
      <c r="B94" s="35">
        <v>473</v>
      </c>
      <c r="C94" s="35">
        <f t="shared" si="17"/>
        <v>395</v>
      </c>
      <c r="D94" s="35">
        <f t="shared" si="18"/>
        <v>530</v>
      </c>
      <c r="E94" s="35">
        <f t="shared" si="16"/>
        <v>449.13846732596033</v>
      </c>
      <c r="F94" s="31">
        <f t="shared" si="19"/>
        <v>569.37274155426257</v>
      </c>
    </row>
    <row r="95" spans="1:6" x14ac:dyDescent="0.25">
      <c r="A95" s="24">
        <v>44214</v>
      </c>
      <c r="B95" s="35">
        <v>395</v>
      </c>
      <c r="C95" s="35">
        <f t="shared" si="17"/>
        <v>530</v>
      </c>
      <c r="D95" s="35">
        <f t="shared" si="18"/>
        <v>571</v>
      </c>
      <c r="E95" s="35">
        <f t="shared" si="16"/>
        <v>572.10784079144503</v>
      </c>
      <c r="F95" s="31">
        <f t="shared" si="19"/>
        <v>31367.18726980784</v>
      </c>
    </row>
    <row r="96" spans="1:6" x14ac:dyDescent="0.25">
      <c r="A96" s="24">
        <v>44213</v>
      </c>
      <c r="B96" s="35">
        <v>530</v>
      </c>
      <c r="C96" s="35">
        <f t="shared" si="17"/>
        <v>571</v>
      </c>
      <c r="D96" s="35">
        <f t="shared" si="18"/>
        <v>574</v>
      </c>
      <c r="E96" s="35">
        <f t="shared" si="16"/>
        <v>607.39471810226541</v>
      </c>
      <c r="F96" s="31">
        <f t="shared" si="19"/>
        <v>5989.9423901291302</v>
      </c>
    </row>
    <row r="97" spans="1:6" x14ac:dyDescent="0.25">
      <c r="A97" s="24">
        <v>44212</v>
      </c>
      <c r="B97" s="35">
        <v>571</v>
      </c>
      <c r="C97" s="35">
        <f t="shared" si="17"/>
        <v>574</v>
      </c>
      <c r="D97" s="35">
        <f t="shared" si="18"/>
        <v>607</v>
      </c>
      <c r="E97" s="35">
        <f t="shared" si="16"/>
        <v>617.11892298246744</v>
      </c>
      <c r="F97" s="31">
        <f t="shared" si="19"/>
        <v>2126.9550570627634</v>
      </c>
    </row>
    <row r="98" spans="1:6" x14ac:dyDescent="0.25">
      <c r="A98" s="24">
        <v>44211</v>
      </c>
      <c r="B98" s="35">
        <v>574</v>
      </c>
      <c r="C98" s="35">
        <f t="shared" si="17"/>
        <v>607</v>
      </c>
      <c r="D98" s="35">
        <f t="shared" si="18"/>
        <v>675</v>
      </c>
      <c r="E98" s="35">
        <f t="shared" si="16"/>
        <v>659.81034660072601</v>
      </c>
      <c r="F98" s="31">
        <f t="shared" si="19"/>
        <v>7363.4155837367298</v>
      </c>
    </row>
    <row r="99" spans="1:6" x14ac:dyDescent="0.25">
      <c r="A99" s="24">
        <v>44210</v>
      </c>
      <c r="B99" s="35">
        <v>607</v>
      </c>
      <c r="C99" s="35">
        <f t="shared" si="17"/>
        <v>675</v>
      </c>
      <c r="D99" s="35">
        <f t="shared" si="18"/>
        <v>473</v>
      </c>
      <c r="E99" s="35">
        <f t="shared" si="16"/>
        <v>673.23891633468645</v>
      </c>
      <c r="F99" s="31">
        <f t="shared" si="19"/>
        <v>4387.5940371935912</v>
      </c>
    </row>
    <row r="100" spans="1:6" x14ac:dyDescent="0.25">
      <c r="A100" s="24">
        <v>44209</v>
      </c>
      <c r="B100" s="35">
        <v>675</v>
      </c>
      <c r="C100" s="35">
        <f t="shared" si="17"/>
        <v>473</v>
      </c>
      <c r="D100" s="35">
        <f t="shared" si="18"/>
        <v>434</v>
      </c>
      <c r="E100" s="35">
        <f t="shared" si="16"/>
        <v>494.10953020774974</v>
      </c>
      <c r="F100" s="31">
        <f t="shared" si="19"/>
        <v>32721.362061661002</v>
      </c>
    </row>
    <row r="101" spans="1:6" x14ac:dyDescent="0.25">
      <c r="A101" s="24">
        <v>44208</v>
      </c>
      <c r="B101" s="35">
        <v>473</v>
      </c>
      <c r="C101" s="35">
        <f t="shared" si="17"/>
        <v>434</v>
      </c>
      <c r="D101" s="35">
        <f t="shared" si="18"/>
        <v>656</v>
      </c>
      <c r="E101" s="35">
        <f t="shared" si="16"/>
        <v>509.53525446560025</v>
      </c>
      <c r="F101" s="31">
        <f t="shared" si="19"/>
        <v>1334.8248188661628</v>
      </c>
    </row>
    <row r="102" spans="1:6" x14ac:dyDescent="0.25">
      <c r="A102" s="24">
        <v>44207</v>
      </c>
      <c r="B102" s="35">
        <v>434</v>
      </c>
      <c r="C102" s="35">
        <f t="shared" si="17"/>
        <v>656</v>
      </c>
      <c r="D102" s="35">
        <f t="shared" si="18"/>
        <v>595</v>
      </c>
      <c r="E102" s="35">
        <f t="shared" si="16"/>
        <v>683.77082356630694</v>
      </c>
      <c r="F102" s="31">
        <f t="shared" si="19"/>
        <v>62385.464304991234</v>
      </c>
    </row>
    <row r="103" spans="1:6" x14ac:dyDescent="0.25">
      <c r="A103" s="24">
        <v>44206</v>
      </c>
      <c r="B103" s="35">
        <v>656</v>
      </c>
      <c r="C103" s="35">
        <f t="shared" si="17"/>
        <v>595</v>
      </c>
      <c r="D103" s="35">
        <f t="shared" si="18"/>
        <v>654</v>
      </c>
      <c r="E103" s="35">
        <f t="shared" si="16"/>
        <v>645.09829364635846</v>
      </c>
      <c r="F103" s="31">
        <f t="shared" si="19"/>
        <v>118.8472014210284</v>
      </c>
    </row>
    <row r="104" spans="1:6" x14ac:dyDescent="0.25">
      <c r="A104" s="24">
        <v>44205</v>
      </c>
      <c r="B104" s="35">
        <v>595</v>
      </c>
      <c r="C104" s="35">
        <f t="shared" si="17"/>
        <v>654</v>
      </c>
      <c r="D104" s="35">
        <f t="shared" si="18"/>
        <v>665</v>
      </c>
      <c r="E104" s="35">
        <f t="shared" si="16"/>
        <v>697.33305206160071</v>
      </c>
      <c r="F104" s="31">
        <f t="shared" si="19"/>
        <v>10472.053544242281</v>
      </c>
    </row>
    <row r="105" spans="1:6" x14ac:dyDescent="0.25">
      <c r="A105" s="24">
        <v>44204</v>
      </c>
      <c r="B105" s="35">
        <v>654</v>
      </c>
      <c r="C105" s="35">
        <f t="shared" si="17"/>
        <v>665</v>
      </c>
      <c r="D105" s="35">
        <f t="shared" si="18"/>
        <v>795</v>
      </c>
      <c r="E105" s="35">
        <f t="shared" si="16"/>
        <v>734.94939697457562</v>
      </c>
      <c r="F105" s="31">
        <f t="shared" si="19"/>
        <v>6552.804870547433</v>
      </c>
    </row>
    <row r="106" spans="1:6" x14ac:dyDescent="0.25">
      <c r="A106" s="24">
        <v>44203</v>
      </c>
      <c r="B106" s="35">
        <v>665</v>
      </c>
      <c r="C106" s="35">
        <f t="shared" si="17"/>
        <v>795</v>
      </c>
      <c r="D106" s="35">
        <f t="shared" si="18"/>
        <v>539</v>
      </c>
      <c r="E106" s="35">
        <f t="shared" si="16"/>
        <v>788.98461357595147</v>
      </c>
      <c r="F106" s="31">
        <f t="shared" si="19"/>
        <v>15372.18440357801</v>
      </c>
    </row>
    <row r="107" spans="1:6" x14ac:dyDescent="0.25">
      <c r="A107" s="24">
        <v>44202</v>
      </c>
      <c r="B107" s="35">
        <v>795</v>
      </c>
      <c r="C107" s="35">
        <f t="shared" si="17"/>
        <v>539</v>
      </c>
      <c r="D107" s="35">
        <f t="shared" si="18"/>
        <v>516</v>
      </c>
      <c r="E107" s="35">
        <f t="shared" si="16"/>
        <v>567.72681533086302</v>
      </c>
      <c r="F107" s="31">
        <f t="shared" si="19"/>
        <v>51653.100469651639</v>
      </c>
    </row>
    <row r="108" spans="1:6" x14ac:dyDescent="0.25">
      <c r="A108" s="24">
        <v>44201</v>
      </c>
      <c r="B108" s="35">
        <v>539</v>
      </c>
      <c r="C108" s="35">
        <f t="shared" si="17"/>
        <v>516</v>
      </c>
      <c r="D108" s="35">
        <f t="shared" si="18"/>
        <v>581</v>
      </c>
      <c r="E108" s="35">
        <f t="shared" si="16"/>
        <v>562.46066591713532</v>
      </c>
      <c r="F108" s="31">
        <f t="shared" si="19"/>
        <v>550.40284527543463</v>
      </c>
    </row>
    <row r="109" spans="1:6" x14ac:dyDescent="0.25">
      <c r="A109" s="24">
        <v>44200</v>
      </c>
      <c r="B109" s="35">
        <v>516</v>
      </c>
      <c r="C109" s="35">
        <f t="shared" si="17"/>
        <v>581</v>
      </c>
      <c r="D109" s="35">
        <f t="shared" si="18"/>
        <v>592</v>
      </c>
      <c r="E109" s="35">
        <f t="shared" si="16"/>
        <v>619.7637026208439</v>
      </c>
      <c r="F109" s="31">
        <f t="shared" si="19"/>
        <v>10766.905981586928</v>
      </c>
    </row>
    <row r="110" spans="1:6" x14ac:dyDescent="0.25">
      <c r="A110" s="24">
        <v>44199</v>
      </c>
      <c r="B110" s="35">
        <v>581</v>
      </c>
      <c r="C110" s="35">
        <f t="shared" si="17"/>
        <v>592</v>
      </c>
      <c r="D110" s="35">
        <f t="shared" si="18"/>
        <v>631</v>
      </c>
      <c r="E110" s="35">
        <f t="shared" si="16"/>
        <v>637.55289656493483</v>
      </c>
      <c r="F110" s="31">
        <f t="shared" si="19"/>
        <v>3198.2301098842172</v>
      </c>
    </row>
    <row r="111" spans="1:6" x14ac:dyDescent="0.25">
      <c r="A111" s="24">
        <v>44198</v>
      </c>
      <c r="B111" s="35">
        <v>592</v>
      </c>
      <c r="C111" s="35">
        <f t="shared" si="17"/>
        <v>631</v>
      </c>
      <c r="D111" s="35"/>
      <c r="E111" s="35"/>
      <c r="F111" s="31"/>
    </row>
    <row r="112" spans="1:6" x14ac:dyDescent="0.25">
      <c r="A112" s="24">
        <v>44197</v>
      </c>
      <c r="B112" s="35">
        <v>631</v>
      </c>
      <c r="C112" s="35"/>
      <c r="D112" s="35"/>
      <c r="E112" s="35"/>
      <c r="F112" s="31"/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workbookViewId="0">
      <selection activeCell="J1" sqref="J1"/>
    </sheetView>
  </sheetViews>
  <sheetFormatPr defaultRowHeight="15" x14ac:dyDescent="0.25"/>
  <cols>
    <col min="1" max="1" width="10.140625" bestFit="1" customWidth="1"/>
    <col min="2" max="2" width="20.28515625" customWidth="1"/>
    <col min="7" max="7" width="11.7109375" customWidth="1"/>
    <col min="8" max="8" width="16.7109375" customWidth="1"/>
    <col min="10" max="10" width="13.28515625" customWidth="1"/>
    <col min="11" max="11" width="10.5703125" bestFit="1" customWidth="1"/>
    <col min="12" max="12" width="11.42578125" bestFit="1" customWidth="1"/>
  </cols>
  <sheetData>
    <row r="1" spans="1:12" ht="15.75" thickBot="1" x14ac:dyDescent="0.3">
      <c r="A1" s="87" t="s">
        <v>8</v>
      </c>
      <c r="B1" s="88" t="s">
        <v>14</v>
      </c>
      <c r="C1" s="89" t="s">
        <v>13</v>
      </c>
      <c r="D1" s="89" t="s">
        <v>15</v>
      </c>
      <c r="E1" s="89" t="s">
        <v>26</v>
      </c>
      <c r="F1" s="89" t="s">
        <v>27</v>
      </c>
      <c r="G1" s="89" t="s">
        <v>19</v>
      </c>
      <c r="H1" s="90" t="s">
        <v>30</v>
      </c>
      <c r="J1" s="85" t="s">
        <v>84</v>
      </c>
      <c r="K1" s="85" t="s">
        <v>3</v>
      </c>
      <c r="L1" s="5"/>
    </row>
    <row r="2" spans="1:12" x14ac:dyDescent="0.25">
      <c r="A2" s="24">
        <v>44307</v>
      </c>
      <c r="B2" s="39">
        <f t="shared" ref="B2" si="0">G2</f>
        <v>13446.908751089326</v>
      </c>
      <c r="C2" s="40">
        <f t="shared" ref="C2:C5" si="1">G3</f>
        <v>13186.365366982258</v>
      </c>
      <c r="D2" s="40">
        <f t="shared" ref="D2:D5" si="2">B4</f>
        <v>12931.390772064871</v>
      </c>
      <c r="E2" s="31">
        <f t="shared" ref="E2:F5" si="3">LN(C2)</f>
        <v>9.4869386479942239</v>
      </c>
      <c r="F2" s="31">
        <f t="shared" si="3"/>
        <v>9.4674130276261792</v>
      </c>
      <c r="G2" s="41">
        <f t="shared" ref="G2:G5" si="4">EXP(E2*$K$2+F2*$K$3)</f>
        <v>13446.908751089326</v>
      </c>
      <c r="H2" s="42">
        <f t="shared" ref="H2:H5" si="5">(B2-G2)^2</f>
        <v>0</v>
      </c>
      <c r="J2" s="18" t="s">
        <v>24</v>
      </c>
      <c r="K2" s="18">
        <v>0.60219172003427024</v>
      </c>
    </row>
    <row r="3" spans="1:12" x14ac:dyDescent="0.25">
      <c r="A3" s="24">
        <v>44306</v>
      </c>
      <c r="B3" s="39">
        <f t="shared" ref="B3:B5" si="6">G3</f>
        <v>13186.365366982258</v>
      </c>
      <c r="C3" s="40">
        <f t="shared" si="1"/>
        <v>12931.390772064871</v>
      </c>
      <c r="D3" s="40">
        <f t="shared" si="2"/>
        <v>12681.856439204948</v>
      </c>
      <c r="E3" s="31">
        <f t="shared" si="3"/>
        <v>9.4674130276261792</v>
      </c>
      <c r="F3" s="31">
        <f t="shared" si="3"/>
        <v>9.4479276241521379</v>
      </c>
      <c r="G3" s="41">
        <f t="shared" si="4"/>
        <v>13186.365366982258</v>
      </c>
      <c r="H3" s="42">
        <f t="shared" si="5"/>
        <v>0</v>
      </c>
      <c r="J3" s="86" t="s">
        <v>23</v>
      </c>
      <c r="K3" s="86">
        <v>0.40069537608813888</v>
      </c>
    </row>
    <row r="4" spans="1:12" ht="15.75" thickBot="1" x14ac:dyDescent="0.3">
      <c r="A4" s="24">
        <v>44305</v>
      </c>
      <c r="B4" s="39">
        <f t="shared" si="6"/>
        <v>12931.390772064871</v>
      </c>
      <c r="C4" s="40">
        <f t="shared" si="1"/>
        <v>12681.856439204948</v>
      </c>
      <c r="D4" s="40">
        <f t="shared" si="2"/>
        <v>12437.635171119706</v>
      </c>
      <c r="E4" s="31">
        <f t="shared" si="3"/>
        <v>9.4479276241521379</v>
      </c>
      <c r="F4" s="31">
        <f t="shared" si="3"/>
        <v>9.4284822494375167</v>
      </c>
      <c r="G4" s="41">
        <f t="shared" si="4"/>
        <v>12931.390772064871</v>
      </c>
      <c r="H4" s="42">
        <f t="shared" si="5"/>
        <v>0</v>
      </c>
    </row>
    <row r="5" spans="1:12" ht="15.75" thickBot="1" x14ac:dyDescent="0.3">
      <c r="A5" s="24">
        <v>44304</v>
      </c>
      <c r="B5" s="39">
        <f t="shared" si="6"/>
        <v>12681.856439204948</v>
      </c>
      <c r="C5" s="40">
        <f t="shared" si="1"/>
        <v>12437.635171119706</v>
      </c>
      <c r="D5" s="40">
        <f t="shared" si="2"/>
        <v>12198.607496633791</v>
      </c>
      <c r="E5" s="31">
        <f t="shared" si="3"/>
        <v>9.4284822494375167</v>
      </c>
      <c r="F5" s="31">
        <f t="shared" si="3"/>
        <v>9.4090770845867446</v>
      </c>
      <c r="G5" s="41">
        <f t="shared" si="4"/>
        <v>12681.856439204948</v>
      </c>
      <c r="H5" s="42">
        <f t="shared" si="5"/>
        <v>0</v>
      </c>
      <c r="J5" s="33" t="s">
        <v>29</v>
      </c>
      <c r="K5" s="33"/>
    </row>
    <row r="6" spans="1:12" x14ac:dyDescent="0.25">
      <c r="A6" s="24">
        <v>44303</v>
      </c>
      <c r="B6" s="39">
        <f t="shared" ref="B6:B17" si="7">G6</f>
        <v>12437.635171119706</v>
      </c>
      <c r="C6" s="40">
        <f t="shared" ref="C6:C20" si="8">G7</f>
        <v>12198.607496633791</v>
      </c>
      <c r="D6" s="40">
        <f t="shared" ref="D6:D23" si="9">B8</f>
        <v>11964.645692417102</v>
      </c>
      <c r="E6" s="31">
        <f t="shared" ref="E6:E37" si="10">LN(C6)</f>
        <v>9.4090770845867446</v>
      </c>
      <c r="F6" s="31">
        <f t="shared" ref="F6:F37" si="11">LN(D6)</f>
        <v>9.3897113879037875</v>
      </c>
      <c r="G6" s="41">
        <f t="shared" ref="G6:G37" si="12">EXP(E6*$K$2+F6*$K$3)</f>
        <v>12437.635171119706</v>
      </c>
      <c r="H6" s="42">
        <f t="shared" ref="H6:H37" si="13">(B6-G6)^2</f>
        <v>0</v>
      </c>
      <c r="J6" s="18" t="s">
        <v>20</v>
      </c>
      <c r="K6" s="43">
        <f>AVERAGE(H18:H110)</f>
        <v>360977.52598418319</v>
      </c>
    </row>
    <row r="7" spans="1:12" x14ac:dyDescent="0.25">
      <c r="A7" s="24">
        <v>44302</v>
      </c>
      <c r="B7" s="39">
        <f t="shared" si="7"/>
        <v>12198.607496633791</v>
      </c>
      <c r="C7" s="40">
        <f t="shared" si="8"/>
        <v>11964.645692417102</v>
      </c>
      <c r="D7" s="40">
        <f t="shared" si="9"/>
        <v>11735.652692436171</v>
      </c>
      <c r="E7" s="31">
        <f t="shared" si="10"/>
        <v>9.3897113879037875</v>
      </c>
      <c r="F7" s="31">
        <f t="shared" si="11"/>
        <v>9.3703867260342246</v>
      </c>
      <c r="G7" s="41">
        <f t="shared" si="12"/>
        <v>12198.607496633791</v>
      </c>
      <c r="H7" s="42">
        <f t="shared" si="13"/>
        <v>0</v>
      </c>
    </row>
    <row r="8" spans="1:12" x14ac:dyDescent="0.25">
      <c r="A8" s="24">
        <v>44301</v>
      </c>
      <c r="B8" s="39">
        <f t="shared" si="7"/>
        <v>11964.645692417102</v>
      </c>
      <c r="C8" s="40">
        <f t="shared" si="8"/>
        <v>11735.652692436171</v>
      </c>
      <c r="D8" s="40">
        <f t="shared" si="9"/>
        <v>11511.46637279385</v>
      </c>
      <c r="E8" s="31">
        <f t="shared" si="10"/>
        <v>9.3703867260342246</v>
      </c>
      <c r="F8" s="31">
        <f t="shared" si="11"/>
        <v>9.3510988934964594</v>
      </c>
      <c r="G8" s="41">
        <f t="shared" si="12"/>
        <v>11964.645692417102</v>
      </c>
      <c r="H8" s="42">
        <f t="shared" si="13"/>
        <v>0</v>
      </c>
    </row>
    <row r="9" spans="1:12" x14ac:dyDescent="0.25">
      <c r="A9" s="24">
        <v>44300</v>
      </c>
      <c r="B9" s="39">
        <f t="shared" si="7"/>
        <v>11735.652692436171</v>
      </c>
      <c r="C9" s="40">
        <f t="shared" si="8"/>
        <v>11511.46637279385</v>
      </c>
      <c r="D9" s="40">
        <f t="shared" si="9"/>
        <v>11292.094074181019</v>
      </c>
      <c r="E9" s="31">
        <f t="shared" si="10"/>
        <v>9.3510988934964594</v>
      </c>
      <c r="F9" s="31">
        <f t="shared" si="11"/>
        <v>9.331858120385526</v>
      </c>
      <c r="G9" s="41">
        <f t="shared" si="12"/>
        <v>11735.652692436171</v>
      </c>
      <c r="H9" s="42">
        <f t="shared" si="13"/>
        <v>0</v>
      </c>
    </row>
    <row r="10" spans="1:12" x14ac:dyDescent="0.25">
      <c r="A10" s="24">
        <v>44299</v>
      </c>
      <c r="B10" s="39">
        <f t="shared" si="7"/>
        <v>11511.46637279385</v>
      </c>
      <c r="C10" s="40">
        <f t="shared" si="8"/>
        <v>11292.094074181019</v>
      </c>
      <c r="D10" s="40">
        <f t="shared" si="9"/>
        <v>11077.137037267004</v>
      </c>
      <c r="E10" s="31">
        <f t="shared" si="10"/>
        <v>9.331858120385526</v>
      </c>
      <c r="F10" s="31">
        <f t="shared" si="11"/>
        <v>9.3126385367744344</v>
      </c>
      <c r="G10" s="41">
        <f t="shared" si="12"/>
        <v>11511.46637279385</v>
      </c>
      <c r="H10" s="42">
        <f t="shared" si="13"/>
        <v>0</v>
      </c>
    </row>
    <row r="11" spans="1:12" x14ac:dyDescent="0.25">
      <c r="A11" s="24">
        <v>44298</v>
      </c>
      <c r="B11" s="39">
        <f t="shared" si="7"/>
        <v>11292.094074181019</v>
      </c>
      <c r="C11" s="40">
        <f t="shared" si="8"/>
        <v>11077.137037267004</v>
      </c>
      <c r="D11" s="40">
        <f t="shared" si="9"/>
        <v>10867.202122697643</v>
      </c>
      <c r="E11" s="31">
        <f t="shared" si="10"/>
        <v>9.3126385367744344</v>
      </c>
      <c r="F11" s="31">
        <f t="shared" si="11"/>
        <v>9.2935045525675868</v>
      </c>
      <c r="G11" s="41">
        <f t="shared" si="12"/>
        <v>11292.094074181019</v>
      </c>
      <c r="H11" s="42">
        <f t="shared" si="13"/>
        <v>0</v>
      </c>
    </row>
    <row r="12" spans="1:12" x14ac:dyDescent="0.25">
      <c r="A12" s="24">
        <v>44297</v>
      </c>
      <c r="B12" s="39">
        <f t="shared" si="7"/>
        <v>11077.137037267004</v>
      </c>
      <c r="C12" s="40">
        <f t="shared" si="8"/>
        <v>10867.202122697643</v>
      </c>
      <c r="D12" s="40">
        <f t="shared" si="9"/>
        <v>10660.438219948051</v>
      </c>
      <c r="E12" s="31">
        <f t="shared" si="10"/>
        <v>9.2935045525675868</v>
      </c>
      <c r="F12" s="31">
        <f t="shared" si="11"/>
        <v>9.2742948056880294</v>
      </c>
      <c r="G12" s="41">
        <f t="shared" si="12"/>
        <v>11077.137037267004</v>
      </c>
      <c r="H12" s="42">
        <f t="shared" si="13"/>
        <v>0</v>
      </c>
    </row>
    <row r="13" spans="1:12" x14ac:dyDescent="0.25">
      <c r="A13" s="24">
        <v>44296</v>
      </c>
      <c r="B13" s="39">
        <f t="shared" si="7"/>
        <v>10867.202122697643</v>
      </c>
      <c r="C13" s="40">
        <f t="shared" si="8"/>
        <v>10660.438219948051</v>
      </c>
      <c r="D13" s="40">
        <f t="shared" si="9"/>
        <v>10461.033598609301</v>
      </c>
      <c r="E13" s="31">
        <f t="shared" si="10"/>
        <v>9.2742948056880294</v>
      </c>
      <c r="F13" s="31">
        <f t="shared" si="11"/>
        <v>9.2554125471356876</v>
      </c>
      <c r="G13" s="41">
        <f t="shared" si="12"/>
        <v>10867.202122697643</v>
      </c>
      <c r="H13" s="42">
        <f t="shared" si="13"/>
        <v>0</v>
      </c>
      <c r="I13" s="10"/>
    </row>
    <row r="14" spans="1:12" x14ac:dyDescent="0.25">
      <c r="A14" s="24">
        <v>44295</v>
      </c>
      <c r="B14" s="39">
        <f t="shared" si="7"/>
        <v>10660.438219948051</v>
      </c>
      <c r="C14" s="40">
        <f t="shared" si="8"/>
        <v>10461.033598609301</v>
      </c>
      <c r="D14" s="40">
        <f t="shared" si="9"/>
        <v>10258.367975070692</v>
      </c>
      <c r="E14" s="31">
        <f t="shared" si="10"/>
        <v>9.2554125471356876</v>
      </c>
      <c r="F14" s="31">
        <f t="shared" si="11"/>
        <v>9.2358490393150596</v>
      </c>
      <c r="G14" s="41">
        <f t="shared" si="12"/>
        <v>10660.438219948051</v>
      </c>
      <c r="H14" s="42">
        <f t="shared" si="13"/>
        <v>0</v>
      </c>
    </row>
    <row r="15" spans="1:12" x14ac:dyDescent="0.25">
      <c r="A15" s="24">
        <v>44294</v>
      </c>
      <c r="B15" s="39">
        <f t="shared" si="7"/>
        <v>10461.033598609301</v>
      </c>
      <c r="C15" s="40">
        <f t="shared" si="8"/>
        <v>10258.367975070692</v>
      </c>
      <c r="D15" s="40">
        <f t="shared" si="9"/>
        <v>10078.16678275278</v>
      </c>
      <c r="E15" s="31">
        <f t="shared" si="10"/>
        <v>9.2358490393150596</v>
      </c>
      <c r="F15" s="31">
        <f t="shared" si="11"/>
        <v>9.2181266582951906</v>
      </c>
      <c r="G15" s="41">
        <f t="shared" si="12"/>
        <v>10461.033598609301</v>
      </c>
      <c r="H15" s="42">
        <f t="shared" si="13"/>
        <v>0</v>
      </c>
    </row>
    <row r="16" spans="1:12" ht="15.75" customHeight="1" x14ac:dyDescent="0.25">
      <c r="A16" s="24">
        <v>44293</v>
      </c>
      <c r="B16" s="39">
        <f t="shared" si="7"/>
        <v>10258.367975070692</v>
      </c>
      <c r="C16" s="40">
        <f t="shared" si="8"/>
        <v>10078.16678275278</v>
      </c>
      <c r="D16" s="40">
        <f t="shared" si="9"/>
        <v>9857</v>
      </c>
      <c r="E16" s="31">
        <f t="shared" si="10"/>
        <v>9.2181266582951906</v>
      </c>
      <c r="F16" s="31">
        <f t="shared" si="11"/>
        <v>9.1959371416654392</v>
      </c>
      <c r="G16" s="41">
        <f t="shared" si="12"/>
        <v>10258.367975070692</v>
      </c>
      <c r="H16" s="42">
        <f t="shared" si="13"/>
        <v>0</v>
      </c>
    </row>
    <row r="17" spans="1:12" x14ac:dyDescent="0.25">
      <c r="A17" s="24">
        <v>44292</v>
      </c>
      <c r="B17" s="39">
        <f t="shared" si="7"/>
        <v>10078.16678275278</v>
      </c>
      <c r="C17" s="40">
        <f t="shared" si="8"/>
        <v>9008.3436328220669</v>
      </c>
      <c r="D17" s="40">
        <f t="shared" si="9"/>
        <v>11163</v>
      </c>
      <c r="E17" s="31">
        <f t="shared" si="10"/>
        <v>9.1059064971676449</v>
      </c>
      <c r="F17" s="31">
        <f t="shared" si="11"/>
        <v>9.3203600170147318</v>
      </c>
      <c r="G17" s="41">
        <f t="shared" si="12"/>
        <v>10078.16678275278</v>
      </c>
      <c r="H17" s="42">
        <f t="shared" si="13"/>
        <v>0</v>
      </c>
      <c r="L17" s="12"/>
    </row>
    <row r="18" spans="1:12" x14ac:dyDescent="0.25">
      <c r="A18" s="24">
        <v>44291</v>
      </c>
      <c r="B18" s="39">
        <v>9857</v>
      </c>
      <c r="C18" s="40">
        <f t="shared" si="8"/>
        <v>8571.9078360436779</v>
      </c>
      <c r="D18" s="40">
        <f t="shared" si="9"/>
        <v>9090</v>
      </c>
      <c r="E18" s="31">
        <f t="shared" si="10"/>
        <v>9.0562456047908793</v>
      </c>
      <c r="F18" s="31">
        <f t="shared" si="11"/>
        <v>9.1149301871715238</v>
      </c>
      <c r="G18" s="41">
        <f t="shared" si="12"/>
        <v>9008.3436328220669</v>
      </c>
      <c r="H18" s="96">
        <f t="shared" si="13"/>
        <v>720217.62955164688</v>
      </c>
      <c r="K18" s="12"/>
      <c r="L18" s="12"/>
    </row>
    <row r="19" spans="1:12" x14ac:dyDescent="0.25">
      <c r="A19" s="24">
        <v>44290</v>
      </c>
      <c r="B19" s="39">
        <v>11163</v>
      </c>
      <c r="C19" s="40">
        <f t="shared" si="8"/>
        <v>8046.0590301759457</v>
      </c>
      <c r="D19" s="40">
        <f t="shared" si="9"/>
        <v>8832</v>
      </c>
      <c r="E19" s="31">
        <f t="shared" si="10"/>
        <v>8.992937689069441</v>
      </c>
      <c r="F19" s="31">
        <f t="shared" si="11"/>
        <v>9.0861367685168766</v>
      </c>
      <c r="G19" s="41">
        <f t="shared" si="12"/>
        <v>8571.9078360436779</v>
      </c>
      <c r="H19" s="96">
        <f t="shared" si="13"/>
        <v>6713758.6021158565</v>
      </c>
      <c r="K19" s="12"/>
      <c r="L19" s="12"/>
    </row>
    <row r="20" spans="1:12" x14ac:dyDescent="0.25">
      <c r="A20" s="24">
        <v>44289</v>
      </c>
      <c r="B20" s="39">
        <v>9090</v>
      </c>
      <c r="C20" s="40">
        <f t="shared" si="8"/>
        <v>7346.4409818420936</v>
      </c>
      <c r="D20" s="40">
        <f t="shared" si="9"/>
        <v>8646</v>
      </c>
      <c r="E20" s="31">
        <f t="shared" si="10"/>
        <v>8.901971254776905</v>
      </c>
      <c r="F20" s="31">
        <f t="shared" si="11"/>
        <v>9.0648520652275764</v>
      </c>
      <c r="G20" s="41">
        <f t="shared" si="12"/>
        <v>8046.0590301759457</v>
      </c>
      <c r="H20" s="96">
        <f t="shared" si="13"/>
        <v>1089812.748477187</v>
      </c>
      <c r="K20" s="12"/>
    </row>
    <row r="21" spans="1:12" x14ac:dyDescent="0.25">
      <c r="A21" s="24">
        <v>44288</v>
      </c>
      <c r="B21" s="39">
        <v>8832</v>
      </c>
      <c r="C21" s="40">
        <f>B22</f>
        <v>8646</v>
      </c>
      <c r="D21" s="40">
        <f t="shared" si="9"/>
        <v>5394</v>
      </c>
      <c r="E21" s="31">
        <f t="shared" si="10"/>
        <v>9.0648520652275764</v>
      </c>
      <c r="F21" s="31">
        <f t="shared" si="11"/>
        <v>8.5930425036996745</v>
      </c>
      <c r="G21" s="41">
        <f t="shared" si="12"/>
        <v>7346.4409818420936</v>
      </c>
      <c r="H21" s="96">
        <f t="shared" si="13"/>
        <v>2206885.596430283</v>
      </c>
    </row>
    <row r="22" spans="1:12" x14ac:dyDescent="0.25">
      <c r="A22" s="24">
        <v>44287</v>
      </c>
      <c r="B22" s="39">
        <v>8646</v>
      </c>
      <c r="C22" s="40">
        <f>B23</f>
        <v>5394</v>
      </c>
      <c r="D22" s="40">
        <f t="shared" si="9"/>
        <v>4758</v>
      </c>
      <c r="E22" s="31">
        <f t="shared" si="10"/>
        <v>8.5930425036996745</v>
      </c>
      <c r="F22" s="31">
        <f t="shared" si="11"/>
        <v>8.467582690862903</v>
      </c>
      <c r="G22" s="41">
        <f t="shared" si="12"/>
        <v>5258.3905325425339</v>
      </c>
      <c r="H22" s="96">
        <f t="shared" si="13"/>
        <v>11475897.904007457</v>
      </c>
    </row>
    <row r="23" spans="1:12" x14ac:dyDescent="0.25">
      <c r="A23" s="24">
        <v>44286</v>
      </c>
      <c r="B23" s="39">
        <v>5394</v>
      </c>
      <c r="C23" s="40">
        <f>B24</f>
        <v>4758</v>
      </c>
      <c r="D23" s="40">
        <f t="shared" si="9"/>
        <v>5888</v>
      </c>
      <c r="E23" s="31">
        <f t="shared" si="10"/>
        <v>8.467582690862903</v>
      </c>
      <c r="F23" s="31">
        <f t="shared" si="11"/>
        <v>8.6806716604087129</v>
      </c>
      <c r="G23" s="41">
        <f t="shared" si="12"/>
        <v>5310.3508250875839</v>
      </c>
      <c r="H23" s="96">
        <f t="shared" si="13"/>
        <v>6997.1844635279876</v>
      </c>
    </row>
    <row r="24" spans="1:12" x14ac:dyDescent="0.25">
      <c r="A24" s="24">
        <v>44285</v>
      </c>
      <c r="B24" s="39">
        <v>4758</v>
      </c>
      <c r="C24" s="40">
        <f>B25</f>
        <v>5888</v>
      </c>
      <c r="D24" s="40">
        <f>B26</f>
        <v>6923</v>
      </c>
      <c r="E24" s="31">
        <f t="shared" si="10"/>
        <v>8.6806716604087129</v>
      </c>
      <c r="F24" s="31">
        <f t="shared" si="11"/>
        <v>8.8426044806780251</v>
      </c>
      <c r="G24" s="41">
        <f t="shared" si="12"/>
        <v>6442.1610283515065</v>
      </c>
      <c r="H24" s="96">
        <f t="shared" si="13"/>
        <v>2836398.3694180041</v>
      </c>
    </row>
    <row r="25" spans="1:12" x14ac:dyDescent="0.25">
      <c r="A25" s="24">
        <v>44284</v>
      </c>
      <c r="B25" s="39">
        <v>5888</v>
      </c>
      <c r="C25" s="40">
        <f t="shared" ref="C25:C88" si="14">B26</f>
        <v>6923</v>
      </c>
      <c r="D25" s="40">
        <f t="shared" ref="D25:D88" si="15">B27</f>
        <v>6123</v>
      </c>
      <c r="E25" s="31">
        <f t="shared" si="10"/>
        <v>8.8426044806780251</v>
      </c>
      <c r="F25" s="31">
        <f t="shared" si="11"/>
        <v>8.7198074514779549</v>
      </c>
      <c r="G25" s="41">
        <f t="shared" si="12"/>
        <v>6761.0246161540299</v>
      </c>
      <c r="H25" s="96">
        <f t="shared" si="13"/>
        <v>762171.98041089124</v>
      </c>
    </row>
    <row r="26" spans="1:12" x14ac:dyDescent="0.25">
      <c r="A26" s="24">
        <v>44283</v>
      </c>
      <c r="B26" s="39">
        <v>6923</v>
      </c>
      <c r="C26" s="40">
        <f t="shared" si="14"/>
        <v>6123</v>
      </c>
      <c r="D26" s="40">
        <f t="shared" si="15"/>
        <v>5513</v>
      </c>
      <c r="E26" s="31">
        <f t="shared" si="10"/>
        <v>8.7198074514779549</v>
      </c>
      <c r="F26" s="31">
        <f t="shared" si="11"/>
        <v>8.614864218589684</v>
      </c>
      <c r="G26" s="41">
        <f t="shared" si="12"/>
        <v>6020.5392192115678</v>
      </c>
      <c r="H26" s="96">
        <f t="shared" si="13"/>
        <v>814435.46086126671</v>
      </c>
    </row>
    <row r="27" spans="1:12" x14ac:dyDescent="0.25">
      <c r="A27" s="24">
        <v>44282</v>
      </c>
      <c r="B27" s="39">
        <v>6123</v>
      </c>
      <c r="C27" s="40">
        <f t="shared" si="14"/>
        <v>5513</v>
      </c>
      <c r="D27" s="40">
        <f t="shared" si="15"/>
        <v>5504</v>
      </c>
      <c r="E27" s="31">
        <f t="shared" si="10"/>
        <v>8.614864218589684</v>
      </c>
      <c r="F27" s="31">
        <f t="shared" si="11"/>
        <v>8.6132303796131797</v>
      </c>
      <c r="G27" s="41">
        <f t="shared" si="12"/>
        <v>5648.1395568797916</v>
      </c>
      <c r="H27" s="96">
        <f t="shared" si="13"/>
        <v>225492.44044032067</v>
      </c>
    </row>
    <row r="28" spans="1:12" x14ac:dyDescent="0.25">
      <c r="A28" s="24">
        <v>44281</v>
      </c>
      <c r="B28" s="39">
        <v>5513</v>
      </c>
      <c r="C28" s="40">
        <f t="shared" si="14"/>
        <v>5504</v>
      </c>
      <c r="D28" s="40">
        <f t="shared" si="15"/>
        <v>5185</v>
      </c>
      <c r="E28" s="31">
        <f t="shared" si="10"/>
        <v>8.6132303796131797</v>
      </c>
      <c r="F28" s="31">
        <f t="shared" si="11"/>
        <v>8.5535251206636271</v>
      </c>
      <c r="G28" s="41">
        <f t="shared" si="12"/>
        <v>5509.1960411518385</v>
      </c>
      <c r="H28" s="96">
        <f t="shared" si="13"/>
        <v>14.470102918506381</v>
      </c>
    </row>
    <row r="29" spans="1:12" x14ac:dyDescent="0.25">
      <c r="A29" s="24">
        <v>44280</v>
      </c>
      <c r="B29" s="39">
        <v>5504</v>
      </c>
      <c r="C29" s="40">
        <f t="shared" si="14"/>
        <v>5185</v>
      </c>
      <c r="D29" s="40">
        <f t="shared" si="15"/>
        <v>3512</v>
      </c>
      <c r="E29" s="31">
        <f t="shared" si="10"/>
        <v>8.5535251206636271</v>
      </c>
      <c r="F29" s="31">
        <f t="shared" si="11"/>
        <v>8.1639409547550077</v>
      </c>
      <c r="G29" s="41">
        <f t="shared" si="12"/>
        <v>4546.5109608505263</v>
      </c>
      <c r="H29" s="96">
        <f t="shared" si="13"/>
        <v>916785.26009138231</v>
      </c>
    </row>
    <row r="30" spans="1:12" x14ac:dyDescent="0.25">
      <c r="A30" s="24">
        <v>44279</v>
      </c>
      <c r="B30" s="39">
        <v>5185</v>
      </c>
      <c r="C30" s="40">
        <f t="shared" si="14"/>
        <v>3512</v>
      </c>
      <c r="D30" s="40">
        <f t="shared" si="15"/>
        <v>3560</v>
      </c>
      <c r="E30" s="31">
        <f t="shared" si="10"/>
        <v>8.1639409547550077</v>
      </c>
      <c r="F30" s="31">
        <f t="shared" si="11"/>
        <v>8.1775158238460754</v>
      </c>
      <c r="G30" s="41">
        <f t="shared" si="12"/>
        <v>3615.3734115932834</v>
      </c>
      <c r="H30" s="96">
        <f t="shared" si="13"/>
        <v>2463727.6270333081</v>
      </c>
    </row>
    <row r="31" spans="1:12" x14ac:dyDescent="0.25">
      <c r="A31" s="24">
        <v>44278</v>
      </c>
      <c r="B31" s="39">
        <v>3512</v>
      </c>
      <c r="C31" s="40">
        <f t="shared" si="14"/>
        <v>3560</v>
      </c>
      <c r="D31" s="40">
        <f t="shared" si="15"/>
        <v>3775</v>
      </c>
      <c r="E31" s="31">
        <f t="shared" si="10"/>
        <v>8.1775158238460754</v>
      </c>
      <c r="F31" s="31">
        <f t="shared" si="11"/>
        <v>8.2361556616831244</v>
      </c>
      <c r="G31" s="41">
        <f t="shared" si="12"/>
        <v>3731.7098407442431</v>
      </c>
      <c r="H31" s="96">
        <f t="shared" si="13"/>
        <v>48272.414119860681</v>
      </c>
    </row>
    <row r="32" spans="1:12" x14ac:dyDescent="0.25">
      <c r="A32" s="24">
        <v>44277</v>
      </c>
      <c r="B32" s="39">
        <v>3560</v>
      </c>
      <c r="C32" s="40">
        <f t="shared" si="14"/>
        <v>3775</v>
      </c>
      <c r="D32" s="40">
        <f t="shared" si="15"/>
        <v>3982</v>
      </c>
      <c r="E32" s="31">
        <f t="shared" si="10"/>
        <v>8.2361556616831244</v>
      </c>
      <c r="F32" s="31">
        <f t="shared" si="11"/>
        <v>8.2895394846241413</v>
      </c>
      <c r="G32" s="41">
        <f t="shared" si="12"/>
        <v>3949.4234521782782</v>
      </c>
      <c r="H32" s="96">
        <f t="shared" si="13"/>
        <v>151650.62510644775</v>
      </c>
    </row>
    <row r="33" spans="1:8" x14ac:dyDescent="0.25">
      <c r="A33" s="24">
        <v>44276</v>
      </c>
      <c r="B33" s="39">
        <v>3775</v>
      </c>
      <c r="C33" s="40">
        <f t="shared" si="14"/>
        <v>3982</v>
      </c>
      <c r="D33" s="40">
        <f t="shared" si="15"/>
        <v>3062</v>
      </c>
      <c r="E33" s="31">
        <f t="shared" si="10"/>
        <v>8.2895394846241413</v>
      </c>
      <c r="F33" s="31">
        <f t="shared" si="11"/>
        <v>8.0268235762176285</v>
      </c>
      <c r="G33" s="41">
        <f t="shared" si="12"/>
        <v>3670.9403419868295</v>
      </c>
      <c r="H33" s="96">
        <f t="shared" si="13"/>
        <v>10828.412425818004</v>
      </c>
    </row>
    <row r="34" spans="1:8" x14ac:dyDescent="0.25">
      <c r="A34" s="24">
        <v>44275</v>
      </c>
      <c r="B34" s="39">
        <v>3982</v>
      </c>
      <c r="C34" s="40">
        <f t="shared" si="14"/>
        <v>3062</v>
      </c>
      <c r="D34" s="40">
        <f t="shared" si="15"/>
        <v>2877</v>
      </c>
      <c r="E34" s="31">
        <f t="shared" si="10"/>
        <v>8.0268235762176285</v>
      </c>
      <c r="F34" s="31">
        <f t="shared" si="11"/>
        <v>7.9645033635515476</v>
      </c>
      <c r="G34" s="41">
        <f t="shared" si="12"/>
        <v>3056.5018856131387</v>
      </c>
      <c r="H34" s="96">
        <f t="shared" si="13"/>
        <v>856546.75973363582</v>
      </c>
    </row>
    <row r="35" spans="1:8" x14ac:dyDescent="0.25">
      <c r="A35" s="24">
        <v>44274</v>
      </c>
      <c r="B35" s="39">
        <v>3062</v>
      </c>
      <c r="C35" s="40">
        <f t="shared" si="14"/>
        <v>2877</v>
      </c>
      <c r="D35" s="40">
        <f t="shared" si="15"/>
        <v>2377</v>
      </c>
      <c r="E35" s="31">
        <f t="shared" si="10"/>
        <v>7.9645033635515476</v>
      </c>
      <c r="F35" s="31">
        <f t="shared" si="11"/>
        <v>7.7735944673601942</v>
      </c>
      <c r="G35" s="41">
        <f t="shared" si="12"/>
        <v>2727.1198693533456</v>
      </c>
      <c r="H35" s="96">
        <f t="shared" si="13"/>
        <v>112144.7019019203</v>
      </c>
    </row>
    <row r="36" spans="1:8" x14ac:dyDescent="0.25">
      <c r="A36" s="24">
        <v>44273</v>
      </c>
      <c r="B36" s="39">
        <v>2877</v>
      </c>
      <c r="C36" s="40">
        <f t="shared" si="14"/>
        <v>2377</v>
      </c>
      <c r="D36" s="40">
        <f t="shared" si="15"/>
        <v>1922</v>
      </c>
      <c r="E36" s="31">
        <f t="shared" si="10"/>
        <v>7.7735944673601942</v>
      </c>
      <c r="F36" s="31">
        <f t="shared" si="11"/>
        <v>7.5611215895302379</v>
      </c>
      <c r="G36" s="41">
        <f t="shared" si="12"/>
        <v>2232.5521727121459</v>
      </c>
      <c r="H36" s="96">
        <f t="shared" si="13"/>
        <v>415313.00209603587</v>
      </c>
    </row>
    <row r="37" spans="1:8" x14ac:dyDescent="0.25">
      <c r="A37" s="24">
        <v>44272</v>
      </c>
      <c r="B37" s="39">
        <v>2377</v>
      </c>
      <c r="C37" s="40">
        <f t="shared" si="14"/>
        <v>1922</v>
      </c>
      <c r="D37" s="40">
        <f t="shared" si="15"/>
        <v>1712</v>
      </c>
      <c r="E37" s="31">
        <f t="shared" si="10"/>
        <v>7.5611215895302379</v>
      </c>
      <c r="F37" s="31">
        <f t="shared" si="11"/>
        <v>7.4454175567016874</v>
      </c>
      <c r="G37" s="41">
        <f t="shared" si="12"/>
        <v>1875.4224194490723</v>
      </c>
      <c r="H37" s="96">
        <f t="shared" si="13"/>
        <v>251580.06931132235</v>
      </c>
    </row>
    <row r="38" spans="1:8" x14ac:dyDescent="0.25">
      <c r="A38" s="24">
        <v>44271</v>
      </c>
      <c r="B38" s="39">
        <v>1922</v>
      </c>
      <c r="C38" s="40">
        <f t="shared" si="14"/>
        <v>1712</v>
      </c>
      <c r="D38" s="40">
        <f t="shared" si="15"/>
        <v>1962</v>
      </c>
      <c r="E38" s="31">
        <f t="shared" ref="E38:E69" si="16">LN(C38)</f>
        <v>7.4454175567016874</v>
      </c>
      <c r="F38" s="31">
        <f t="shared" ref="F38:F69" si="17">LN(D38)</f>
        <v>7.581719640125308</v>
      </c>
      <c r="G38" s="41">
        <f t="shared" ref="G38:G69" si="18">EXP(E38*$K$2+F38*$K$3)</f>
        <v>1847.3894389614231</v>
      </c>
      <c r="H38" s="96">
        <f t="shared" ref="H38:H69" si="19">(B38-G38)^2</f>
        <v>5566.7358184912036</v>
      </c>
    </row>
    <row r="39" spans="1:8" x14ac:dyDescent="0.25">
      <c r="A39" s="24">
        <v>44270</v>
      </c>
      <c r="B39" s="39">
        <v>1712</v>
      </c>
      <c r="C39" s="40">
        <f t="shared" si="14"/>
        <v>1962</v>
      </c>
      <c r="D39" s="40">
        <f t="shared" si="15"/>
        <v>1708</v>
      </c>
      <c r="E39" s="31">
        <f t="shared" si="16"/>
        <v>7.581719640125308</v>
      </c>
      <c r="F39" s="31">
        <f t="shared" si="17"/>
        <v>7.4430783743485156</v>
      </c>
      <c r="G39" s="41">
        <f t="shared" si="18"/>
        <v>1897.0510478807112</v>
      </c>
      <c r="H39" s="96">
        <f t="shared" si="19"/>
        <v>34243.890321749255</v>
      </c>
    </row>
    <row r="40" spans="1:8" x14ac:dyDescent="0.25">
      <c r="A40" s="24">
        <v>44269</v>
      </c>
      <c r="B40" s="39">
        <v>1962</v>
      </c>
      <c r="C40" s="40">
        <f t="shared" si="14"/>
        <v>1708</v>
      </c>
      <c r="D40" s="40">
        <f t="shared" si="15"/>
        <v>1646</v>
      </c>
      <c r="E40" s="31">
        <f t="shared" si="16"/>
        <v>7.4430783743485156</v>
      </c>
      <c r="F40" s="31">
        <f t="shared" si="17"/>
        <v>7.4061033812370152</v>
      </c>
      <c r="G40" s="41">
        <f t="shared" si="18"/>
        <v>1719.4358955162559</v>
      </c>
      <c r="H40" s="96">
        <f t="shared" si="19"/>
        <v>58837.344784000743</v>
      </c>
    </row>
    <row r="41" spans="1:8" x14ac:dyDescent="0.25">
      <c r="A41" s="24">
        <v>44268</v>
      </c>
      <c r="B41" s="39">
        <v>1708</v>
      </c>
      <c r="C41" s="40">
        <f t="shared" si="14"/>
        <v>1646</v>
      </c>
      <c r="D41" s="40">
        <f t="shared" si="15"/>
        <v>1508</v>
      </c>
      <c r="E41" s="31">
        <f t="shared" si="16"/>
        <v>7.4061033812370152</v>
      </c>
      <c r="F41" s="31">
        <f t="shared" si="17"/>
        <v>7.3185395485679017</v>
      </c>
      <c r="G41" s="41">
        <f t="shared" si="18"/>
        <v>1623.5965998009096</v>
      </c>
      <c r="H41" s="96">
        <f t="shared" si="19"/>
        <v>7123.9339651678056</v>
      </c>
    </row>
    <row r="42" spans="1:8" x14ac:dyDescent="0.25">
      <c r="A42" s="24">
        <v>44267</v>
      </c>
      <c r="B42" s="39">
        <v>1646</v>
      </c>
      <c r="C42" s="40">
        <f t="shared" si="14"/>
        <v>1508</v>
      </c>
      <c r="D42" s="40">
        <f t="shared" si="15"/>
        <v>1539</v>
      </c>
      <c r="E42" s="31">
        <f t="shared" si="16"/>
        <v>7.3185395485679017</v>
      </c>
      <c r="F42" s="31">
        <f t="shared" si="17"/>
        <v>7.3388881338388794</v>
      </c>
      <c r="G42" s="41">
        <f t="shared" si="18"/>
        <v>1552.8115340758418</v>
      </c>
      <c r="H42" s="96">
        <f t="shared" si="19"/>
        <v>8684.0901812979955</v>
      </c>
    </row>
    <row r="43" spans="1:8" x14ac:dyDescent="0.25">
      <c r="A43" s="24">
        <v>44266</v>
      </c>
      <c r="B43" s="39">
        <v>1508</v>
      </c>
      <c r="C43" s="40">
        <f t="shared" si="14"/>
        <v>1539</v>
      </c>
      <c r="D43" s="40">
        <f t="shared" si="15"/>
        <v>1012</v>
      </c>
      <c r="E43" s="31">
        <f t="shared" si="16"/>
        <v>7.3388881338388794</v>
      </c>
      <c r="F43" s="31">
        <f t="shared" si="17"/>
        <v>6.9196838498474111</v>
      </c>
      <c r="G43" s="41">
        <f t="shared" si="18"/>
        <v>1328.8949232710956</v>
      </c>
      <c r="H43" s="96">
        <f t="shared" si="19"/>
        <v>32078.628510066716</v>
      </c>
    </row>
    <row r="44" spans="1:8" x14ac:dyDescent="0.25">
      <c r="A44" s="24">
        <v>44265</v>
      </c>
      <c r="B44" s="39">
        <v>1539</v>
      </c>
      <c r="C44" s="40">
        <f t="shared" si="14"/>
        <v>1012</v>
      </c>
      <c r="D44" s="40">
        <f t="shared" si="15"/>
        <v>1008</v>
      </c>
      <c r="E44" s="31">
        <f t="shared" si="16"/>
        <v>6.9196838498474111</v>
      </c>
      <c r="F44" s="31">
        <f t="shared" si="17"/>
        <v>6.9157234486313142</v>
      </c>
      <c r="G44" s="41">
        <f t="shared" si="18"/>
        <v>1030.783764023505</v>
      </c>
      <c r="H44" s="96">
        <f t="shared" si="19"/>
        <v>258283.74251011646</v>
      </c>
    </row>
    <row r="45" spans="1:8" x14ac:dyDescent="0.25">
      <c r="A45" s="24">
        <v>44264</v>
      </c>
      <c r="B45" s="39">
        <v>1012</v>
      </c>
      <c r="C45" s="40">
        <f t="shared" si="14"/>
        <v>1008</v>
      </c>
      <c r="D45" s="40">
        <f t="shared" si="15"/>
        <v>1360</v>
      </c>
      <c r="E45" s="31">
        <f t="shared" si="16"/>
        <v>6.9157234486313142</v>
      </c>
      <c r="F45" s="31">
        <f t="shared" si="17"/>
        <v>7.2152399787300974</v>
      </c>
      <c r="G45" s="41">
        <f t="shared" si="18"/>
        <v>1159.4542458274259</v>
      </c>
      <c r="H45" s="96">
        <f t="shared" si="19"/>
        <v>21742.754612534947</v>
      </c>
    </row>
    <row r="46" spans="1:8" x14ac:dyDescent="0.25">
      <c r="A46" s="24">
        <v>44263</v>
      </c>
      <c r="B46" s="39">
        <v>1008</v>
      </c>
      <c r="C46" s="40">
        <f t="shared" si="14"/>
        <v>1360</v>
      </c>
      <c r="D46" s="40">
        <f t="shared" si="15"/>
        <v>1188</v>
      </c>
      <c r="E46" s="31">
        <f t="shared" si="16"/>
        <v>7.2152399787300974</v>
      </c>
      <c r="F46" s="31">
        <f t="shared" si="17"/>
        <v>7.0800264999225906</v>
      </c>
      <c r="G46" s="41">
        <f t="shared" si="18"/>
        <v>1315.394177374701</v>
      </c>
      <c r="H46" s="96">
        <f t="shared" si="19"/>
        <v>94491.180283869166</v>
      </c>
    </row>
    <row r="47" spans="1:8" x14ac:dyDescent="0.25">
      <c r="A47" s="24">
        <v>44262</v>
      </c>
      <c r="B47" s="39">
        <v>1360</v>
      </c>
      <c r="C47" s="40">
        <f t="shared" si="14"/>
        <v>1188</v>
      </c>
      <c r="D47" s="40">
        <f t="shared" si="15"/>
        <v>1173</v>
      </c>
      <c r="E47" s="31">
        <f t="shared" si="16"/>
        <v>7.0800264999225906</v>
      </c>
      <c r="F47" s="31">
        <f t="shared" si="17"/>
        <v>7.0673198486534758</v>
      </c>
      <c r="G47" s="41">
        <f t="shared" si="18"/>
        <v>1206.3755384543483</v>
      </c>
      <c r="H47" s="96">
        <f t="shared" si="19"/>
        <v>23600.475185191412</v>
      </c>
    </row>
    <row r="48" spans="1:8" x14ac:dyDescent="0.25">
      <c r="A48" s="24">
        <v>44261</v>
      </c>
      <c r="B48" s="39">
        <v>1188</v>
      </c>
      <c r="C48" s="40">
        <f t="shared" si="14"/>
        <v>1173</v>
      </c>
      <c r="D48" s="40">
        <f t="shared" si="15"/>
        <v>1103</v>
      </c>
      <c r="E48" s="31">
        <f t="shared" si="16"/>
        <v>7.0673198486534758</v>
      </c>
      <c r="F48" s="31">
        <f t="shared" si="17"/>
        <v>7.0057890192535028</v>
      </c>
      <c r="G48" s="41">
        <f t="shared" si="18"/>
        <v>1168.0240589088708</v>
      </c>
      <c r="H48" s="96">
        <f t="shared" si="19"/>
        <v>399.03822247626579</v>
      </c>
    </row>
    <row r="49" spans="1:8" x14ac:dyDescent="0.25">
      <c r="A49" s="24">
        <v>44260</v>
      </c>
      <c r="B49" s="39">
        <v>1173</v>
      </c>
      <c r="C49" s="40">
        <f t="shared" si="14"/>
        <v>1103</v>
      </c>
      <c r="D49" s="40">
        <f t="shared" si="15"/>
        <v>1121</v>
      </c>
      <c r="E49" s="31">
        <f t="shared" si="16"/>
        <v>7.0057890192535028</v>
      </c>
      <c r="F49" s="31">
        <f t="shared" si="17"/>
        <v>7.02197642307216</v>
      </c>
      <c r="G49" s="41">
        <f t="shared" si="18"/>
        <v>1132.8610601171965</v>
      </c>
      <c r="H49" s="96">
        <f t="shared" si="19"/>
        <v>1611.1344949153111</v>
      </c>
    </row>
    <row r="50" spans="1:8" x14ac:dyDescent="0.25">
      <c r="A50" s="24">
        <v>44259</v>
      </c>
      <c r="B50" s="39">
        <v>1103</v>
      </c>
      <c r="C50" s="40">
        <f t="shared" si="14"/>
        <v>1121</v>
      </c>
      <c r="D50" s="40">
        <f t="shared" si="15"/>
        <v>849</v>
      </c>
      <c r="E50" s="31">
        <f t="shared" si="16"/>
        <v>7.02197642307216</v>
      </c>
      <c r="F50" s="31">
        <f t="shared" si="17"/>
        <v>6.7440591863113477</v>
      </c>
      <c r="G50" s="41">
        <f t="shared" si="18"/>
        <v>1023.4037823896352</v>
      </c>
      <c r="H50" s="96">
        <f t="shared" si="19"/>
        <v>6335.5578578765417</v>
      </c>
    </row>
    <row r="51" spans="1:8" x14ac:dyDescent="0.25">
      <c r="A51" s="24">
        <v>44258</v>
      </c>
      <c r="B51" s="39">
        <v>1121</v>
      </c>
      <c r="C51" s="40">
        <f t="shared" si="14"/>
        <v>849</v>
      </c>
      <c r="D51" s="40">
        <f t="shared" si="15"/>
        <v>855</v>
      </c>
      <c r="E51" s="31">
        <f t="shared" si="16"/>
        <v>6.7440591863113477</v>
      </c>
      <c r="F51" s="31">
        <f t="shared" si="17"/>
        <v>6.7511014689367599</v>
      </c>
      <c r="G51" s="41">
        <f t="shared" si="18"/>
        <v>868.13891616739375</v>
      </c>
      <c r="H51" s="96">
        <f t="shared" si="19"/>
        <v>63938.727717000329</v>
      </c>
    </row>
    <row r="52" spans="1:8" x14ac:dyDescent="0.25">
      <c r="A52" s="24">
        <v>44257</v>
      </c>
      <c r="B52" s="39">
        <v>849</v>
      </c>
      <c r="C52" s="40">
        <f t="shared" si="14"/>
        <v>855</v>
      </c>
      <c r="D52" s="40">
        <f t="shared" si="15"/>
        <v>1051</v>
      </c>
      <c r="E52" s="31">
        <f t="shared" si="16"/>
        <v>6.7511014689367599</v>
      </c>
      <c r="F52" s="31">
        <f t="shared" si="17"/>
        <v>6.9574973708769514</v>
      </c>
      <c r="G52" s="41">
        <f t="shared" si="18"/>
        <v>946.99558526165129</v>
      </c>
      <c r="H52" s="96">
        <f t="shared" si="19"/>
        <v>9603.1347307735668</v>
      </c>
    </row>
    <row r="53" spans="1:8" x14ac:dyDescent="0.25">
      <c r="A53" s="24">
        <v>44256</v>
      </c>
      <c r="B53" s="39">
        <v>855</v>
      </c>
      <c r="C53" s="40">
        <f t="shared" si="14"/>
        <v>1051</v>
      </c>
      <c r="D53" s="40">
        <f t="shared" si="15"/>
        <v>987</v>
      </c>
      <c r="E53" s="31">
        <f t="shared" si="16"/>
        <v>6.9574973708769514</v>
      </c>
      <c r="F53" s="31">
        <f t="shared" si="17"/>
        <v>6.8946700394334819</v>
      </c>
      <c r="G53" s="41">
        <f t="shared" si="18"/>
        <v>1045.6664510859396</v>
      </c>
      <c r="H53" s="96">
        <f t="shared" si="19"/>
        <v>36353.695569706986</v>
      </c>
    </row>
    <row r="54" spans="1:8" x14ac:dyDescent="0.25">
      <c r="A54" s="24">
        <v>44255</v>
      </c>
      <c r="B54" s="39">
        <v>1051</v>
      </c>
      <c r="C54" s="40">
        <f t="shared" si="14"/>
        <v>987</v>
      </c>
      <c r="D54" s="40">
        <f t="shared" si="15"/>
        <v>1034</v>
      </c>
      <c r="E54" s="31">
        <f t="shared" si="16"/>
        <v>6.8946700394334819</v>
      </c>
      <c r="F54" s="31">
        <f t="shared" si="17"/>
        <v>6.9411900550683745</v>
      </c>
      <c r="G54" s="41">
        <f t="shared" si="18"/>
        <v>1025.7875825352528</v>
      </c>
      <c r="H54" s="96">
        <f t="shared" si="19"/>
        <v>635.66599441668984</v>
      </c>
    </row>
    <row r="55" spans="1:8" x14ac:dyDescent="0.25">
      <c r="A55" s="24">
        <v>44254</v>
      </c>
      <c r="B55" s="39">
        <v>987</v>
      </c>
      <c r="C55" s="40">
        <f t="shared" si="14"/>
        <v>1034</v>
      </c>
      <c r="D55" s="40">
        <f t="shared" si="15"/>
        <v>1145</v>
      </c>
      <c r="E55" s="31">
        <f t="shared" si="16"/>
        <v>6.9411900550683745</v>
      </c>
      <c r="F55" s="31">
        <f t="shared" si="17"/>
        <v>7.0431599159883405</v>
      </c>
      <c r="G55" s="41">
        <f t="shared" si="18"/>
        <v>1098.9261885049509</v>
      </c>
      <c r="H55" s="96">
        <f t="shared" si="19"/>
        <v>12527.471673245806</v>
      </c>
    </row>
    <row r="56" spans="1:8" x14ac:dyDescent="0.25">
      <c r="A56" s="24">
        <v>44253</v>
      </c>
      <c r="B56" s="39">
        <v>1034</v>
      </c>
      <c r="C56" s="40">
        <f t="shared" si="14"/>
        <v>1145</v>
      </c>
      <c r="D56" s="40">
        <f t="shared" si="15"/>
        <v>1167</v>
      </c>
      <c r="E56" s="31">
        <f t="shared" si="16"/>
        <v>7.0431599159883405</v>
      </c>
      <c r="F56" s="31">
        <f t="shared" si="17"/>
        <v>7.0621916322865559</v>
      </c>
      <c r="G56" s="41">
        <f t="shared" si="18"/>
        <v>1177.4661950495331</v>
      </c>
      <c r="H56" s="96">
        <f t="shared" si="19"/>
        <v>20582.549121990676</v>
      </c>
    </row>
    <row r="57" spans="1:8" x14ac:dyDescent="0.25">
      <c r="A57" s="24">
        <v>44252</v>
      </c>
      <c r="B57" s="39">
        <v>1145</v>
      </c>
      <c r="C57" s="40">
        <f t="shared" si="14"/>
        <v>1167</v>
      </c>
      <c r="D57" s="40">
        <f t="shared" si="15"/>
        <v>643</v>
      </c>
      <c r="E57" s="31">
        <f t="shared" si="16"/>
        <v>7.0621916322865559</v>
      </c>
      <c r="F57" s="31">
        <f t="shared" si="17"/>
        <v>6.4661447242376191</v>
      </c>
      <c r="G57" s="41">
        <f t="shared" si="18"/>
        <v>937.99781387233463</v>
      </c>
      <c r="H57" s="96">
        <f t="shared" si="19"/>
        <v>42849.905061632613</v>
      </c>
    </row>
    <row r="58" spans="1:8" x14ac:dyDescent="0.25">
      <c r="A58" s="24">
        <v>44251</v>
      </c>
      <c r="B58" s="39">
        <v>1167</v>
      </c>
      <c r="C58" s="40">
        <f t="shared" si="14"/>
        <v>643</v>
      </c>
      <c r="D58" s="40">
        <f t="shared" si="15"/>
        <v>760</v>
      </c>
      <c r="E58" s="31">
        <f t="shared" si="16"/>
        <v>6.4661447242376191</v>
      </c>
      <c r="F58" s="31">
        <f t="shared" si="17"/>
        <v>6.633318433280377</v>
      </c>
      <c r="G58" s="41">
        <f t="shared" si="18"/>
        <v>700.50313266946807</v>
      </c>
      <c r="H58" s="96">
        <f t="shared" si="19"/>
        <v>217619.3272291999</v>
      </c>
    </row>
    <row r="59" spans="1:8" x14ac:dyDescent="0.25">
      <c r="A59" s="24">
        <v>44250</v>
      </c>
      <c r="B59" s="39">
        <v>643</v>
      </c>
      <c r="C59" s="40">
        <f t="shared" si="14"/>
        <v>760</v>
      </c>
      <c r="D59" s="40">
        <f t="shared" si="15"/>
        <v>921</v>
      </c>
      <c r="E59" s="31">
        <f t="shared" si="16"/>
        <v>6.633318433280377</v>
      </c>
      <c r="F59" s="31">
        <f t="shared" si="17"/>
        <v>6.8254600362553068</v>
      </c>
      <c r="G59" s="41">
        <f t="shared" si="18"/>
        <v>836.69508839504203</v>
      </c>
      <c r="H59" s="96">
        <f t="shared" si="19"/>
        <v>37517.78726836315</v>
      </c>
    </row>
    <row r="60" spans="1:8" x14ac:dyDescent="0.25">
      <c r="A60" s="24">
        <v>44249</v>
      </c>
      <c r="B60" s="39">
        <v>760</v>
      </c>
      <c r="C60" s="40">
        <f t="shared" si="14"/>
        <v>921</v>
      </c>
      <c r="D60" s="40">
        <f t="shared" si="15"/>
        <v>897</v>
      </c>
      <c r="E60" s="31">
        <f t="shared" si="16"/>
        <v>6.8254600362553068</v>
      </c>
      <c r="F60" s="31">
        <f t="shared" si="17"/>
        <v>6.799055862058796</v>
      </c>
      <c r="G60" s="41">
        <f t="shared" si="18"/>
        <v>929.44326299579927</v>
      </c>
      <c r="H60" s="96">
        <f t="shared" si="19"/>
        <v>28711.0193746636</v>
      </c>
    </row>
    <row r="61" spans="1:8" x14ac:dyDescent="0.25">
      <c r="A61" s="24">
        <v>44248</v>
      </c>
      <c r="B61" s="39">
        <v>921</v>
      </c>
      <c r="C61" s="40">
        <f t="shared" si="14"/>
        <v>897</v>
      </c>
      <c r="D61" s="40">
        <f t="shared" si="15"/>
        <v>823</v>
      </c>
      <c r="E61" s="31">
        <f t="shared" si="16"/>
        <v>6.799055862058796</v>
      </c>
      <c r="F61" s="31">
        <f t="shared" si="17"/>
        <v>6.7129562006770698</v>
      </c>
      <c r="G61" s="41">
        <f t="shared" si="18"/>
        <v>883.76010703373277</v>
      </c>
      <c r="H61" s="96">
        <f t="shared" si="19"/>
        <v>1386.8096281390399</v>
      </c>
    </row>
    <row r="62" spans="1:8" x14ac:dyDescent="0.25">
      <c r="A62" s="24">
        <v>44247</v>
      </c>
      <c r="B62" s="39">
        <v>897</v>
      </c>
      <c r="C62" s="40">
        <f t="shared" si="14"/>
        <v>823</v>
      </c>
      <c r="D62" s="40">
        <f t="shared" si="15"/>
        <v>736</v>
      </c>
      <c r="E62" s="31">
        <f t="shared" si="16"/>
        <v>6.7129562006770698</v>
      </c>
      <c r="F62" s="31">
        <f t="shared" si="17"/>
        <v>6.6012301187288767</v>
      </c>
      <c r="G62" s="41">
        <f t="shared" si="18"/>
        <v>802.36934041728261</v>
      </c>
      <c r="H62" s="96">
        <f t="shared" si="19"/>
        <v>8954.9617330601413</v>
      </c>
    </row>
    <row r="63" spans="1:8" x14ac:dyDescent="0.25">
      <c r="A63" s="24">
        <v>44246</v>
      </c>
      <c r="B63" s="39">
        <v>823</v>
      </c>
      <c r="C63" s="40">
        <f t="shared" si="14"/>
        <v>736</v>
      </c>
      <c r="D63" s="40">
        <f t="shared" si="15"/>
        <v>721</v>
      </c>
      <c r="E63" s="31">
        <f t="shared" si="16"/>
        <v>6.6012301187288767</v>
      </c>
      <c r="F63" s="31">
        <f t="shared" si="17"/>
        <v>6.5806391372849493</v>
      </c>
      <c r="G63" s="41">
        <f t="shared" si="18"/>
        <v>743.99758849233137</v>
      </c>
      <c r="H63" s="96">
        <f t="shared" si="19"/>
        <v>6241.3810240270122</v>
      </c>
    </row>
    <row r="64" spans="1:8" x14ac:dyDescent="0.25">
      <c r="A64" s="24">
        <v>44245</v>
      </c>
      <c r="B64" s="39">
        <v>736</v>
      </c>
      <c r="C64" s="40">
        <f t="shared" si="14"/>
        <v>721</v>
      </c>
      <c r="D64" s="40">
        <f t="shared" si="15"/>
        <v>461</v>
      </c>
      <c r="E64" s="31">
        <f t="shared" si="16"/>
        <v>6.5806391372849493</v>
      </c>
      <c r="F64" s="31">
        <f t="shared" si="17"/>
        <v>6.1333980429966486</v>
      </c>
      <c r="G64" s="41">
        <f t="shared" si="18"/>
        <v>614.26758324511434</v>
      </c>
      <c r="H64" s="96">
        <f t="shared" si="19"/>
        <v>14818.781288985167</v>
      </c>
    </row>
    <row r="65" spans="1:8" x14ac:dyDescent="0.25">
      <c r="A65" s="24">
        <v>44244</v>
      </c>
      <c r="B65" s="39">
        <v>721</v>
      </c>
      <c r="C65" s="40">
        <f t="shared" si="14"/>
        <v>461</v>
      </c>
      <c r="D65" s="40">
        <f t="shared" si="15"/>
        <v>493</v>
      </c>
      <c r="E65" s="31">
        <f t="shared" si="16"/>
        <v>6.1333980429966486</v>
      </c>
      <c r="F65" s="31">
        <f t="shared" si="17"/>
        <v>6.2005091740426899</v>
      </c>
      <c r="G65" s="41">
        <f t="shared" si="18"/>
        <v>482.02543029065856</v>
      </c>
      <c r="H65" s="96">
        <f t="shared" si="19"/>
        <v>57108.84496776489</v>
      </c>
    </row>
    <row r="66" spans="1:8" x14ac:dyDescent="0.25">
      <c r="A66" s="24">
        <v>44243</v>
      </c>
      <c r="B66" s="39">
        <v>461</v>
      </c>
      <c r="C66" s="40">
        <f t="shared" si="14"/>
        <v>493</v>
      </c>
      <c r="D66" s="40">
        <f t="shared" si="15"/>
        <v>645</v>
      </c>
      <c r="E66" s="31">
        <f t="shared" si="16"/>
        <v>6.2005091740426899</v>
      </c>
      <c r="F66" s="31">
        <f t="shared" si="17"/>
        <v>6.4692503167957724</v>
      </c>
      <c r="G66" s="41">
        <f t="shared" si="18"/>
        <v>558.96897644293369</v>
      </c>
      <c r="H66" s="96">
        <f t="shared" si="19"/>
        <v>9597.9203452760976</v>
      </c>
    </row>
    <row r="67" spans="1:8" x14ac:dyDescent="0.25">
      <c r="A67" s="24">
        <v>44242</v>
      </c>
      <c r="B67" s="39">
        <v>493</v>
      </c>
      <c r="C67" s="40">
        <f t="shared" si="14"/>
        <v>645</v>
      </c>
      <c r="D67" s="40">
        <f t="shared" si="15"/>
        <v>529</v>
      </c>
      <c r="E67" s="31">
        <f t="shared" si="16"/>
        <v>6.4692503167957724</v>
      </c>
      <c r="F67" s="31">
        <f t="shared" si="17"/>
        <v>6.2709884318582994</v>
      </c>
      <c r="G67" s="41">
        <f t="shared" si="18"/>
        <v>606.97344596477581</v>
      </c>
      <c r="H67" s="96">
        <f t="shared" si="19"/>
        <v>12989.94638508567</v>
      </c>
    </row>
    <row r="68" spans="1:8" x14ac:dyDescent="0.25">
      <c r="A68" s="24">
        <v>44241</v>
      </c>
      <c r="B68" s="39">
        <v>645</v>
      </c>
      <c r="C68" s="40">
        <f t="shared" si="14"/>
        <v>529</v>
      </c>
      <c r="D68" s="40">
        <f t="shared" si="15"/>
        <v>599</v>
      </c>
      <c r="E68" s="31">
        <f t="shared" si="16"/>
        <v>6.2709884318582994</v>
      </c>
      <c r="F68" s="31">
        <f t="shared" si="17"/>
        <v>6.3952615981154493</v>
      </c>
      <c r="G68" s="41">
        <f t="shared" si="18"/>
        <v>566.16698508009756</v>
      </c>
      <c r="H68" s="96">
        <f t="shared" si="19"/>
        <v>6214.6442413615605</v>
      </c>
    </row>
    <row r="69" spans="1:8" x14ac:dyDescent="0.25">
      <c r="A69" s="24">
        <v>44240</v>
      </c>
      <c r="B69" s="39">
        <v>529</v>
      </c>
      <c r="C69" s="40">
        <f t="shared" si="14"/>
        <v>599</v>
      </c>
      <c r="D69" s="40">
        <f t="shared" si="15"/>
        <v>510</v>
      </c>
      <c r="E69" s="31">
        <f t="shared" si="16"/>
        <v>6.3952615981154493</v>
      </c>
      <c r="F69" s="31">
        <f t="shared" si="17"/>
        <v>6.2344107257183712</v>
      </c>
      <c r="G69" s="41">
        <f t="shared" si="18"/>
        <v>572.07673373444948</v>
      </c>
      <c r="H69" s="96">
        <f t="shared" si="19"/>
        <v>1855.6049892286576</v>
      </c>
    </row>
    <row r="70" spans="1:8" x14ac:dyDescent="0.25">
      <c r="A70" s="24">
        <v>44239</v>
      </c>
      <c r="B70" s="39">
        <v>599</v>
      </c>
      <c r="C70" s="40">
        <f t="shared" si="14"/>
        <v>510</v>
      </c>
      <c r="D70" s="40">
        <f t="shared" si="15"/>
        <v>558</v>
      </c>
      <c r="E70" s="31">
        <f t="shared" ref="E70:E101" si="20">LN(C70)</f>
        <v>6.2344107257183712</v>
      </c>
      <c r="F70" s="31">
        <f t="shared" ref="F70:F101" si="21">LN(D70)</f>
        <v>6.3243589623813108</v>
      </c>
      <c r="G70" s="41">
        <f t="shared" ref="G70:G101" si="22">EXP(E70*$K$2+F70*$K$3)</f>
        <v>538.31931761962551</v>
      </c>
      <c r="H70" s="96">
        <f t="shared" ref="H70:H101" si="23">(B70-G70)^2</f>
        <v>3682.1452141478912</v>
      </c>
    </row>
    <row r="71" spans="1:8" x14ac:dyDescent="0.25">
      <c r="A71" s="24">
        <v>44238</v>
      </c>
      <c r="B71" s="39">
        <v>510</v>
      </c>
      <c r="C71" s="40">
        <f t="shared" si="14"/>
        <v>558</v>
      </c>
      <c r="D71" s="40">
        <f t="shared" si="15"/>
        <v>375</v>
      </c>
      <c r="E71" s="31">
        <f t="shared" si="20"/>
        <v>6.3243589623813108</v>
      </c>
      <c r="F71" s="31">
        <f t="shared" si="21"/>
        <v>5.9269260259704106</v>
      </c>
      <c r="G71" s="41">
        <f t="shared" si="22"/>
        <v>484.62163608525418</v>
      </c>
      <c r="H71" s="96">
        <f t="shared" si="23"/>
        <v>644.06135498927267</v>
      </c>
    </row>
    <row r="72" spans="1:8" x14ac:dyDescent="0.25">
      <c r="A72" s="24">
        <v>44237</v>
      </c>
      <c r="B72" s="39">
        <v>558</v>
      </c>
      <c r="C72" s="40">
        <f t="shared" si="14"/>
        <v>375</v>
      </c>
      <c r="D72" s="40">
        <f t="shared" si="15"/>
        <v>399</v>
      </c>
      <c r="E72" s="31">
        <f t="shared" si="20"/>
        <v>5.9269260259704106</v>
      </c>
      <c r="F72" s="31">
        <f t="shared" si="21"/>
        <v>5.9889614168898637</v>
      </c>
      <c r="G72" s="41">
        <f t="shared" si="22"/>
        <v>391.07326674583425</v>
      </c>
      <c r="H72" s="96">
        <f t="shared" si="23"/>
        <v>27864.534274907408</v>
      </c>
    </row>
    <row r="73" spans="1:8" x14ac:dyDescent="0.25">
      <c r="A73" s="24">
        <v>44236</v>
      </c>
      <c r="B73" s="39">
        <v>375</v>
      </c>
      <c r="C73" s="40">
        <f t="shared" si="14"/>
        <v>399</v>
      </c>
      <c r="D73" s="40">
        <f t="shared" si="15"/>
        <v>448</v>
      </c>
      <c r="E73" s="31">
        <f t="shared" si="20"/>
        <v>5.9889614168898637</v>
      </c>
      <c r="F73" s="31">
        <f t="shared" si="21"/>
        <v>6.1047932324149849</v>
      </c>
      <c r="G73" s="41">
        <f t="shared" si="22"/>
        <v>425.24496752885517</v>
      </c>
      <c r="H73" s="96">
        <f t="shared" si="23"/>
        <v>2524.5567619757103</v>
      </c>
    </row>
    <row r="74" spans="1:8" x14ac:dyDescent="0.25">
      <c r="A74" s="24">
        <v>44235</v>
      </c>
      <c r="B74" s="39">
        <v>399</v>
      </c>
      <c r="C74" s="40">
        <f t="shared" si="14"/>
        <v>448</v>
      </c>
      <c r="D74" s="40">
        <f t="shared" si="15"/>
        <v>414</v>
      </c>
      <c r="E74" s="31">
        <f t="shared" si="20"/>
        <v>6.1047932324149849</v>
      </c>
      <c r="F74" s="31">
        <f t="shared" si="21"/>
        <v>6.0258659738253142</v>
      </c>
      <c r="G74" s="41">
        <f t="shared" si="22"/>
        <v>441.77140707005992</v>
      </c>
      <c r="H74" s="96">
        <f t="shared" si="23"/>
        <v>1829.393262752772</v>
      </c>
    </row>
    <row r="75" spans="1:8" x14ac:dyDescent="0.25">
      <c r="A75" s="24">
        <v>44234</v>
      </c>
      <c r="B75" s="39">
        <v>448</v>
      </c>
      <c r="C75" s="40">
        <f t="shared" si="14"/>
        <v>414</v>
      </c>
      <c r="D75" s="40">
        <f t="shared" si="15"/>
        <v>415</v>
      </c>
      <c r="E75" s="31">
        <f t="shared" si="20"/>
        <v>6.0258659738253142</v>
      </c>
      <c r="F75" s="31">
        <f t="shared" si="21"/>
        <v>6.0282785202306979</v>
      </c>
      <c r="G75" s="41">
        <f t="shared" si="22"/>
        <v>421.67291235872352</v>
      </c>
      <c r="H75" s="96">
        <f t="shared" si="23"/>
        <v>693.11554367145266</v>
      </c>
    </row>
    <row r="76" spans="1:8" x14ac:dyDescent="0.25">
      <c r="A76" s="24">
        <v>44233</v>
      </c>
      <c r="B76" s="39">
        <v>414</v>
      </c>
      <c r="C76" s="40">
        <f t="shared" si="14"/>
        <v>415</v>
      </c>
      <c r="D76" s="40">
        <f t="shared" si="15"/>
        <v>463</v>
      </c>
      <c r="E76" s="31">
        <f t="shared" si="20"/>
        <v>6.0282785202306979</v>
      </c>
      <c r="F76" s="31">
        <f t="shared" si="21"/>
        <v>6.1377270540862341</v>
      </c>
      <c r="G76" s="41">
        <f t="shared" si="22"/>
        <v>441.21763680517398</v>
      </c>
      <c r="H76" s="96">
        <f t="shared" si="23"/>
        <v>740.79975325836131</v>
      </c>
    </row>
    <row r="77" spans="1:8" x14ac:dyDescent="0.25">
      <c r="A77" s="24">
        <v>44232</v>
      </c>
      <c r="B77" s="39">
        <v>415</v>
      </c>
      <c r="C77" s="40">
        <f t="shared" si="14"/>
        <v>463</v>
      </c>
      <c r="D77" s="40">
        <f t="shared" si="15"/>
        <v>503</v>
      </c>
      <c r="E77" s="31">
        <f t="shared" si="20"/>
        <v>6.1377270540862341</v>
      </c>
      <c r="F77" s="31">
        <f t="shared" si="21"/>
        <v>6.2205901700997392</v>
      </c>
      <c r="G77" s="41">
        <f t="shared" si="22"/>
        <v>487.18802141136706</v>
      </c>
      <c r="H77" s="96">
        <f t="shared" si="23"/>
        <v>5211.1104352879893</v>
      </c>
    </row>
    <row r="78" spans="1:8" x14ac:dyDescent="0.25">
      <c r="A78" s="24">
        <v>44231</v>
      </c>
      <c r="B78" s="39">
        <v>463</v>
      </c>
      <c r="C78" s="40">
        <f t="shared" si="14"/>
        <v>503</v>
      </c>
      <c r="D78" s="40">
        <f t="shared" si="15"/>
        <v>334</v>
      </c>
      <c r="E78" s="31">
        <f t="shared" si="20"/>
        <v>6.2205901700997392</v>
      </c>
      <c r="F78" s="31">
        <f t="shared" si="21"/>
        <v>5.8111409929767008</v>
      </c>
      <c r="G78" s="41">
        <f t="shared" si="22"/>
        <v>434.62570822836454</v>
      </c>
      <c r="H78" s="96">
        <f t="shared" si="23"/>
        <v>805.10043354189952</v>
      </c>
    </row>
    <row r="79" spans="1:8" x14ac:dyDescent="0.25">
      <c r="A79" s="24">
        <v>44230</v>
      </c>
      <c r="B79" s="39">
        <v>503</v>
      </c>
      <c r="C79" s="40">
        <f t="shared" si="14"/>
        <v>334</v>
      </c>
      <c r="D79" s="40">
        <f t="shared" si="15"/>
        <v>328</v>
      </c>
      <c r="E79" s="31">
        <f t="shared" si="20"/>
        <v>5.8111409929767008</v>
      </c>
      <c r="F79" s="31">
        <f t="shared" si="21"/>
        <v>5.7930136083841441</v>
      </c>
      <c r="G79" s="41">
        <f t="shared" si="22"/>
        <v>337.19276049143173</v>
      </c>
      <c r="H79" s="96">
        <f t="shared" si="23"/>
        <v>27492.040673451724</v>
      </c>
    </row>
    <row r="80" spans="1:8" x14ac:dyDescent="0.25">
      <c r="A80" s="24">
        <v>44229</v>
      </c>
      <c r="B80" s="39">
        <v>334</v>
      </c>
      <c r="C80" s="40">
        <f t="shared" si="14"/>
        <v>328</v>
      </c>
      <c r="D80" s="40">
        <f t="shared" si="15"/>
        <v>483</v>
      </c>
      <c r="E80" s="31">
        <f t="shared" si="20"/>
        <v>5.7930136083841441</v>
      </c>
      <c r="F80" s="31">
        <f t="shared" si="21"/>
        <v>6.1800166536525722</v>
      </c>
      <c r="G80" s="41">
        <f t="shared" si="22"/>
        <v>389.47860183571782</v>
      </c>
      <c r="H80" s="96">
        <f t="shared" si="23"/>
        <v>3077.8752616461134</v>
      </c>
    </row>
    <row r="81" spans="1:8" x14ac:dyDescent="0.25">
      <c r="A81" s="24">
        <v>44228</v>
      </c>
      <c r="B81" s="39">
        <v>328</v>
      </c>
      <c r="C81" s="40">
        <f t="shared" si="14"/>
        <v>483</v>
      </c>
      <c r="D81" s="40">
        <f t="shared" si="15"/>
        <v>429</v>
      </c>
      <c r="E81" s="31">
        <f t="shared" si="20"/>
        <v>6.1800166536525722</v>
      </c>
      <c r="F81" s="31">
        <f t="shared" si="21"/>
        <v>6.061456918928017</v>
      </c>
      <c r="G81" s="41">
        <f t="shared" si="22"/>
        <v>468.88269424249256</v>
      </c>
      <c r="H81" s="96">
        <f t="shared" si="23"/>
        <v>19847.933537023648</v>
      </c>
    </row>
    <row r="82" spans="1:8" x14ac:dyDescent="0.25">
      <c r="A82" s="24">
        <v>44227</v>
      </c>
      <c r="B82" s="39">
        <v>483</v>
      </c>
      <c r="C82" s="40">
        <f t="shared" si="14"/>
        <v>429</v>
      </c>
      <c r="D82" s="40">
        <f t="shared" si="15"/>
        <v>494</v>
      </c>
      <c r="E82" s="31">
        <f t="shared" si="20"/>
        <v>6.061456918928017</v>
      </c>
      <c r="F82" s="31">
        <f t="shared" si="21"/>
        <v>6.2025355171879228</v>
      </c>
      <c r="G82" s="41">
        <f t="shared" si="22"/>
        <v>461.96377073416528</v>
      </c>
      <c r="H82" s="96">
        <f t="shared" si="23"/>
        <v>442.52294172476115</v>
      </c>
    </row>
    <row r="83" spans="1:8" x14ac:dyDescent="0.25">
      <c r="A83" s="24">
        <v>44226</v>
      </c>
      <c r="B83" s="39">
        <v>429</v>
      </c>
      <c r="C83" s="40">
        <f t="shared" si="14"/>
        <v>494</v>
      </c>
      <c r="D83" s="40">
        <f t="shared" si="15"/>
        <v>394</v>
      </c>
      <c r="E83" s="31">
        <f t="shared" si="20"/>
        <v>6.2025355171879228</v>
      </c>
      <c r="F83" s="31">
        <f t="shared" si="21"/>
        <v>5.9763509092979339</v>
      </c>
      <c r="G83" s="41">
        <f t="shared" si="22"/>
        <v>459.34966016720739</v>
      </c>
      <c r="H83" s="96">
        <f t="shared" si="23"/>
        <v>921.10187226497487</v>
      </c>
    </row>
    <row r="84" spans="1:8" x14ac:dyDescent="0.25">
      <c r="A84" s="24">
        <v>44225</v>
      </c>
      <c r="B84" s="39">
        <v>494</v>
      </c>
      <c r="C84" s="40">
        <f t="shared" si="14"/>
        <v>394</v>
      </c>
      <c r="D84" s="40">
        <f t="shared" si="15"/>
        <v>434</v>
      </c>
      <c r="E84" s="31">
        <f t="shared" si="20"/>
        <v>5.9763509092979339</v>
      </c>
      <c r="F84" s="31">
        <f t="shared" si="21"/>
        <v>6.0730445341004051</v>
      </c>
      <c r="G84" s="41">
        <f t="shared" si="22"/>
        <v>416.6930656536021</v>
      </c>
      <c r="H84" s="96">
        <f t="shared" si="23"/>
        <v>5976.3620980382748</v>
      </c>
    </row>
    <row r="85" spans="1:8" x14ac:dyDescent="0.25">
      <c r="A85" s="24">
        <v>44224</v>
      </c>
      <c r="B85" s="39">
        <v>394</v>
      </c>
      <c r="C85" s="40">
        <f t="shared" si="14"/>
        <v>434</v>
      </c>
      <c r="D85" s="40">
        <f t="shared" si="15"/>
        <v>342</v>
      </c>
      <c r="E85" s="31">
        <f t="shared" si="20"/>
        <v>6.0730445341004051</v>
      </c>
      <c r="F85" s="31">
        <f t="shared" si="21"/>
        <v>5.8348107370626048</v>
      </c>
      <c r="G85" s="41">
        <f t="shared" si="22"/>
        <v>401.46438175999623</v>
      </c>
      <c r="H85" s="96">
        <f t="shared" si="23"/>
        <v>55.7169950589644</v>
      </c>
    </row>
    <row r="86" spans="1:8" x14ac:dyDescent="0.25">
      <c r="A86" s="24">
        <v>44223</v>
      </c>
      <c r="B86" s="39">
        <v>434</v>
      </c>
      <c r="C86" s="40">
        <f t="shared" si="14"/>
        <v>342</v>
      </c>
      <c r="D86" s="40">
        <f t="shared" si="15"/>
        <v>348</v>
      </c>
      <c r="E86" s="31">
        <f t="shared" si="20"/>
        <v>5.8348107370626048</v>
      </c>
      <c r="F86" s="31">
        <f t="shared" si="21"/>
        <v>5.8522024797744745</v>
      </c>
      <c r="G86" s="41">
        <f t="shared" si="22"/>
        <v>350.24229535046442</v>
      </c>
      <c r="H86" s="96">
        <f t="shared" si="23"/>
        <v>7015.3530881588349</v>
      </c>
    </row>
    <row r="87" spans="1:8" x14ac:dyDescent="0.25">
      <c r="A87" s="24">
        <v>44222</v>
      </c>
      <c r="B87" s="39">
        <v>342</v>
      </c>
      <c r="C87" s="40">
        <f t="shared" si="14"/>
        <v>348</v>
      </c>
      <c r="D87" s="40">
        <f t="shared" si="15"/>
        <v>479</v>
      </c>
      <c r="E87" s="31">
        <f t="shared" si="20"/>
        <v>5.8522024797744745</v>
      </c>
      <c r="F87" s="31">
        <f t="shared" si="21"/>
        <v>6.1717005974109149</v>
      </c>
      <c r="G87" s="41">
        <f t="shared" si="22"/>
        <v>402.26849724578898</v>
      </c>
      <c r="H87" s="96">
        <f t="shared" si="23"/>
        <v>3632.2917602656735</v>
      </c>
    </row>
    <row r="88" spans="1:8" x14ac:dyDescent="0.25">
      <c r="A88" s="24">
        <v>44221</v>
      </c>
      <c r="B88" s="39">
        <v>348</v>
      </c>
      <c r="C88" s="40">
        <f t="shared" si="14"/>
        <v>479</v>
      </c>
      <c r="D88" s="40">
        <f t="shared" si="15"/>
        <v>435</v>
      </c>
      <c r="E88" s="31">
        <f t="shared" si="20"/>
        <v>6.1717005974109149</v>
      </c>
      <c r="F88" s="31">
        <f t="shared" si="21"/>
        <v>6.0753460310886842</v>
      </c>
      <c r="G88" s="41">
        <f t="shared" si="22"/>
        <v>469.14414239293967</v>
      </c>
      <c r="H88" s="96">
        <f t="shared" si="23"/>
        <v>14675.903236120843</v>
      </c>
    </row>
    <row r="89" spans="1:8" x14ac:dyDescent="0.25">
      <c r="A89" s="24">
        <v>44220</v>
      </c>
      <c r="B89" s="39">
        <v>479</v>
      </c>
      <c r="C89" s="40">
        <f t="shared" ref="C89:C111" si="24">B90</f>
        <v>435</v>
      </c>
      <c r="D89" s="40">
        <f t="shared" ref="D89:D110" si="25">B91</f>
        <v>482</v>
      </c>
      <c r="E89" s="31">
        <f t="shared" si="20"/>
        <v>6.0753460310886842</v>
      </c>
      <c r="F89" s="31">
        <f t="shared" si="21"/>
        <v>6.1779441140506002</v>
      </c>
      <c r="G89" s="41">
        <f t="shared" si="22"/>
        <v>461.27607111303774</v>
      </c>
      <c r="H89" s="96">
        <f t="shared" si="23"/>
        <v>314.13765519009507</v>
      </c>
    </row>
    <row r="90" spans="1:8" x14ac:dyDescent="0.25">
      <c r="A90" s="24">
        <v>44219</v>
      </c>
      <c r="B90" s="39">
        <v>435</v>
      </c>
      <c r="C90" s="40">
        <f t="shared" si="24"/>
        <v>482</v>
      </c>
      <c r="D90" s="40">
        <f t="shared" si="25"/>
        <v>527</v>
      </c>
      <c r="E90" s="31">
        <f t="shared" si="20"/>
        <v>6.1779441140506002</v>
      </c>
      <c r="F90" s="31">
        <f t="shared" si="21"/>
        <v>6.2672005485413624</v>
      </c>
      <c r="G90" s="41">
        <f t="shared" si="22"/>
        <v>508.54060923377887</v>
      </c>
      <c r="H90" s="96">
        <f t="shared" si="23"/>
        <v>5408.2212064753612</v>
      </c>
    </row>
    <row r="91" spans="1:8" x14ac:dyDescent="0.25">
      <c r="A91" s="24">
        <v>44218</v>
      </c>
      <c r="B91" s="39">
        <v>482</v>
      </c>
      <c r="C91" s="40">
        <f t="shared" si="24"/>
        <v>527</v>
      </c>
      <c r="D91" s="40">
        <f t="shared" si="25"/>
        <v>501</v>
      </c>
      <c r="E91" s="31">
        <f t="shared" si="20"/>
        <v>6.2672005485413624</v>
      </c>
      <c r="F91" s="31">
        <f t="shared" si="21"/>
        <v>6.2166061010848646</v>
      </c>
      <c r="G91" s="41">
        <f t="shared" si="22"/>
        <v>525.85294309909636</v>
      </c>
      <c r="H91" s="96">
        <f t="shared" si="23"/>
        <v>1923.0806184525834</v>
      </c>
    </row>
    <row r="92" spans="1:8" x14ac:dyDescent="0.25">
      <c r="A92" s="24">
        <v>44217</v>
      </c>
      <c r="B92" s="39">
        <v>527</v>
      </c>
      <c r="C92" s="40">
        <f t="shared" si="24"/>
        <v>501</v>
      </c>
      <c r="D92" s="40">
        <f t="shared" si="25"/>
        <v>473</v>
      </c>
      <c r="E92" s="31">
        <f t="shared" si="20"/>
        <v>6.2166061010848646</v>
      </c>
      <c r="F92" s="31">
        <f t="shared" si="21"/>
        <v>6.1590953884919326</v>
      </c>
      <c r="G92" s="41">
        <f t="shared" si="22"/>
        <v>498.45323015269537</v>
      </c>
      <c r="H92" s="96">
        <f t="shared" si="23"/>
        <v>814.9180687149809</v>
      </c>
    </row>
    <row r="93" spans="1:8" x14ac:dyDescent="0.25">
      <c r="A93" s="24">
        <v>44216</v>
      </c>
      <c r="B93" s="39">
        <v>501</v>
      </c>
      <c r="C93" s="40">
        <f t="shared" si="24"/>
        <v>473</v>
      </c>
      <c r="D93" s="40">
        <f t="shared" si="25"/>
        <v>395</v>
      </c>
      <c r="E93" s="31">
        <f t="shared" si="20"/>
        <v>6.1590953884919326</v>
      </c>
      <c r="F93" s="31">
        <f t="shared" si="21"/>
        <v>5.978885764901122</v>
      </c>
      <c r="G93" s="41">
        <f t="shared" si="22"/>
        <v>447.94395583466769</v>
      </c>
      <c r="H93" s="96">
        <f t="shared" si="23"/>
        <v>2814.9438224736928</v>
      </c>
    </row>
    <row r="94" spans="1:8" x14ac:dyDescent="0.25">
      <c r="A94" s="24">
        <v>44215</v>
      </c>
      <c r="B94" s="39">
        <v>473</v>
      </c>
      <c r="C94" s="40">
        <f t="shared" si="24"/>
        <v>395</v>
      </c>
      <c r="D94" s="40">
        <f t="shared" si="25"/>
        <v>530</v>
      </c>
      <c r="E94" s="31">
        <f t="shared" si="20"/>
        <v>5.978885764901122</v>
      </c>
      <c r="F94" s="31">
        <f t="shared" si="21"/>
        <v>6.2728770065461674</v>
      </c>
      <c r="G94" s="41">
        <f t="shared" si="22"/>
        <v>452.12030862822417</v>
      </c>
      <c r="H94" s="96">
        <f t="shared" si="23"/>
        <v>435.96151178061024</v>
      </c>
    </row>
    <row r="95" spans="1:8" x14ac:dyDescent="0.25">
      <c r="A95" s="24">
        <v>44214</v>
      </c>
      <c r="B95" s="39">
        <v>395</v>
      </c>
      <c r="C95" s="40">
        <f t="shared" si="24"/>
        <v>530</v>
      </c>
      <c r="D95" s="40">
        <f t="shared" si="25"/>
        <v>571</v>
      </c>
      <c r="E95" s="31">
        <f t="shared" si="20"/>
        <v>6.2728770065461674</v>
      </c>
      <c r="F95" s="31">
        <f t="shared" si="21"/>
        <v>6.3473892096560105</v>
      </c>
      <c r="G95" s="41">
        <f t="shared" si="22"/>
        <v>556.04214997033728</v>
      </c>
      <c r="H95" s="96">
        <f t="shared" si="23"/>
        <v>25934.574067068603</v>
      </c>
    </row>
    <row r="96" spans="1:8" x14ac:dyDescent="0.25">
      <c r="A96" s="24">
        <v>44213</v>
      </c>
      <c r="B96" s="39">
        <v>530</v>
      </c>
      <c r="C96" s="40">
        <f t="shared" si="24"/>
        <v>571</v>
      </c>
      <c r="D96" s="40">
        <f t="shared" si="25"/>
        <v>574</v>
      </c>
      <c r="E96" s="31">
        <f t="shared" si="20"/>
        <v>6.3473892096560105</v>
      </c>
      <c r="F96" s="31">
        <f t="shared" si="21"/>
        <v>6.3526293963195668</v>
      </c>
      <c r="G96" s="41">
        <f t="shared" si="22"/>
        <v>582.78273578219796</v>
      </c>
      <c r="H96" s="96">
        <f t="shared" si="23"/>
        <v>2786.0171966533208</v>
      </c>
    </row>
    <row r="97" spans="1:8" x14ac:dyDescent="0.25">
      <c r="A97" s="24">
        <v>44212</v>
      </c>
      <c r="B97" s="39">
        <v>571</v>
      </c>
      <c r="C97" s="40">
        <f t="shared" si="24"/>
        <v>574</v>
      </c>
      <c r="D97" s="40">
        <f t="shared" si="25"/>
        <v>607</v>
      </c>
      <c r="E97" s="31">
        <f t="shared" si="20"/>
        <v>6.3526293963195668</v>
      </c>
      <c r="F97" s="31">
        <f t="shared" si="21"/>
        <v>6.4085287910594984</v>
      </c>
      <c r="G97" s="41">
        <f t="shared" si="22"/>
        <v>597.86721273765124</v>
      </c>
      <c r="H97" s="96">
        <f t="shared" si="23"/>
        <v>721.8471202902092</v>
      </c>
    </row>
    <row r="98" spans="1:8" x14ac:dyDescent="0.25">
      <c r="A98" s="24">
        <v>44211</v>
      </c>
      <c r="B98" s="39">
        <v>574</v>
      </c>
      <c r="C98" s="40">
        <f t="shared" si="24"/>
        <v>607</v>
      </c>
      <c r="D98" s="40">
        <f t="shared" si="25"/>
        <v>675</v>
      </c>
      <c r="E98" s="31">
        <f t="shared" si="20"/>
        <v>6.4085287910594984</v>
      </c>
      <c r="F98" s="31">
        <f t="shared" si="21"/>
        <v>6.5147126908725301</v>
      </c>
      <c r="G98" s="41">
        <f t="shared" si="22"/>
        <v>645.21153698986495</v>
      </c>
      <c r="H98" s="96">
        <f t="shared" si="23"/>
        <v>5071.0830004589043</v>
      </c>
    </row>
    <row r="99" spans="1:8" x14ac:dyDescent="0.25">
      <c r="A99" s="24">
        <v>44210</v>
      </c>
      <c r="B99" s="39">
        <v>607</v>
      </c>
      <c r="C99" s="40">
        <f t="shared" si="24"/>
        <v>675</v>
      </c>
      <c r="D99" s="40">
        <f t="shared" si="25"/>
        <v>473</v>
      </c>
      <c r="E99" s="31">
        <f t="shared" si="20"/>
        <v>6.5147126908725301</v>
      </c>
      <c r="F99" s="31">
        <f t="shared" si="21"/>
        <v>6.1590953884919326</v>
      </c>
      <c r="G99" s="41">
        <f t="shared" si="22"/>
        <v>596.46888878036975</v>
      </c>
      <c r="H99" s="96">
        <f t="shared" si="23"/>
        <v>110.90430352022207</v>
      </c>
    </row>
    <row r="100" spans="1:8" x14ac:dyDescent="0.25">
      <c r="A100" s="24">
        <v>44209</v>
      </c>
      <c r="B100" s="39">
        <v>675</v>
      </c>
      <c r="C100" s="40">
        <f t="shared" si="24"/>
        <v>473</v>
      </c>
      <c r="D100" s="40">
        <f t="shared" si="25"/>
        <v>434</v>
      </c>
      <c r="E100" s="31">
        <f t="shared" si="20"/>
        <v>6.1590953884919326</v>
      </c>
      <c r="F100" s="31">
        <f t="shared" si="21"/>
        <v>6.0730445341004051</v>
      </c>
      <c r="G100" s="41">
        <f t="shared" si="22"/>
        <v>465.16729237868418</v>
      </c>
      <c r="H100" s="96">
        <f t="shared" si="23"/>
        <v>44029.76518769261</v>
      </c>
    </row>
    <row r="101" spans="1:8" x14ac:dyDescent="0.25">
      <c r="A101" s="24">
        <v>44208</v>
      </c>
      <c r="B101" s="39">
        <v>473</v>
      </c>
      <c r="C101" s="40">
        <f t="shared" si="24"/>
        <v>434</v>
      </c>
      <c r="D101" s="40">
        <f t="shared" si="25"/>
        <v>656</v>
      </c>
      <c r="E101" s="31">
        <f t="shared" si="20"/>
        <v>6.0730445341004051</v>
      </c>
      <c r="F101" s="31">
        <f t="shared" si="21"/>
        <v>6.4861607889440887</v>
      </c>
      <c r="G101" s="41">
        <f t="shared" si="22"/>
        <v>521.188494781906</v>
      </c>
      <c r="H101" s="96">
        <f t="shared" si="23"/>
        <v>2322.1310293457818</v>
      </c>
    </row>
    <row r="102" spans="1:8" x14ac:dyDescent="0.25">
      <c r="A102" s="24">
        <v>44207</v>
      </c>
      <c r="B102" s="39">
        <v>434</v>
      </c>
      <c r="C102" s="40">
        <f t="shared" si="24"/>
        <v>656</v>
      </c>
      <c r="D102" s="40">
        <f t="shared" si="25"/>
        <v>595</v>
      </c>
      <c r="E102" s="31">
        <f t="shared" ref="E102:E110" si="26">LN(C102)</f>
        <v>6.4861607889440887</v>
      </c>
      <c r="F102" s="31">
        <f t="shared" ref="F102:F110" si="27">LN(D102)</f>
        <v>6.3885614055456301</v>
      </c>
      <c r="G102" s="41">
        <f t="shared" ref="G102:G110" si="28">EXP(E102*$K$2+F102*$K$3)</f>
        <v>642.7650989046972</v>
      </c>
      <c r="H102" s="96">
        <f t="shared" ref="H102:H110" si="29">(B102-G102)^2</f>
        <v>43582.866520688003</v>
      </c>
    </row>
    <row r="103" spans="1:8" x14ac:dyDescent="0.25">
      <c r="A103" s="24">
        <v>44206</v>
      </c>
      <c r="B103" s="39">
        <v>656</v>
      </c>
      <c r="C103" s="40">
        <f t="shared" si="24"/>
        <v>595</v>
      </c>
      <c r="D103" s="40">
        <f t="shared" si="25"/>
        <v>654</v>
      </c>
      <c r="E103" s="31">
        <f t="shared" si="26"/>
        <v>6.3885614055456301</v>
      </c>
      <c r="F103" s="31">
        <f t="shared" si="27"/>
        <v>6.4831073514571989</v>
      </c>
      <c r="G103" s="41">
        <f t="shared" si="28"/>
        <v>629.47738012815728</v>
      </c>
      <c r="H103" s="96">
        <f t="shared" si="29"/>
        <v>703.44936486626636</v>
      </c>
    </row>
    <row r="104" spans="1:8" x14ac:dyDescent="0.25">
      <c r="A104" s="24">
        <v>44205</v>
      </c>
      <c r="B104" s="39">
        <v>595</v>
      </c>
      <c r="C104" s="40">
        <f t="shared" si="24"/>
        <v>654</v>
      </c>
      <c r="D104" s="40">
        <f t="shared" si="25"/>
        <v>665</v>
      </c>
      <c r="E104" s="31">
        <f t="shared" si="26"/>
        <v>6.4831073514571989</v>
      </c>
      <c r="F104" s="31">
        <f t="shared" si="27"/>
        <v>6.4997870406558542</v>
      </c>
      <c r="G104" s="41">
        <f t="shared" si="28"/>
        <v>670.82492064277562</v>
      </c>
      <c r="H104" s="96">
        <f t="shared" si="29"/>
        <v>5749.4185904832211</v>
      </c>
    </row>
    <row r="105" spans="1:8" x14ac:dyDescent="0.25">
      <c r="A105" s="24">
        <v>44204</v>
      </c>
      <c r="B105" s="39">
        <v>654</v>
      </c>
      <c r="C105" s="40">
        <f t="shared" si="24"/>
        <v>665</v>
      </c>
      <c r="D105" s="40">
        <f t="shared" si="25"/>
        <v>795</v>
      </c>
      <c r="E105" s="31">
        <f t="shared" si="26"/>
        <v>6.4997870406558542</v>
      </c>
      <c r="F105" s="31">
        <f t="shared" si="27"/>
        <v>6.678342114654332</v>
      </c>
      <c r="G105" s="41">
        <f t="shared" si="28"/>
        <v>727.85273681941408</v>
      </c>
      <c r="H105" s="96">
        <f t="shared" si="29"/>
        <v>5454.2267357176397</v>
      </c>
    </row>
    <row r="106" spans="1:8" x14ac:dyDescent="0.25">
      <c r="A106" s="24">
        <v>44203</v>
      </c>
      <c r="B106" s="39">
        <v>665</v>
      </c>
      <c r="C106" s="40">
        <f t="shared" si="24"/>
        <v>795</v>
      </c>
      <c r="D106" s="40">
        <f t="shared" si="25"/>
        <v>539</v>
      </c>
      <c r="E106" s="31">
        <f t="shared" si="26"/>
        <v>6.678342114654332</v>
      </c>
      <c r="F106" s="31">
        <f t="shared" si="27"/>
        <v>6.2897155709089976</v>
      </c>
      <c r="G106" s="41">
        <f t="shared" si="28"/>
        <v>693.60474819895342</v>
      </c>
      <c r="H106" s="96">
        <f t="shared" si="29"/>
        <v>818.23161952552869</v>
      </c>
    </row>
    <row r="107" spans="1:8" x14ac:dyDescent="0.25">
      <c r="A107" s="24">
        <v>44202</v>
      </c>
      <c r="B107" s="39">
        <v>795</v>
      </c>
      <c r="C107" s="40">
        <f t="shared" si="24"/>
        <v>539</v>
      </c>
      <c r="D107" s="40">
        <f t="shared" si="25"/>
        <v>516</v>
      </c>
      <c r="E107" s="31">
        <f t="shared" si="26"/>
        <v>6.2897155709089976</v>
      </c>
      <c r="F107" s="31">
        <f t="shared" si="27"/>
        <v>6.2461067654815627</v>
      </c>
      <c r="G107" s="41">
        <f t="shared" si="28"/>
        <v>539.36943142180246</v>
      </c>
      <c r="H107" s="96">
        <f t="shared" si="29"/>
        <v>65346.987591612553</v>
      </c>
    </row>
    <row r="108" spans="1:8" x14ac:dyDescent="0.25">
      <c r="A108" s="24">
        <v>44201</v>
      </c>
      <c r="B108" s="39">
        <v>539</v>
      </c>
      <c r="C108" s="40">
        <f t="shared" si="24"/>
        <v>516</v>
      </c>
      <c r="D108" s="40">
        <f t="shared" si="25"/>
        <v>581</v>
      </c>
      <c r="E108" s="31">
        <f t="shared" si="26"/>
        <v>6.2461067654815627</v>
      </c>
      <c r="F108" s="31">
        <f t="shared" si="27"/>
        <v>6.3647507568519108</v>
      </c>
      <c r="G108" s="41">
        <f t="shared" si="28"/>
        <v>550.96978712584246</v>
      </c>
      <c r="H108" s="96">
        <f t="shared" si="29"/>
        <v>143.27580383798386</v>
      </c>
    </row>
    <row r="109" spans="1:8" x14ac:dyDescent="0.25">
      <c r="A109" s="24">
        <v>44200</v>
      </c>
      <c r="B109" s="39">
        <v>516</v>
      </c>
      <c r="C109" s="40">
        <f t="shared" si="24"/>
        <v>581</v>
      </c>
      <c r="D109" s="40">
        <f t="shared" si="25"/>
        <v>592</v>
      </c>
      <c r="E109" s="31">
        <f t="shared" si="26"/>
        <v>6.3647507568519108</v>
      </c>
      <c r="F109" s="31">
        <f t="shared" si="27"/>
        <v>6.3835066348840055</v>
      </c>
      <c r="G109" s="41">
        <f t="shared" si="28"/>
        <v>596.23912180507932</v>
      </c>
      <c r="H109" s="96">
        <f t="shared" si="29"/>
        <v>6438.3166680503555</v>
      </c>
    </row>
    <row r="110" spans="1:8" x14ac:dyDescent="0.25">
      <c r="A110" s="24">
        <v>44199</v>
      </c>
      <c r="B110" s="39">
        <v>581</v>
      </c>
      <c r="C110" s="40">
        <f t="shared" si="24"/>
        <v>592</v>
      </c>
      <c r="D110" s="40">
        <f t="shared" si="25"/>
        <v>631</v>
      </c>
      <c r="E110" s="31">
        <f t="shared" si="26"/>
        <v>6.3835066348840055</v>
      </c>
      <c r="F110" s="31">
        <f t="shared" si="27"/>
        <v>6.4473058625412127</v>
      </c>
      <c r="G110" s="41">
        <f t="shared" si="28"/>
        <v>618.62575124946295</v>
      </c>
      <c r="H110" s="96">
        <f t="shared" si="29"/>
        <v>1415.6971570864628</v>
      </c>
    </row>
    <row r="111" spans="1:8" x14ac:dyDescent="0.25">
      <c r="A111" s="24">
        <v>44198</v>
      </c>
      <c r="B111" s="39">
        <v>592</v>
      </c>
      <c r="C111" s="40">
        <f t="shared" si="24"/>
        <v>631</v>
      </c>
      <c r="D111" s="40"/>
      <c r="E111" s="31"/>
      <c r="F111" s="31"/>
      <c r="G111" s="41"/>
      <c r="H111" s="42"/>
    </row>
    <row r="112" spans="1:8" x14ac:dyDescent="0.25">
      <c r="A112" s="97">
        <v>44197</v>
      </c>
      <c r="B112" s="98">
        <v>631</v>
      </c>
      <c r="C112" s="99"/>
      <c r="D112" s="99"/>
      <c r="E112" s="100"/>
      <c r="F112" s="100"/>
      <c r="G112" s="101"/>
      <c r="H112" s="102"/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>
      <selection activeCell="B1" sqref="B1"/>
    </sheetView>
  </sheetViews>
  <sheetFormatPr defaultRowHeight="15" x14ac:dyDescent="0.25"/>
  <cols>
    <col min="1" max="1" width="10.7109375" style="5" bestFit="1" customWidth="1"/>
    <col min="2" max="2" width="10.5703125" customWidth="1"/>
    <col min="3" max="3" width="19.42578125" customWidth="1"/>
    <col min="4" max="4" width="18.5703125" customWidth="1"/>
    <col min="5" max="5" width="19.5703125" customWidth="1"/>
    <col min="6" max="6" width="13" customWidth="1"/>
    <col min="7" max="7" width="14.140625" customWidth="1"/>
    <col min="8" max="8" width="21.140625" bestFit="1" customWidth="1"/>
    <col min="9" max="9" width="23" customWidth="1"/>
  </cols>
  <sheetData>
    <row r="1" spans="1:21" ht="15.75" thickBot="1" x14ac:dyDescent="0.3">
      <c r="A1" s="103" t="s">
        <v>8</v>
      </c>
      <c r="B1" s="89" t="s">
        <v>4</v>
      </c>
      <c r="C1" s="89" t="s">
        <v>31</v>
      </c>
      <c r="D1" s="89" t="s">
        <v>32</v>
      </c>
      <c r="E1" s="89" t="s">
        <v>33</v>
      </c>
      <c r="F1" s="89" t="s">
        <v>34</v>
      </c>
      <c r="G1" s="89" t="s">
        <v>36</v>
      </c>
      <c r="H1" s="89" t="s">
        <v>35</v>
      </c>
      <c r="I1" s="90" t="s">
        <v>37</v>
      </c>
      <c r="M1" s="14"/>
    </row>
    <row r="2" spans="1:21" x14ac:dyDescent="0.25">
      <c r="A2" s="17">
        <v>44292</v>
      </c>
      <c r="B2" s="44">
        <f>'Forecast All'!C311</f>
        <v>8652.9241937212046</v>
      </c>
      <c r="C2" s="44">
        <f>'3 Day Moving Avg P'!C97</f>
        <v>10036.666666666666</v>
      </c>
      <c r="D2" s="44">
        <f>'7 Day Moving Avg P'!C97</f>
        <v>8248.5714285714294</v>
      </c>
      <c r="E2" s="44">
        <f>'12 Day Moving Avg P'!C97</f>
        <v>7307.583333333333</v>
      </c>
      <c r="F2" s="46">
        <f>VLOOKUP(A2, 'Log Curve P'!$A$1:$B$18, 2,FALSE)</f>
        <v>10078.16678275278</v>
      </c>
      <c r="G2" s="46">
        <f>VLOOKUP(A2,'Linear Curve P'!$A$1:$B$18, 2,FALSE)</f>
        <v>10758.539660678545</v>
      </c>
      <c r="H2" s="29">
        <f>VLOOKUP(A2,'Power curve P'!$A$1:$C$20,2,FALSE)</f>
        <v>10622.078686754001</v>
      </c>
      <c r="I2" s="44">
        <f t="shared" ref="I2:I12" si="0">AVERAGE(B2:G2)</f>
        <v>9180.4086776206586</v>
      </c>
      <c r="J2" s="13"/>
    </row>
    <row r="3" spans="1:21" x14ac:dyDescent="0.25">
      <c r="A3" s="17">
        <v>44293</v>
      </c>
      <c r="B3" s="44">
        <f>'Forecast All'!C312</f>
        <v>8654.3090324654459</v>
      </c>
      <c r="C3" s="44">
        <f>'3 Day Moving Avg P'!C98</f>
        <v>10352.222222222221</v>
      </c>
      <c r="D3" s="44">
        <f>'7 Day Moving Avg P'!C98</f>
        <v>8747.224489795919</v>
      </c>
      <c r="E3" s="44">
        <f>'12 Day Moving Avg P'!C98</f>
        <v>7457.8819444444443</v>
      </c>
      <c r="F3" s="46">
        <f>VLOOKUP(A3, 'Log Curve P'!$A$1:$B$18, 2,FALSE)</f>
        <v>10258.367975070692</v>
      </c>
      <c r="G3" s="46">
        <f>VLOOKUP(A3,'Linear Curve P'!$A$1:$B$18, 2,FALSE)</f>
        <v>11235.529676892809</v>
      </c>
      <c r="H3" s="29">
        <f>VLOOKUP(A3,'Power curve P'!$A$1:$C$20,2,FALSE)</f>
        <v>11158.131372221977</v>
      </c>
      <c r="I3" s="44">
        <f t="shared" si="0"/>
        <v>9450.922556815256</v>
      </c>
      <c r="J3" s="13"/>
    </row>
    <row r="4" spans="1:21" x14ac:dyDescent="0.25">
      <c r="A4" s="17">
        <v>44294</v>
      </c>
      <c r="B4" s="44">
        <f>'Forecast All'!C313</f>
        <v>8655.6938712096853</v>
      </c>
      <c r="C4" s="44">
        <f>'3 Day Moving Avg P'!C99</f>
        <v>10081.962962962962</v>
      </c>
      <c r="D4" s="44">
        <f>'7 Day Moving Avg P'!C99</f>
        <v>9226.2565597667635</v>
      </c>
      <c r="E4" s="44">
        <f>'12 Day Moving Avg P'!C99</f>
        <v>7619.9554398148139</v>
      </c>
      <c r="F4" s="46">
        <f>VLOOKUP(A4, 'Log Curve P'!$A$1:$B$18, 2,FALSE)</f>
        <v>10461.033598609301</v>
      </c>
      <c r="G4" s="46">
        <f>VLOOKUP(A4,'Linear Curve P'!$A$1:$B$18, 2,FALSE)</f>
        <v>11834.877531751255</v>
      </c>
      <c r="H4" s="29">
        <f>VLOOKUP(A4,'Power curve P'!$A$1:$C$20,2,FALSE)</f>
        <v>11756.76729805944</v>
      </c>
      <c r="I4" s="44">
        <f t="shared" si="0"/>
        <v>9646.6299940191293</v>
      </c>
      <c r="J4" s="13"/>
    </row>
    <row r="5" spans="1:21" x14ac:dyDescent="0.25">
      <c r="A5" s="17">
        <v>44295</v>
      </c>
      <c r="B5" s="44">
        <f>'Forecast All'!C314</f>
        <v>8657.0787099539266</v>
      </c>
      <c r="C5" s="44">
        <f>'3 Day Moving Avg P'!C100</f>
        <v>10156.950617283948</v>
      </c>
      <c r="D5" s="44">
        <f>'7 Day Moving Avg P'!C100</f>
        <v>9309.1503540191588</v>
      </c>
      <c r="E5" s="44">
        <f>'12 Day Moving Avg P'!C100</f>
        <v>7744.701726466049</v>
      </c>
      <c r="F5" s="46">
        <f>VLOOKUP(A5, 'Log Curve P'!$A$1:$B$18, 2,FALSE)</f>
        <v>10660.438219948051</v>
      </c>
      <c r="G5" s="46">
        <f>VLOOKUP(A5,'Linear Curve P'!$A$1:$B$18, 2,FALSE)</f>
        <v>12445.081441814291</v>
      </c>
      <c r="H5" s="29">
        <f>VLOOKUP(A5,'Power curve P'!$A$1:$C$20,2,FALSE)</f>
        <v>12383.029764583558</v>
      </c>
      <c r="I5" s="44">
        <f t="shared" si="0"/>
        <v>9828.9001782475716</v>
      </c>
      <c r="J5" s="13"/>
    </row>
    <row r="6" spans="1:21" x14ac:dyDescent="0.25">
      <c r="A6" s="17">
        <v>44296</v>
      </c>
      <c r="B6" s="44">
        <f>'Forecast All'!C315</f>
        <v>8658.4635486981679</v>
      </c>
      <c r="C6" s="44">
        <f>'3 Day Moving Avg P'!C101</f>
        <v>10197.04526748971</v>
      </c>
      <c r="D6" s="44">
        <f>'7 Day Moving Avg P'!C101</f>
        <v>9377.3146903076104</v>
      </c>
      <c r="E6" s="44">
        <f>'12 Day Moving Avg P'!C101</f>
        <v>7813.1768703382195</v>
      </c>
      <c r="F6" s="46">
        <f>VLOOKUP(A6, 'Log Curve P'!$A$1:$B$18, 2,FALSE)</f>
        <v>10867.202122697643</v>
      </c>
      <c r="G6" s="46">
        <f>VLOOKUP(A6,'Linear Curve P'!$A$1:$B$18, 2,FALSE)</f>
        <v>13091.115024667255</v>
      </c>
      <c r="H6" s="29">
        <f>VLOOKUP(A6,'Power curve P'!$A$1:$C$20,2,FALSE)</f>
        <v>13043.217920504443</v>
      </c>
      <c r="I6" s="44">
        <f t="shared" si="0"/>
        <v>10000.719587366433</v>
      </c>
      <c r="J6" s="13"/>
    </row>
    <row r="7" spans="1:21" x14ac:dyDescent="0.25">
      <c r="A7" s="17">
        <v>44297</v>
      </c>
      <c r="B7" s="44">
        <f>'Forecast All'!C316</f>
        <v>8659.8483874424091</v>
      </c>
      <c r="C7" s="44">
        <f>'3 Day Moving Avg P'!C102</f>
        <v>10145.319615912207</v>
      </c>
      <c r="D7" s="44">
        <f>'7 Day Moving Avg P'!C102</f>
        <v>9418.3596460658409</v>
      </c>
      <c r="E7" s="44">
        <f>'12 Day Moving Avg P'!C102</f>
        <v>7973.6082761997395</v>
      </c>
      <c r="F7" s="46">
        <f>VLOOKUP(A7, 'Log Curve P'!$A$1:$B$18, 2,FALSE)</f>
        <v>11077.137037267004</v>
      </c>
      <c r="G7" s="46">
        <f>VLOOKUP(A7,'Linear Curve P'!$A$1:$B$18, 2,FALSE)</f>
        <v>13769.779725408604</v>
      </c>
      <c r="H7" s="29">
        <f>VLOOKUP(A7,'Power curve P'!$A$1:$C$20,2,FALSE)</f>
        <v>13738.531997584958</v>
      </c>
      <c r="I7" s="44">
        <f t="shared" si="0"/>
        <v>10174.008781382634</v>
      </c>
      <c r="J7" s="13"/>
    </row>
    <row r="8" spans="1:21" x14ac:dyDescent="0.25">
      <c r="A8" s="17">
        <v>44298</v>
      </c>
      <c r="B8" s="44">
        <f>'Forecast All'!C317</f>
        <v>8661.2332261866504</v>
      </c>
      <c r="C8" s="44">
        <f>'3 Day Moving Avg P'!C103</f>
        <v>10166.438500228622</v>
      </c>
      <c r="D8" s="44">
        <f>'7 Day Moving Avg P'!C103</f>
        <v>9169.1253097895333</v>
      </c>
      <c r="E8" s="44">
        <f>'12 Day Moving Avg P'!C103</f>
        <v>8241.5756325497186</v>
      </c>
      <c r="F8" s="46">
        <f>VLOOKUP(A8, 'Log Curve P'!$A$1:$B$18, 2,FALSE)</f>
        <v>11292.094074181019</v>
      </c>
      <c r="G8" s="46">
        <f>VLOOKUP(A8,'Linear Curve P'!$A$1:$B$18, 2,FALSE)</f>
        <v>14483.81495425387</v>
      </c>
      <c r="H8" s="29">
        <f>VLOOKUP(A8,'Power curve P'!$A$1:$C$20,2,FALSE)</f>
        <v>14470.921197065883</v>
      </c>
      <c r="I8" s="44">
        <f t="shared" si="0"/>
        <v>10335.713616198236</v>
      </c>
      <c r="J8" s="13"/>
    </row>
    <row r="9" spans="1:21" x14ac:dyDescent="0.25">
      <c r="A9" s="17">
        <v>44299</v>
      </c>
      <c r="B9" s="44">
        <f>'Forecast All'!C318</f>
        <v>8662.6180649308899</v>
      </c>
      <c r="C9" s="44">
        <f>'3 Day Moving Avg P'!C104</f>
        <v>10169.601127876847</v>
      </c>
      <c r="D9" s="44">
        <f>'7 Day Moving Avg P'!C104</f>
        <v>9070.857496902323</v>
      </c>
      <c r="E9" s="44">
        <f>'12 Day Moving Avg P'!C104</f>
        <v>8478.8736019288608</v>
      </c>
      <c r="F9" s="46">
        <f>VLOOKUP(A9, 'Log Curve P'!$A$1:$B$18, 2,FALSE)</f>
        <v>11511.46637279385</v>
      </c>
      <c r="G9" s="46">
        <f>VLOOKUP(A9,'Linear Curve P'!$A$1:$B$18, 2,FALSE)</f>
        <v>15234.83782311972</v>
      </c>
      <c r="H9" s="29">
        <f>VLOOKUP(A9,'Power curve P'!$A$1:$C$20,2,FALSE)</f>
        <v>15242.352295325731</v>
      </c>
      <c r="I9" s="44">
        <f t="shared" si="0"/>
        <v>10521.375747925416</v>
      </c>
      <c r="J9" s="13"/>
    </row>
    <row r="10" spans="1:21" x14ac:dyDescent="0.25">
      <c r="A10" s="17">
        <v>44300</v>
      </c>
      <c r="B10" s="44">
        <f>'Forecast All'!C319</f>
        <v>8664.0029036751312</v>
      </c>
      <c r="C10" s="44">
        <f>'3 Day Moving Avg P'!C105</f>
        <v>10160.453081339227</v>
      </c>
      <c r="D10" s="44">
        <f>'7 Day Moving Avg P'!C105</f>
        <v>9188.3269352353072</v>
      </c>
      <c r="E10" s="44">
        <f>'12 Day Moving Avg P'!C105</f>
        <v>8464.9464020895994</v>
      </c>
      <c r="F10" s="46">
        <f>VLOOKUP(A10, 'Log Curve P'!$A$1:$B$18, 2,FALSE)</f>
        <v>11735.652692436171</v>
      </c>
      <c r="G10" s="46">
        <f>VLOOKUP(A10,'Linear Curve P'!$A$1:$B$18, 2,FALSE)</f>
        <v>16024.811192376535</v>
      </c>
      <c r="H10" s="29">
        <f>VLOOKUP(A10,'Power curve P'!$A$1:$C$20,2,FALSE)</f>
        <v>16054.907797311464</v>
      </c>
      <c r="I10" s="44">
        <f t="shared" si="0"/>
        <v>10706.365534525328</v>
      </c>
      <c r="J10" s="13"/>
    </row>
    <row r="11" spans="1:21" x14ac:dyDescent="0.25">
      <c r="A11" s="17">
        <v>44301</v>
      </c>
      <c r="B11" s="44">
        <f>'Forecast All'!C320</f>
        <v>8665.3877424193724</v>
      </c>
      <c r="C11" s="44">
        <f>'3 Day Moving Avg P'!C106</f>
        <v>10165.497569814899</v>
      </c>
      <c r="D11" s="44">
        <f>'7 Day Moving Avg P'!C106</f>
        <v>9251.3415702980765</v>
      </c>
      <c r="E11" s="44">
        <f>'12 Day Moving Avg P'!C106</f>
        <v>8434.3586022637319</v>
      </c>
      <c r="F11" s="46">
        <f>VLOOKUP(A11, 'Log Curve P'!$A$1:$B$18, 2,FALSE)</f>
        <v>11964.645692417102</v>
      </c>
      <c r="G11" s="46">
        <f>VLOOKUP(A11,'Linear Curve P'!$A$1:$B$18, 2,FALSE)</f>
        <v>16855.745453396277</v>
      </c>
      <c r="H11" s="29">
        <f>VLOOKUP(A11,'Power curve P'!$A$1:$C$20,2,FALSE)</f>
        <v>16910.7798528518</v>
      </c>
      <c r="I11" s="44">
        <f t="shared" si="0"/>
        <v>10889.496105101576</v>
      </c>
      <c r="J11" s="13"/>
    </row>
    <row r="12" spans="1:21" x14ac:dyDescent="0.25">
      <c r="A12" s="17">
        <v>44302</v>
      </c>
      <c r="B12" s="44">
        <f>'Forecast All'!C321</f>
        <v>8666.7725811636137</v>
      </c>
      <c r="C12" s="44">
        <f>'3 Day Moving Avg P'!C107</f>
        <v>10165.183926343658</v>
      </c>
      <c r="D12" s="44">
        <f>'7 Day Moving Avg P'!C107</f>
        <v>9254.925143231123</v>
      </c>
      <c r="E12" s="44">
        <f>'12 Day Moving Avg P'!C107</f>
        <v>8379.7218191190423</v>
      </c>
      <c r="F12" s="46">
        <f>VLOOKUP(A12, 'Log Curve P'!$A$1:$B$18, 2,FALSE)</f>
        <v>12198.607496633791</v>
      </c>
      <c r="G12" s="46">
        <f>VLOOKUP(A12,'Linear Curve P'!$A$1:$B$18, 2,FALSE)</f>
        <v>17729.766479550883</v>
      </c>
      <c r="H12" s="29">
        <f>VLOOKUP(A12,'Power curve P'!$A$1:$C$20,2,FALSE)</f>
        <v>17812.277646086761</v>
      </c>
      <c r="I12" s="44">
        <f t="shared" si="0"/>
        <v>11065.829574340352</v>
      </c>
      <c r="J12" s="13"/>
    </row>
    <row r="13" spans="1:21" x14ac:dyDescent="0.25">
      <c r="A13" s="17">
        <v>44303</v>
      </c>
      <c r="B13" s="44">
        <f>'Forecast All'!C322</f>
        <v>8668.1574199078532</v>
      </c>
      <c r="C13" s="44">
        <f>'3 Day Moving Avg P'!C108</f>
        <v>10163.711525832594</v>
      </c>
      <c r="D13" s="44">
        <f>'7 Day Moving Avg P'!C108</f>
        <v>9247.1786845471161</v>
      </c>
      <c r="E13" s="44">
        <f>'12 Day Moving Avg P'!C108</f>
        <v>8147.7819707122953</v>
      </c>
      <c r="F13" s="46">
        <f>VLOOKUP(A13, 'Log Curve P'!$A$1:$B$18, 2,FALSE)</f>
        <v>12437.635171119706</v>
      </c>
      <c r="G13" s="46">
        <f>VLOOKUP(A13,'Linear Curve P'!$A$1:$B$18, 2,FALSE)</f>
        <v>18649.108049456165</v>
      </c>
      <c r="H13" s="29">
        <f>VLOOKUP(A13,'Power curve P'!$A$1:$C$20,2,FALSE)</f>
        <v>18761.833439806887</v>
      </c>
      <c r="I13" s="44">
        <f>AVERAGE(B13:G13)</f>
        <v>11218.928803595954</v>
      </c>
      <c r="J13" s="13"/>
    </row>
    <row r="14" spans="1:21" x14ac:dyDescent="0.25">
      <c r="A14" s="17">
        <v>44304</v>
      </c>
      <c r="B14" s="44">
        <f>'Forecast All'!C323</f>
        <v>8669.5422586520945</v>
      </c>
      <c r="C14" s="44">
        <f>'3 Day Moving Avg P'!C109</f>
        <v>10164.797673997049</v>
      </c>
      <c r="D14" s="44">
        <f>'7 Day Moving Avg P'!C109</f>
        <v>9228.5878265813317</v>
      </c>
      <c r="E14" s="44">
        <f>'12 Day Moving Avg P'!C109</f>
        <v>8005.3471349383217</v>
      </c>
      <c r="F14" s="46">
        <f>VLOOKUP(A14, 'Log Curve P'!$A$1:$B$18, 2,FALSE)</f>
        <v>12681.856439204948</v>
      </c>
      <c r="G14" s="46">
        <f>VLOOKUP(A14,'Linear Curve P'!$A$1:$B$18, 2,FALSE)</f>
        <v>19616.120252003617</v>
      </c>
      <c r="H14" s="29">
        <f>VLOOKUP(A14,'Power curve P'!$A$1:$C$20,2,FALSE)</f>
        <v>19762.009161194008</v>
      </c>
      <c r="I14" s="44">
        <f>AVERAGE(B14:G14)</f>
        <v>11394.375264229559</v>
      </c>
      <c r="J14" s="13"/>
    </row>
    <row r="15" spans="1:21" x14ac:dyDescent="0.25">
      <c r="A15" s="17">
        <v>44305</v>
      </c>
      <c r="B15" s="44">
        <f>'Forecast All'!C324</f>
        <v>8670.9270973963357</v>
      </c>
      <c r="C15" s="44">
        <f>'3 Day Moving Avg P'!C110</f>
        <v>10164.564375391099</v>
      </c>
      <c r="D15" s="44">
        <f>'7 Day Moving Avg P'!C110</f>
        <v>9201.4775666549722</v>
      </c>
      <c r="E15" s="44">
        <f>'12 Day Moving Avg P'!C110</f>
        <v>8063.4941184054032</v>
      </c>
      <c r="F15" s="46">
        <f>VLOOKUP(A15, 'Log Curve P'!$A$1:$B$18, 2,FALSE)</f>
        <v>12931.390772064871</v>
      </c>
      <c r="G15" s="46">
        <f>VLOOKUP(A15,'Linear Curve P'!$A$1:$B$18, 2,FALSE)</f>
        <v>20633.274935370919</v>
      </c>
      <c r="H15" s="29">
        <f>VLOOKUP(A15,'Power curve P'!$A$1:$C$20,2,FALSE)</f>
        <v>20815.503311015986</v>
      </c>
      <c r="I15" s="44">
        <f>AVERAGE(B15:G15)</f>
        <v>11610.854810880599</v>
      </c>
    </row>
    <row r="16" spans="1:21" x14ac:dyDescent="0.25">
      <c r="A16" s="17">
        <v>44306</v>
      </c>
      <c r="B16" s="44">
        <f>'Forecast All'!C325</f>
        <v>8672.311936140577</v>
      </c>
      <c r="C16" s="44">
        <f>'3 Day Moving Avg P'!C111</f>
        <v>10164.357858406913</v>
      </c>
      <c r="D16" s="44">
        <f>'7 Day Moving Avg P'!C111</f>
        <v>9206.0993176357479</v>
      </c>
      <c r="E16" s="44">
        <f>'12 Day Moving Avg P'!C111</f>
        <v>8113.9617995688168</v>
      </c>
      <c r="F16" s="46">
        <f>VLOOKUP(A16, 'Log Curve P'!$A$1:$B$18, 2,FALSE)</f>
        <v>13186.365366982258</v>
      </c>
      <c r="G16" s="46">
        <f>VLOOKUP(A16,'Linear Curve P'!$A$1:$B$18, 2,FALSE)</f>
        <v>21703.172141167081</v>
      </c>
      <c r="H16" s="29">
        <f>VLOOKUP(A16,'Power curve P'!$A$1:$C$20,2,FALSE)</f>
        <v>21925.158244626069</v>
      </c>
      <c r="I16" s="44">
        <f>AVERAGE(B16:G16)</f>
        <v>11841.044736650232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9" x14ac:dyDescent="0.25">
      <c r="A17" s="104">
        <v>44307</v>
      </c>
      <c r="B17" s="105">
        <f>'Forecast All'!C326</f>
        <v>8673.6967748848165</v>
      </c>
      <c r="C17" s="105">
        <f>'3 Day Moving Avg P'!C112</f>
        <v>10164.573302598352</v>
      </c>
      <c r="D17" s="105">
        <f>'7 Day Moving Avg P'!C112</f>
        <v>9225.4195777405239</v>
      </c>
      <c r="E17" s="105">
        <f>'12 Day Moving Avg P'!C112</f>
        <v>8155.1289962149822</v>
      </c>
      <c r="F17" s="106">
        <f>VLOOKUP(A17, 'Log Curve P'!$A$1:$B$18, 2,FALSE)</f>
        <v>13446.908751089326</v>
      </c>
      <c r="G17" s="106">
        <f>VLOOKUP(A17,'Linear Curve P'!$A$1:$B$18, 2,FALSE)</f>
        <v>22828.54672667347</v>
      </c>
      <c r="H17" s="107">
        <f>VLOOKUP(A17,'Power curve P'!$A$1:$C$20,2,FALSE)</f>
        <v>23093.967840666635</v>
      </c>
      <c r="I17" s="105">
        <f>AVERAGE(B17:G17)</f>
        <v>12082.379021533581</v>
      </c>
    </row>
    <row r="18" spans="1:9" x14ac:dyDescent="0.25">
      <c r="H18" s="13"/>
      <c r="I18" s="13"/>
    </row>
    <row r="19" spans="1:9" x14ac:dyDescent="0.25">
      <c r="H19" s="13"/>
      <c r="I19" s="13"/>
    </row>
    <row r="20" spans="1:9" x14ac:dyDescent="0.25">
      <c r="H20" s="13"/>
      <c r="I20" s="13"/>
    </row>
    <row r="21" spans="1:9" x14ac:dyDescent="0.25">
      <c r="H21" s="13"/>
      <c r="I21" s="13"/>
    </row>
    <row r="22" spans="1:9" x14ac:dyDescent="0.25">
      <c r="H22" s="13"/>
      <c r="I22" s="13"/>
    </row>
    <row r="23" spans="1:9" x14ac:dyDescent="0.25">
      <c r="H23" s="13"/>
      <c r="I23" s="13"/>
    </row>
    <row r="24" spans="1:9" x14ac:dyDescent="0.25">
      <c r="H24" s="13"/>
      <c r="I24" s="13"/>
    </row>
    <row r="25" spans="1:9" x14ac:dyDescent="0.25">
      <c r="H25" s="13"/>
      <c r="I25" s="13"/>
    </row>
    <row r="26" spans="1:9" x14ac:dyDescent="0.25">
      <c r="H26" s="13"/>
      <c r="I26" s="13"/>
    </row>
    <row r="27" spans="1:9" x14ac:dyDescent="0.25">
      <c r="H27" s="13"/>
      <c r="I27" s="13"/>
    </row>
  </sheetData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F6" sqref="F6"/>
    </sheetView>
  </sheetViews>
  <sheetFormatPr defaultRowHeight="15" x14ac:dyDescent="0.25"/>
  <cols>
    <col min="1" max="1" width="10.5703125" bestFit="1" customWidth="1"/>
    <col min="2" max="2" width="10.7109375" bestFit="1" customWidth="1"/>
  </cols>
  <sheetData>
    <row r="1" spans="1:2" s="5" customFormat="1" x14ac:dyDescent="0.25">
      <c r="A1" s="18" t="s">
        <v>41</v>
      </c>
      <c r="B1" s="18" t="s">
        <v>8</v>
      </c>
    </row>
    <row r="2" spans="1:2" x14ac:dyDescent="0.25">
      <c r="A2" s="29">
        <v>9985.9643173823315</v>
      </c>
      <c r="B2" s="17">
        <v>44291</v>
      </c>
    </row>
    <row r="3" spans="1:2" x14ac:dyDescent="0.25">
      <c r="A3" s="29">
        <v>10502.646690521446</v>
      </c>
      <c r="B3" s="17">
        <v>44292</v>
      </c>
    </row>
    <row r="4" spans="1:2" x14ac:dyDescent="0.25">
      <c r="A4" s="29">
        <v>11047.489796517681</v>
      </c>
      <c r="B4" s="17">
        <v>44293</v>
      </c>
    </row>
    <row r="5" spans="1:2" x14ac:dyDescent="0.25">
      <c r="A5" s="29">
        <v>11620.301928819203</v>
      </c>
      <c r="B5" s="17">
        <v>44294</v>
      </c>
    </row>
    <row r="6" spans="1:2" x14ac:dyDescent="0.25">
      <c r="A6" s="29">
        <v>12222.875602667023</v>
      </c>
      <c r="B6" s="17">
        <v>44295</v>
      </c>
    </row>
    <row r="7" spans="1:2" x14ac:dyDescent="0.25">
      <c r="A7" s="29">
        <v>12856.683199206058</v>
      </c>
      <c r="B7" s="17">
        <v>44296</v>
      </c>
    </row>
    <row r="8" spans="1:2" x14ac:dyDescent="0.25">
      <c r="A8" s="29">
        <v>13523.359017889148</v>
      </c>
      <c r="B8" s="17">
        <v>44297</v>
      </c>
    </row>
    <row r="9" spans="1:2" x14ac:dyDescent="0.25">
      <c r="A9" s="29">
        <v>14224.604378461449</v>
      </c>
      <c r="B9" s="17">
        <v>44298</v>
      </c>
    </row>
    <row r="10" spans="1:2" x14ac:dyDescent="0.25">
      <c r="A10" s="29">
        <v>14962.2124932895</v>
      </c>
      <c r="B10" s="17">
        <v>44299</v>
      </c>
    </row>
    <row r="11" spans="1:2" x14ac:dyDescent="0.25">
      <c r="A11" s="29">
        <v>15738.068800075318</v>
      </c>
      <c r="B11" s="17">
        <v>44300</v>
      </c>
    </row>
    <row r="12" spans="1:2" x14ac:dyDescent="0.25">
      <c r="A12" s="29">
        <v>16554.156662284295</v>
      </c>
      <c r="B12" s="17">
        <v>44301</v>
      </c>
    </row>
    <row r="13" spans="1:2" x14ac:dyDescent="0.25">
      <c r="A13" s="29">
        <v>17412.562256835823</v>
      </c>
      <c r="B13" s="17">
        <v>44302</v>
      </c>
    </row>
    <row r="14" spans="1:2" x14ac:dyDescent="0.25">
      <c r="A14" s="29">
        <v>18315.479944828712</v>
      </c>
      <c r="B14" s="17">
        <v>44303</v>
      </c>
    </row>
  </sheetData>
  <autoFilter ref="A1:B14">
    <sortState ref="A2:B14">
      <sortCondition ref="B1:B14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/>
  </sheetViews>
  <sheetFormatPr defaultRowHeight="15" x14ac:dyDescent="0.25"/>
  <cols>
    <col min="1" max="1" width="11.7109375" bestFit="1" customWidth="1"/>
    <col min="2" max="2" width="21.140625" bestFit="1" customWidth="1"/>
    <col min="3" max="3" width="16.140625" customWidth="1"/>
    <col min="4" max="4" width="16.42578125" customWidth="1"/>
    <col min="5" max="5" width="15" customWidth="1"/>
    <col min="6" max="6" width="16.28515625" style="5" bestFit="1" customWidth="1"/>
    <col min="7" max="7" width="4.28515625" hidden="1" customWidth="1"/>
    <col min="8" max="8" width="5.28515625" customWidth="1"/>
    <col min="9" max="9" width="17.28515625" bestFit="1" customWidth="1"/>
  </cols>
  <sheetData>
    <row r="1" spans="1:12" ht="15.75" customHeight="1" thickBot="1" x14ac:dyDescent="0.3">
      <c r="A1" s="5"/>
      <c r="B1" s="5"/>
      <c r="C1" s="5"/>
      <c r="D1" s="5"/>
      <c r="E1" s="5"/>
      <c r="I1" s="84" t="s">
        <v>49</v>
      </c>
      <c r="J1" s="84"/>
      <c r="K1" s="84"/>
      <c r="L1" s="84"/>
    </row>
    <row r="2" spans="1:12" ht="15.75" customHeight="1" thickBot="1" x14ac:dyDescent="0.3">
      <c r="A2" s="47" t="s">
        <v>8</v>
      </c>
      <c r="B2" s="47" t="s">
        <v>37</v>
      </c>
      <c r="C2" s="32" t="s">
        <v>46</v>
      </c>
      <c r="D2" s="32" t="s">
        <v>47</v>
      </c>
      <c r="E2" s="26" t="s">
        <v>48</v>
      </c>
      <c r="F2" s="26" t="s">
        <v>50</v>
      </c>
      <c r="I2" s="84"/>
      <c r="J2" s="84"/>
      <c r="K2" s="84"/>
      <c r="L2" s="84"/>
    </row>
    <row r="3" spans="1:12" ht="15" customHeight="1" x14ac:dyDescent="0.25">
      <c r="A3" s="17">
        <v>44292</v>
      </c>
      <c r="B3" s="44">
        <f>'Final Prediction P'!I2</f>
        <v>9180.4086776206586</v>
      </c>
      <c r="C3" s="44">
        <f>$B3-(($B3*$J$6)+($B3*$J$7)+($B3*$J$8))</f>
        <v>7711.5432892013532</v>
      </c>
      <c r="D3" s="44">
        <f t="shared" ref="D3:D18" si="0">$B3-(($B3*$K$6)+($B3*$K$7)+($B3*$K$8))</f>
        <v>7941.0535061418695</v>
      </c>
      <c r="E3" s="44">
        <f t="shared" ref="E3:E18" si="1">$B3-(($B3*$L$6)+($B3*$L$7)+($B3*$L$8))</f>
        <v>7642.6902241191983</v>
      </c>
      <c r="F3" s="46">
        <f t="shared" ref="F3:F14" si="2">AVERAGE(C3:E3)</f>
        <v>7765.0956731541401</v>
      </c>
      <c r="I3" s="84"/>
      <c r="J3" s="84"/>
      <c r="K3" s="84"/>
      <c r="L3" s="84"/>
    </row>
    <row r="4" spans="1:12" ht="16.5" customHeight="1" x14ac:dyDescent="0.25">
      <c r="A4" s="17">
        <v>44293</v>
      </c>
      <c r="B4" s="44">
        <f>'Final Prediction P'!I3</f>
        <v>9450.922556815256</v>
      </c>
      <c r="C4" s="44">
        <f t="shared" ref="C4:C18" si="3">$B4-(($B4*$J$6)+($B4*$J$7)+($B4*$J$8))</f>
        <v>7938.7749477248144</v>
      </c>
      <c r="D4" s="44">
        <f t="shared" si="0"/>
        <v>8175.0480116451963</v>
      </c>
      <c r="E4" s="44">
        <f t="shared" si="1"/>
        <v>7867.8930285487004</v>
      </c>
      <c r="F4" s="46">
        <f t="shared" si="2"/>
        <v>7993.9053293062361</v>
      </c>
      <c r="I4" s="84"/>
      <c r="J4" s="84"/>
      <c r="K4" s="84"/>
      <c r="L4" s="84"/>
    </row>
    <row r="5" spans="1:12" ht="19.5" thickBot="1" x14ac:dyDescent="0.35">
      <c r="A5" s="17">
        <v>44294</v>
      </c>
      <c r="B5" s="44">
        <f>'Final Prediction P'!I4</f>
        <v>9646.6299940191293</v>
      </c>
      <c r="C5" s="44">
        <f t="shared" si="3"/>
        <v>8103.169194976068</v>
      </c>
      <c r="D5" s="44">
        <f t="shared" si="0"/>
        <v>8344.3349448265471</v>
      </c>
      <c r="E5" s="44">
        <f t="shared" si="1"/>
        <v>8030.8194700209251</v>
      </c>
      <c r="F5" s="46">
        <f t="shared" si="2"/>
        <v>8159.4412032745131</v>
      </c>
      <c r="G5" s="13"/>
      <c r="I5" s="57" t="s">
        <v>43</v>
      </c>
      <c r="J5" s="15" t="s">
        <v>52</v>
      </c>
      <c r="K5" t="s">
        <v>53</v>
      </c>
      <c r="L5" t="s">
        <v>54</v>
      </c>
    </row>
    <row r="6" spans="1:12" ht="15.75" x14ac:dyDescent="0.25">
      <c r="A6" s="17">
        <v>44295</v>
      </c>
      <c r="B6" s="44">
        <f>'Final Prediction P'!I5</f>
        <v>9828.9001782475716</v>
      </c>
      <c r="C6" s="44">
        <f t="shared" si="3"/>
        <v>8256.2761497279607</v>
      </c>
      <c r="D6" s="44">
        <f t="shared" si="0"/>
        <v>8501.9986541841499</v>
      </c>
      <c r="E6" s="44">
        <f t="shared" si="1"/>
        <v>8182.5593983911031</v>
      </c>
      <c r="F6" s="46">
        <f t="shared" si="2"/>
        <v>8313.611400767737</v>
      </c>
      <c r="G6" s="5"/>
      <c r="I6" s="54" t="s">
        <v>45</v>
      </c>
      <c r="J6" s="49">
        <v>0.04</v>
      </c>
      <c r="K6" s="49">
        <v>3.2500000000000001E-2</v>
      </c>
      <c r="L6" s="50">
        <v>4.2500000000000003E-2</v>
      </c>
    </row>
    <row r="7" spans="1:12" ht="15.75" x14ac:dyDescent="0.25">
      <c r="A7" s="17">
        <v>44296</v>
      </c>
      <c r="B7" s="44">
        <f>'Final Prediction P'!I6</f>
        <v>10000.719587366433</v>
      </c>
      <c r="C7" s="44">
        <f t="shared" si="3"/>
        <v>8400.6044533878048</v>
      </c>
      <c r="D7" s="44">
        <f t="shared" si="0"/>
        <v>8650.6224430719649</v>
      </c>
      <c r="E7" s="44">
        <f t="shared" si="1"/>
        <v>8325.5990564825552</v>
      </c>
      <c r="F7" s="46">
        <f t="shared" si="2"/>
        <v>8458.9419843141077</v>
      </c>
      <c r="G7" s="5"/>
      <c r="I7" s="55" t="s">
        <v>44</v>
      </c>
      <c r="J7" s="48">
        <v>5.7500000000000002E-2</v>
      </c>
      <c r="K7" s="48">
        <v>0.05</v>
      </c>
      <c r="L7" s="51">
        <v>0.06</v>
      </c>
    </row>
    <row r="8" spans="1:12" ht="16.5" thickBot="1" x14ac:dyDescent="0.3">
      <c r="A8" s="17">
        <v>44297</v>
      </c>
      <c r="B8" s="44">
        <f>'Final Prediction P'!I7</f>
        <v>10174.008781382634</v>
      </c>
      <c r="C8" s="44">
        <f t="shared" si="3"/>
        <v>8546.1673763614126</v>
      </c>
      <c r="D8" s="44">
        <f t="shared" si="0"/>
        <v>8800.517595895979</v>
      </c>
      <c r="E8" s="44">
        <f t="shared" si="1"/>
        <v>8469.8623105010429</v>
      </c>
      <c r="F8" s="46">
        <f t="shared" si="2"/>
        <v>8605.5157609194775</v>
      </c>
      <c r="G8" s="5"/>
      <c r="I8" s="56" t="s">
        <v>42</v>
      </c>
      <c r="J8" s="52">
        <v>6.25E-2</v>
      </c>
      <c r="K8" s="52">
        <v>5.2499999999999998E-2</v>
      </c>
      <c r="L8" s="53">
        <v>6.5000000000000002E-2</v>
      </c>
    </row>
    <row r="9" spans="1:12" x14ac:dyDescent="0.25">
      <c r="A9" s="17">
        <v>44298</v>
      </c>
      <c r="B9" s="44">
        <f>'Final Prediction P'!I8</f>
        <v>10335.713616198236</v>
      </c>
      <c r="C9" s="44">
        <f t="shared" si="3"/>
        <v>8681.9994376065188</v>
      </c>
      <c r="D9" s="44">
        <f t="shared" si="0"/>
        <v>8940.3922780114735</v>
      </c>
      <c r="E9" s="44">
        <f t="shared" si="1"/>
        <v>8604.4815854850312</v>
      </c>
      <c r="F9" s="46">
        <f t="shared" si="2"/>
        <v>8742.2911003676745</v>
      </c>
      <c r="G9" s="5"/>
    </row>
    <row r="10" spans="1:12" x14ac:dyDescent="0.25">
      <c r="A10" s="17">
        <v>44299</v>
      </c>
      <c r="B10" s="44">
        <f>'Final Prediction P'!I9</f>
        <v>10521.375747925416</v>
      </c>
      <c r="C10" s="44">
        <f t="shared" si="3"/>
        <v>8837.9556282573503</v>
      </c>
      <c r="D10" s="44">
        <f t="shared" si="0"/>
        <v>9100.9900219554856</v>
      </c>
      <c r="E10" s="44">
        <f t="shared" si="1"/>
        <v>8759.0453101479088</v>
      </c>
      <c r="F10" s="46">
        <f t="shared" si="2"/>
        <v>8899.3303201202489</v>
      </c>
      <c r="G10" s="5"/>
    </row>
    <row r="11" spans="1:12" x14ac:dyDescent="0.25">
      <c r="A11" s="17">
        <v>44300</v>
      </c>
      <c r="B11" s="44">
        <f>'Final Prediction P'!I10</f>
        <v>10706.365534525328</v>
      </c>
      <c r="C11" s="44">
        <f t="shared" si="3"/>
        <v>8993.3470490012751</v>
      </c>
      <c r="D11" s="44">
        <f t="shared" si="0"/>
        <v>9261.0061873644081</v>
      </c>
      <c r="E11" s="44">
        <f t="shared" si="1"/>
        <v>8913.0493074923361</v>
      </c>
      <c r="F11" s="46">
        <f t="shared" si="2"/>
        <v>9055.8008479526743</v>
      </c>
      <c r="G11" s="5"/>
    </row>
    <row r="12" spans="1:12" x14ac:dyDescent="0.25">
      <c r="A12" s="17">
        <v>44301</v>
      </c>
      <c r="B12" s="44">
        <f>'Final Prediction P'!I11</f>
        <v>10889.496105101576</v>
      </c>
      <c r="C12" s="44">
        <f t="shared" si="3"/>
        <v>9147.1767282853234</v>
      </c>
      <c r="D12" s="44">
        <f t="shared" si="0"/>
        <v>9419.4141309128627</v>
      </c>
      <c r="E12" s="44">
        <f t="shared" si="1"/>
        <v>9065.5055074970624</v>
      </c>
      <c r="F12" s="46">
        <f t="shared" si="2"/>
        <v>9210.6987888984168</v>
      </c>
      <c r="G12" s="5"/>
    </row>
    <row r="13" spans="1:12" x14ac:dyDescent="0.25">
      <c r="A13" s="17">
        <v>44302</v>
      </c>
      <c r="B13" s="44">
        <f>'Final Prediction P'!I12</f>
        <v>11065.829574340352</v>
      </c>
      <c r="C13" s="44">
        <f t="shared" si="3"/>
        <v>9295.2968424458959</v>
      </c>
      <c r="D13" s="44">
        <f t="shared" si="0"/>
        <v>9571.9425818044037</v>
      </c>
      <c r="E13" s="44">
        <f t="shared" si="1"/>
        <v>9212.3031206383439</v>
      </c>
      <c r="F13" s="46">
        <f t="shared" si="2"/>
        <v>9359.8475149628812</v>
      </c>
      <c r="G13" s="5"/>
    </row>
    <row r="14" spans="1:12" x14ac:dyDescent="0.25">
      <c r="A14" s="17">
        <v>44303</v>
      </c>
      <c r="B14" s="44">
        <f>'Final Prediction P'!I13</f>
        <v>11218.928803595954</v>
      </c>
      <c r="C14" s="44">
        <f t="shared" si="3"/>
        <v>9423.900195020602</v>
      </c>
      <c r="D14" s="44">
        <f t="shared" si="0"/>
        <v>9704.3734151105</v>
      </c>
      <c r="E14" s="44">
        <f t="shared" si="1"/>
        <v>9339.7582289936327</v>
      </c>
      <c r="F14" s="46">
        <f t="shared" si="2"/>
        <v>9489.343946374911</v>
      </c>
    </row>
    <row r="15" spans="1:12" x14ac:dyDescent="0.25">
      <c r="A15" s="17">
        <v>44304</v>
      </c>
      <c r="B15" s="44">
        <f>'Final Prediction P'!I14</f>
        <v>11394.375264229559</v>
      </c>
      <c r="C15" s="44">
        <f t="shared" si="3"/>
        <v>9571.2752219528284</v>
      </c>
      <c r="D15" s="44">
        <f t="shared" si="0"/>
        <v>9856.1346035585684</v>
      </c>
      <c r="E15" s="44">
        <f t="shared" si="1"/>
        <v>9485.8174074711078</v>
      </c>
      <c r="F15" s="46">
        <f t="shared" ref="F15:F18" si="4">AVERAGE(C15:E15)</f>
        <v>9637.7424109941694</v>
      </c>
    </row>
    <row r="16" spans="1:12" x14ac:dyDescent="0.25">
      <c r="A16" s="17">
        <v>44305</v>
      </c>
      <c r="B16" s="44">
        <f>'Final Prediction P'!I15</f>
        <v>11610.854810880599</v>
      </c>
      <c r="C16" s="44">
        <f t="shared" si="3"/>
        <v>9753.1180411397036</v>
      </c>
      <c r="D16" s="44">
        <f t="shared" si="0"/>
        <v>10043.389411411717</v>
      </c>
      <c r="E16" s="44">
        <f t="shared" si="1"/>
        <v>9666.036630058099</v>
      </c>
      <c r="F16" s="46">
        <f t="shared" si="4"/>
        <v>9820.8480275365073</v>
      </c>
    </row>
    <row r="17" spans="1:6" x14ac:dyDescent="0.25">
      <c r="A17" s="17">
        <v>44306</v>
      </c>
      <c r="B17" s="44">
        <f>'Final Prediction P'!I16</f>
        <v>11841.044736650232</v>
      </c>
      <c r="C17" s="44">
        <f t="shared" si="3"/>
        <v>9946.4775787861945</v>
      </c>
      <c r="D17" s="44">
        <f t="shared" si="0"/>
        <v>10242.50369720245</v>
      </c>
      <c r="E17" s="44">
        <f t="shared" si="1"/>
        <v>9857.6697432613182</v>
      </c>
      <c r="F17" s="46">
        <f t="shared" si="4"/>
        <v>10015.550339749987</v>
      </c>
    </row>
    <row r="18" spans="1:6" x14ac:dyDescent="0.25">
      <c r="A18" s="17">
        <v>44307</v>
      </c>
      <c r="B18" s="44">
        <f>'Final Prediction P'!I17</f>
        <v>12082.379021533581</v>
      </c>
      <c r="C18" s="44">
        <f t="shared" si="3"/>
        <v>10149.198378088207</v>
      </c>
      <c r="D18" s="44">
        <f t="shared" si="0"/>
        <v>10451.257853626548</v>
      </c>
      <c r="E18" s="44">
        <f t="shared" si="1"/>
        <v>10058.580535426707</v>
      </c>
      <c r="F18" s="46">
        <f t="shared" si="4"/>
        <v>10219.678922380488</v>
      </c>
    </row>
  </sheetData>
  <mergeCells count="1">
    <mergeCell ref="I1:L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workbookViewId="0"/>
  </sheetViews>
  <sheetFormatPr defaultRowHeight="15" x14ac:dyDescent="0.25"/>
  <cols>
    <col min="1" max="1" width="10.7109375" bestFit="1" customWidth="1"/>
    <col min="2" max="2" width="21.140625" customWidth="1"/>
  </cols>
  <sheetData>
    <row r="1" spans="1:2" x14ac:dyDescent="0.25">
      <c r="A1" s="127" t="s">
        <v>0</v>
      </c>
      <c r="B1" s="128" t="s">
        <v>61</v>
      </c>
    </row>
    <row r="2" spans="1:2" x14ac:dyDescent="0.25">
      <c r="A2" s="17">
        <v>44197</v>
      </c>
      <c r="B2" s="16">
        <v>9</v>
      </c>
    </row>
    <row r="3" spans="1:2" x14ac:dyDescent="0.25">
      <c r="A3" s="17">
        <v>44198</v>
      </c>
      <c r="B3" s="16">
        <v>7</v>
      </c>
    </row>
    <row r="4" spans="1:2" x14ac:dyDescent="0.25">
      <c r="A4" s="17">
        <v>44199</v>
      </c>
      <c r="B4" s="16">
        <v>3</v>
      </c>
    </row>
    <row r="5" spans="1:2" x14ac:dyDescent="0.25">
      <c r="A5" s="17">
        <v>44200</v>
      </c>
      <c r="B5" s="16">
        <v>3</v>
      </c>
    </row>
    <row r="6" spans="1:2" x14ac:dyDescent="0.25">
      <c r="A6" s="17">
        <v>44201</v>
      </c>
      <c r="B6" s="16">
        <v>9</v>
      </c>
    </row>
    <row r="7" spans="1:2" x14ac:dyDescent="0.25">
      <c r="A7" s="17">
        <v>44202</v>
      </c>
      <c r="B7" s="16">
        <v>8</v>
      </c>
    </row>
    <row r="8" spans="1:2" x14ac:dyDescent="0.25">
      <c r="A8" s="17">
        <v>44203</v>
      </c>
      <c r="B8" s="16">
        <v>7</v>
      </c>
    </row>
    <row r="9" spans="1:2" x14ac:dyDescent="0.25">
      <c r="A9" s="17">
        <v>44204</v>
      </c>
      <c r="B9" s="16">
        <v>9</v>
      </c>
    </row>
    <row r="10" spans="1:2" x14ac:dyDescent="0.25">
      <c r="A10" s="17">
        <v>44205</v>
      </c>
      <c r="B10" s="16">
        <v>9</v>
      </c>
    </row>
    <row r="11" spans="1:2" x14ac:dyDescent="0.25">
      <c r="A11" s="17">
        <v>44206</v>
      </c>
      <c r="B11" s="16">
        <v>6</v>
      </c>
    </row>
    <row r="12" spans="1:2" x14ac:dyDescent="0.25">
      <c r="A12" s="17">
        <v>44207</v>
      </c>
      <c r="B12" s="16">
        <v>9</v>
      </c>
    </row>
    <row r="13" spans="1:2" x14ac:dyDescent="0.25">
      <c r="A13" s="17">
        <v>44208</v>
      </c>
      <c r="B13" s="16">
        <v>7</v>
      </c>
    </row>
    <row r="14" spans="1:2" x14ac:dyDescent="0.25">
      <c r="A14" s="17">
        <v>44209</v>
      </c>
      <c r="B14" s="16">
        <v>8</v>
      </c>
    </row>
    <row r="15" spans="1:2" x14ac:dyDescent="0.25">
      <c r="A15" s="17">
        <v>44210</v>
      </c>
      <c r="B15" s="16">
        <v>9</v>
      </c>
    </row>
    <row r="16" spans="1:2" x14ac:dyDescent="0.25">
      <c r="A16" s="17">
        <v>44211</v>
      </c>
      <c r="B16" s="16">
        <v>8</v>
      </c>
    </row>
    <row r="17" spans="1:2" x14ac:dyDescent="0.25">
      <c r="A17" s="17">
        <v>44212</v>
      </c>
      <c r="B17" s="16">
        <v>8</v>
      </c>
    </row>
    <row r="18" spans="1:2" x14ac:dyDescent="0.25">
      <c r="A18" s="17">
        <v>44213</v>
      </c>
      <c r="B18" s="16">
        <v>7</v>
      </c>
    </row>
    <row r="19" spans="1:2" x14ac:dyDescent="0.25">
      <c r="A19" s="17">
        <v>44214</v>
      </c>
      <c r="B19" s="16">
        <v>7</v>
      </c>
    </row>
    <row r="20" spans="1:2" x14ac:dyDescent="0.25">
      <c r="A20" s="17">
        <v>44215</v>
      </c>
      <c r="B20" s="16">
        <v>8</v>
      </c>
    </row>
    <row r="21" spans="1:2" x14ac:dyDescent="0.25">
      <c r="A21" s="17">
        <v>44216</v>
      </c>
      <c r="B21" s="16">
        <v>9</v>
      </c>
    </row>
    <row r="22" spans="1:2" x14ac:dyDescent="0.25">
      <c r="A22" s="17">
        <v>44217</v>
      </c>
      <c r="B22" s="16">
        <v>10</v>
      </c>
    </row>
    <row r="23" spans="1:2" x14ac:dyDescent="0.25">
      <c r="A23" s="17">
        <v>44218</v>
      </c>
      <c r="B23" s="16">
        <v>9</v>
      </c>
    </row>
    <row r="24" spans="1:2" x14ac:dyDescent="0.25">
      <c r="A24" s="17">
        <v>44219</v>
      </c>
      <c r="B24" s="16">
        <v>8</v>
      </c>
    </row>
    <row r="25" spans="1:2" x14ac:dyDescent="0.25">
      <c r="A25" s="17">
        <v>44220</v>
      </c>
      <c r="B25" s="16">
        <v>7</v>
      </c>
    </row>
    <row r="26" spans="1:2" x14ac:dyDescent="0.25">
      <c r="A26" s="17">
        <v>44221</v>
      </c>
      <c r="B26" s="16">
        <v>7</v>
      </c>
    </row>
    <row r="27" spans="1:2" x14ac:dyDescent="0.25">
      <c r="A27" s="17">
        <v>44222</v>
      </c>
      <c r="B27" s="16">
        <v>6</v>
      </c>
    </row>
    <row r="28" spans="1:2" x14ac:dyDescent="0.25">
      <c r="A28" s="17">
        <v>44223</v>
      </c>
      <c r="B28" s="16">
        <v>6</v>
      </c>
    </row>
    <row r="29" spans="1:2" x14ac:dyDescent="0.25">
      <c r="A29" s="17">
        <v>44224</v>
      </c>
      <c r="B29" s="16">
        <v>7</v>
      </c>
    </row>
    <row r="30" spans="1:2" x14ac:dyDescent="0.25">
      <c r="A30" s="17">
        <v>44225</v>
      </c>
      <c r="B30" s="16">
        <v>8</v>
      </c>
    </row>
    <row r="31" spans="1:2" x14ac:dyDescent="0.25">
      <c r="A31" s="17">
        <v>44226</v>
      </c>
      <c r="B31" s="16">
        <v>9</v>
      </c>
    </row>
    <row r="32" spans="1:2" x14ac:dyDescent="0.25">
      <c r="A32" s="17">
        <v>44227</v>
      </c>
      <c r="B32" s="16">
        <v>8</v>
      </c>
    </row>
    <row r="33" spans="1:2" x14ac:dyDescent="0.25">
      <c r="A33" s="17">
        <v>44228</v>
      </c>
      <c r="B33" s="16">
        <v>8</v>
      </c>
    </row>
    <row r="34" spans="1:2" x14ac:dyDescent="0.25">
      <c r="A34" s="17">
        <v>44229</v>
      </c>
      <c r="B34" s="16">
        <v>7</v>
      </c>
    </row>
    <row r="35" spans="1:2" x14ac:dyDescent="0.25">
      <c r="A35" s="17">
        <v>44230</v>
      </c>
      <c r="B35" s="16">
        <v>7</v>
      </c>
    </row>
    <row r="36" spans="1:2" x14ac:dyDescent="0.25">
      <c r="A36" s="17">
        <v>44231</v>
      </c>
      <c r="B36" s="16">
        <v>5</v>
      </c>
    </row>
    <row r="37" spans="1:2" x14ac:dyDescent="0.25">
      <c r="A37" s="17">
        <v>44232</v>
      </c>
      <c r="B37" s="16">
        <v>4</v>
      </c>
    </row>
    <row r="38" spans="1:2" x14ac:dyDescent="0.25">
      <c r="A38" s="17">
        <v>44233</v>
      </c>
      <c r="B38" s="16">
        <v>4</v>
      </c>
    </row>
    <row r="39" spans="1:2" x14ac:dyDescent="0.25">
      <c r="A39" s="17">
        <v>44234</v>
      </c>
      <c r="B39" s="16">
        <v>4</v>
      </c>
    </row>
    <row r="40" spans="1:2" x14ac:dyDescent="0.25">
      <c r="A40" s="17">
        <v>44235</v>
      </c>
      <c r="B40" s="16">
        <v>3</v>
      </c>
    </row>
    <row r="41" spans="1:2" x14ac:dyDescent="0.25">
      <c r="A41" s="17">
        <v>44236</v>
      </c>
      <c r="B41" s="16">
        <v>3</v>
      </c>
    </row>
    <row r="42" spans="1:2" x14ac:dyDescent="0.25">
      <c r="A42" s="17">
        <v>44237</v>
      </c>
      <c r="B42" s="16">
        <v>4</v>
      </c>
    </row>
    <row r="43" spans="1:2" x14ac:dyDescent="0.25">
      <c r="A43" s="17">
        <v>44238</v>
      </c>
      <c r="B43" s="16">
        <v>3</v>
      </c>
    </row>
    <row r="44" spans="1:2" x14ac:dyDescent="0.25">
      <c r="A44" s="17">
        <v>44239</v>
      </c>
      <c r="B44" s="16">
        <v>4</v>
      </c>
    </row>
    <row r="45" spans="1:2" x14ac:dyDescent="0.25">
      <c r="A45" s="17">
        <v>44240</v>
      </c>
      <c r="B45" s="16">
        <v>6</v>
      </c>
    </row>
    <row r="46" spans="1:2" x14ac:dyDescent="0.25">
      <c r="A46" s="17">
        <v>44241</v>
      </c>
      <c r="B46" s="16">
        <v>4</v>
      </c>
    </row>
    <row r="47" spans="1:2" x14ac:dyDescent="0.25">
      <c r="A47" s="17">
        <v>44242</v>
      </c>
      <c r="B47" s="16">
        <v>3</v>
      </c>
    </row>
    <row r="48" spans="1:2" x14ac:dyDescent="0.25">
      <c r="A48" s="17">
        <v>44243</v>
      </c>
      <c r="B48" s="16">
        <v>3</v>
      </c>
    </row>
    <row r="49" spans="1:2" x14ac:dyDescent="0.25">
      <c r="A49" s="17">
        <v>44244</v>
      </c>
      <c r="B49" s="16">
        <v>3</v>
      </c>
    </row>
    <row r="50" spans="1:2" x14ac:dyDescent="0.25">
      <c r="A50" s="17">
        <v>44245</v>
      </c>
      <c r="B50" s="16">
        <v>4</v>
      </c>
    </row>
    <row r="51" spans="1:2" x14ac:dyDescent="0.25">
      <c r="A51" s="17">
        <v>44246</v>
      </c>
      <c r="B51" s="16">
        <v>5</v>
      </c>
    </row>
    <row r="52" spans="1:2" x14ac:dyDescent="0.25">
      <c r="A52" s="17">
        <v>44247</v>
      </c>
      <c r="B52" s="16">
        <v>3</v>
      </c>
    </row>
    <row r="53" spans="1:2" x14ac:dyDescent="0.25">
      <c r="A53" s="17">
        <v>44248</v>
      </c>
      <c r="B53" s="16">
        <v>4</v>
      </c>
    </row>
    <row r="54" spans="1:2" x14ac:dyDescent="0.25">
      <c r="A54" s="17">
        <v>44249</v>
      </c>
      <c r="B54" s="16">
        <v>4</v>
      </c>
    </row>
    <row r="55" spans="1:2" x14ac:dyDescent="0.25">
      <c r="A55" s="17">
        <v>44250</v>
      </c>
      <c r="B55" s="16">
        <v>3</v>
      </c>
    </row>
    <row r="56" spans="1:2" x14ac:dyDescent="0.25">
      <c r="A56" s="17">
        <v>44251</v>
      </c>
      <c r="B56" s="16">
        <v>4</v>
      </c>
    </row>
    <row r="57" spans="1:2" x14ac:dyDescent="0.25">
      <c r="A57" s="17">
        <v>44252</v>
      </c>
      <c r="B57" s="16">
        <v>5</v>
      </c>
    </row>
    <row r="58" spans="1:2" x14ac:dyDescent="0.25">
      <c r="A58" s="17">
        <v>44253</v>
      </c>
      <c r="B58" s="16">
        <v>3</v>
      </c>
    </row>
    <row r="59" spans="1:2" x14ac:dyDescent="0.25">
      <c r="A59" s="17">
        <v>44254</v>
      </c>
      <c r="B59" s="16">
        <v>4</v>
      </c>
    </row>
    <row r="60" spans="1:2" x14ac:dyDescent="0.25">
      <c r="A60" s="17">
        <v>44255</v>
      </c>
      <c r="B60" s="16">
        <v>5</v>
      </c>
    </row>
    <row r="61" spans="1:2" x14ac:dyDescent="0.25">
      <c r="A61" s="17">
        <v>44256</v>
      </c>
      <c r="B61" s="16">
        <v>4</v>
      </c>
    </row>
    <row r="62" spans="1:2" x14ac:dyDescent="0.25">
      <c r="A62" s="17">
        <v>44257</v>
      </c>
      <c r="B62" s="16">
        <v>2</v>
      </c>
    </row>
    <row r="63" spans="1:2" x14ac:dyDescent="0.25">
      <c r="A63" s="17">
        <v>44258</v>
      </c>
      <c r="B63" s="16">
        <v>6</v>
      </c>
    </row>
    <row r="64" spans="1:2" x14ac:dyDescent="0.25">
      <c r="A64" s="17">
        <v>44259</v>
      </c>
      <c r="B64" s="16">
        <v>5</v>
      </c>
    </row>
    <row r="65" spans="1:2" x14ac:dyDescent="0.25">
      <c r="A65" s="17">
        <v>44260</v>
      </c>
      <c r="B65" s="16">
        <v>3</v>
      </c>
    </row>
    <row r="66" spans="1:2" x14ac:dyDescent="0.25">
      <c r="A66" s="17">
        <v>44261</v>
      </c>
      <c r="B66" s="16">
        <v>5</v>
      </c>
    </row>
    <row r="67" spans="1:2" x14ac:dyDescent="0.25">
      <c r="A67" s="17">
        <v>44262</v>
      </c>
      <c r="B67" s="16">
        <v>5</v>
      </c>
    </row>
    <row r="68" spans="1:2" x14ac:dyDescent="0.25">
      <c r="A68" s="17">
        <v>44263</v>
      </c>
      <c r="B68" s="16">
        <v>4</v>
      </c>
    </row>
    <row r="69" spans="1:2" x14ac:dyDescent="0.25">
      <c r="A69" s="17">
        <v>44264</v>
      </c>
      <c r="B69" s="16">
        <v>2</v>
      </c>
    </row>
    <row r="70" spans="1:2" x14ac:dyDescent="0.25">
      <c r="A70" s="17">
        <v>44265</v>
      </c>
      <c r="B70" s="16">
        <v>5</v>
      </c>
    </row>
    <row r="71" spans="1:2" x14ac:dyDescent="0.25">
      <c r="A71" s="17">
        <v>44266</v>
      </c>
      <c r="B71" s="16">
        <v>4</v>
      </c>
    </row>
    <row r="72" spans="1:2" x14ac:dyDescent="0.25">
      <c r="A72" s="17">
        <v>44267</v>
      </c>
      <c r="B72" s="16">
        <v>4</v>
      </c>
    </row>
    <row r="73" spans="1:2" x14ac:dyDescent="0.25">
      <c r="A73" s="17">
        <v>44268</v>
      </c>
      <c r="B73" s="16">
        <v>5</v>
      </c>
    </row>
    <row r="74" spans="1:2" x14ac:dyDescent="0.25">
      <c r="A74" s="17">
        <v>44269</v>
      </c>
      <c r="B74" s="16">
        <v>7</v>
      </c>
    </row>
    <row r="75" spans="1:2" x14ac:dyDescent="0.25">
      <c r="A75" s="17">
        <v>44270</v>
      </c>
      <c r="B75" s="16">
        <v>4</v>
      </c>
    </row>
    <row r="76" spans="1:2" x14ac:dyDescent="0.25">
      <c r="A76" s="17">
        <v>44271</v>
      </c>
      <c r="B76" s="16">
        <v>4</v>
      </c>
    </row>
    <row r="77" spans="1:2" x14ac:dyDescent="0.25">
      <c r="A77" s="17">
        <v>44272</v>
      </c>
      <c r="B77" s="16">
        <v>8</v>
      </c>
    </row>
    <row r="78" spans="1:2" x14ac:dyDescent="0.25">
      <c r="A78" s="17">
        <v>44273</v>
      </c>
      <c r="B78" s="16">
        <v>8</v>
      </c>
    </row>
    <row r="79" spans="1:2" x14ac:dyDescent="0.25">
      <c r="A79" s="17">
        <v>44274</v>
      </c>
      <c r="B79" s="16">
        <v>10</v>
      </c>
    </row>
    <row r="80" spans="1:2" x14ac:dyDescent="0.25">
      <c r="A80" s="17">
        <v>44275</v>
      </c>
      <c r="B80" s="16">
        <v>7</v>
      </c>
    </row>
    <row r="81" spans="1:2" x14ac:dyDescent="0.25">
      <c r="A81" s="17">
        <v>44276</v>
      </c>
      <c r="B81" s="16">
        <v>10</v>
      </c>
    </row>
    <row r="82" spans="1:2" x14ac:dyDescent="0.25">
      <c r="A82" s="17">
        <v>44277</v>
      </c>
      <c r="B82" s="16">
        <v>10</v>
      </c>
    </row>
    <row r="83" spans="1:2" x14ac:dyDescent="0.25">
      <c r="A83" s="17">
        <v>44278</v>
      </c>
      <c r="B83" s="16">
        <v>8</v>
      </c>
    </row>
    <row r="84" spans="1:2" x14ac:dyDescent="0.25">
      <c r="A84" s="17">
        <v>44279</v>
      </c>
      <c r="B84" s="16">
        <v>6</v>
      </c>
    </row>
    <row r="85" spans="1:2" x14ac:dyDescent="0.25">
      <c r="A85" s="17">
        <v>44280</v>
      </c>
      <c r="B85" s="16">
        <v>14</v>
      </c>
    </row>
    <row r="86" spans="1:2" x14ac:dyDescent="0.25">
      <c r="A86" s="17">
        <v>44281</v>
      </c>
      <c r="B86" s="16">
        <v>9</v>
      </c>
    </row>
    <row r="87" spans="1:2" x14ac:dyDescent="0.25">
      <c r="A87" s="17">
        <v>44282</v>
      </c>
      <c r="B87" s="16">
        <v>12</v>
      </c>
    </row>
    <row r="88" spans="1:2" x14ac:dyDescent="0.25">
      <c r="A88" s="17">
        <v>44283</v>
      </c>
      <c r="B88" s="16">
        <v>8</v>
      </c>
    </row>
    <row r="89" spans="1:2" x14ac:dyDescent="0.25">
      <c r="A89" s="17">
        <v>44284</v>
      </c>
      <c r="B89" s="16">
        <v>12</v>
      </c>
    </row>
    <row r="90" spans="1:2" x14ac:dyDescent="0.25">
      <c r="A90" s="17">
        <v>44285</v>
      </c>
      <c r="B90" s="16">
        <v>10</v>
      </c>
    </row>
    <row r="91" spans="1:2" x14ac:dyDescent="0.25">
      <c r="A91" s="17">
        <v>44286</v>
      </c>
      <c r="B91" s="16">
        <v>15</v>
      </c>
    </row>
    <row r="92" spans="1:2" x14ac:dyDescent="0.25">
      <c r="A92" s="17">
        <v>44287</v>
      </c>
      <c r="B92" s="16">
        <v>18</v>
      </c>
    </row>
    <row r="93" spans="1:2" x14ac:dyDescent="0.25">
      <c r="A93" s="17">
        <v>44288</v>
      </c>
      <c r="B93" s="16">
        <v>20</v>
      </c>
    </row>
    <row r="94" spans="1:2" x14ac:dyDescent="0.25">
      <c r="A94" s="17">
        <v>44289</v>
      </c>
      <c r="B94" s="16">
        <v>27</v>
      </c>
    </row>
    <row r="95" spans="1:2" x14ac:dyDescent="0.25">
      <c r="A95" s="17">
        <v>44290</v>
      </c>
      <c r="B95" s="16">
        <v>25</v>
      </c>
    </row>
    <row r="96" spans="1:2" x14ac:dyDescent="0.25">
      <c r="A96" s="104">
        <v>44291</v>
      </c>
      <c r="B96" s="93">
        <v>21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opLeftCell="A86" workbookViewId="0">
      <selection activeCell="C107" sqref="C107"/>
    </sheetView>
  </sheetViews>
  <sheetFormatPr defaultRowHeight="15" x14ac:dyDescent="0.25"/>
  <cols>
    <col min="1" max="1" width="10.7109375" bestFit="1" customWidth="1"/>
    <col min="2" max="2" width="20.140625" customWidth="1"/>
    <col min="3" max="3" width="28.42578125" customWidth="1"/>
    <col min="4" max="4" width="42.5703125" customWidth="1"/>
    <col min="5" max="5" width="42.7109375" customWidth="1"/>
  </cols>
  <sheetData>
    <row r="1" spans="1:5" x14ac:dyDescent="0.25">
      <c r="A1" t="s">
        <v>0</v>
      </c>
      <c r="B1" t="s">
        <v>61</v>
      </c>
      <c r="C1" t="s">
        <v>62</v>
      </c>
      <c r="D1" t="s">
        <v>63</v>
      </c>
      <c r="E1" t="s">
        <v>64</v>
      </c>
    </row>
    <row r="2" spans="1:5" x14ac:dyDescent="0.25">
      <c r="A2" s="74">
        <v>44197</v>
      </c>
      <c r="B2" s="75">
        <v>9</v>
      </c>
    </row>
    <row r="3" spans="1:5" x14ac:dyDescent="0.25">
      <c r="A3" s="74">
        <v>44198</v>
      </c>
      <c r="B3" s="75">
        <v>7</v>
      </c>
    </row>
    <row r="4" spans="1:5" x14ac:dyDescent="0.25">
      <c r="A4" s="74">
        <v>44199</v>
      </c>
      <c r="B4" s="75">
        <v>3</v>
      </c>
    </row>
    <row r="5" spans="1:5" x14ac:dyDescent="0.25">
      <c r="A5" s="74">
        <v>44200</v>
      </c>
      <c r="B5" s="75">
        <v>3</v>
      </c>
    </row>
    <row r="6" spans="1:5" x14ac:dyDescent="0.25">
      <c r="A6" s="74">
        <v>44201</v>
      </c>
      <c r="B6" s="75">
        <v>9</v>
      </c>
    </row>
    <row r="7" spans="1:5" x14ac:dyDescent="0.25">
      <c r="A7" s="74">
        <v>44202</v>
      </c>
      <c r="B7" s="75">
        <v>8</v>
      </c>
    </row>
    <row r="8" spans="1:5" x14ac:dyDescent="0.25">
      <c r="A8" s="74">
        <v>44203</v>
      </c>
      <c r="B8" s="75">
        <v>7</v>
      </c>
    </row>
    <row r="9" spans="1:5" x14ac:dyDescent="0.25">
      <c r="A9" s="74">
        <v>44204</v>
      </c>
      <c r="B9" s="75">
        <v>9</v>
      </c>
    </row>
    <row r="10" spans="1:5" x14ac:dyDescent="0.25">
      <c r="A10" s="74">
        <v>44205</v>
      </c>
      <c r="B10" s="75">
        <v>9</v>
      </c>
    </row>
    <row r="11" spans="1:5" x14ac:dyDescent="0.25">
      <c r="A11" s="74">
        <v>44206</v>
      </c>
      <c r="B11" s="75">
        <v>6</v>
      </c>
    </row>
    <row r="12" spans="1:5" x14ac:dyDescent="0.25">
      <c r="A12" s="74">
        <v>44207</v>
      </c>
      <c r="B12" s="75">
        <v>9</v>
      </c>
    </row>
    <row r="13" spans="1:5" x14ac:dyDescent="0.25">
      <c r="A13" s="74">
        <v>44208</v>
      </c>
      <c r="B13" s="75">
        <v>7</v>
      </c>
    </row>
    <row r="14" spans="1:5" x14ac:dyDescent="0.25">
      <c r="A14" s="74">
        <v>44209</v>
      </c>
      <c r="B14" s="75">
        <v>8</v>
      </c>
    </row>
    <row r="15" spans="1:5" x14ac:dyDescent="0.25">
      <c r="A15" s="74">
        <v>44210</v>
      </c>
      <c r="B15" s="75">
        <v>9</v>
      </c>
    </row>
    <row r="16" spans="1:5" x14ac:dyDescent="0.25">
      <c r="A16" s="74">
        <v>44211</v>
      </c>
      <c r="B16" s="75">
        <v>8</v>
      </c>
    </row>
    <row r="17" spans="1:2" x14ac:dyDescent="0.25">
      <c r="A17" s="74">
        <v>44212</v>
      </c>
      <c r="B17" s="75">
        <v>8</v>
      </c>
    </row>
    <row r="18" spans="1:2" x14ac:dyDescent="0.25">
      <c r="A18" s="74">
        <v>44213</v>
      </c>
      <c r="B18" s="75">
        <v>7</v>
      </c>
    </row>
    <row r="19" spans="1:2" x14ac:dyDescent="0.25">
      <c r="A19" s="74">
        <v>44214</v>
      </c>
      <c r="B19" s="75">
        <v>7</v>
      </c>
    </row>
    <row r="20" spans="1:2" x14ac:dyDescent="0.25">
      <c r="A20" s="74">
        <v>44215</v>
      </c>
      <c r="B20" s="75">
        <v>8</v>
      </c>
    </row>
    <row r="21" spans="1:2" x14ac:dyDescent="0.25">
      <c r="A21" s="74">
        <v>44216</v>
      </c>
      <c r="B21" s="75">
        <v>9</v>
      </c>
    </row>
    <row r="22" spans="1:2" x14ac:dyDescent="0.25">
      <c r="A22" s="74">
        <v>44217</v>
      </c>
      <c r="B22" s="75">
        <v>10</v>
      </c>
    </row>
    <row r="23" spans="1:2" x14ac:dyDescent="0.25">
      <c r="A23" s="74">
        <v>44218</v>
      </c>
      <c r="B23" s="75">
        <v>9</v>
      </c>
    </row>
    <row r="24" spans="1:2" x14ac:dyDescent="0.25">
      <c r="A24" s="74">
        <v>44219</v>
      </c>
      <c r="B24" s="75">
        <v>8</v>
      </c>
    </row>
    <row r="25" spans="1:2" x14ac:dyDescent="0.25">
      <c r="A25" s="74">
        <v>44220</v>
      </c>
      <c r="B25" s="75">
        <v>7</v>
      </c>
    </row>
    <row r="26" spans="1:2" x14ac:dyDescent="0.25">
      <c r="A26" s="74">
        <v>44221</v>
      </c>
      <c r="B26" s="75">
        <v>7</v>
      </c>
    </row>
    <row r="27" spans="1:2" x14ac:dyDescent="0.25">
      <c r="A27" s="74">
        <v>44222</v>
      </c>
      <c r="B27" s="75">
        <v>6</v>
      </c>
    </row>
    <row r="28" spans="1:2" x14ac:dyDescent="0.25">
      <c r="A28" s="74">
        <v>44223</v>
      </c>
      <c r="B28" s="75">
        <v>6</v>
      </c>
    </row>
    <row r="29" spans="1:2" x14ac:dyDescent="0.25">
      <c r="A29" s="74">
        <v>44224</v>
      </c>
      <c r="B29" s="75">
        <v>7</v>
      </c>
    </row>
    <row r="30" spans="1:2" x14ac:dyDescent="0.25">
      <c r="A30" s="74">
        <v>44225</v>
      </c>
      <c r="B30" s="75">
        <v>8</v>
      </c>
    </row>
    <row r="31" spans="1:2" x14ac:dyDescent="0.25">
      <c r="A31" s="74">
        <v>44226</v>
      </c>
      <c r="B31" s="75">
        <v>9</v>
      </c>
    </row>
    <row r="32" spans="1:2" x14ac:dyDescent="0.25">
      <c r="A32" s="74">
        <v>44227</v>
      </c>
      <c r="B32" s="75">
        <v>8</v>
      </c>
    </row>
    <row r="33" spans="1:2" x14ac:dyDescent="0.25">
      <c r="A33" s="74">
        <v>44228</v>
      </c>
      <c r="B33" s="75">
        <v>8</v>
      </c>
    </row>
    <row r="34" spans="1:2" x14ac:dyDescent="0.25">
      <c r="A34" s="74">
        <v>44229</v>
      </c>
      <c r="B34" s="75">
        <v>7</v>
      </c>
    </row>
    <row r="35" spans="1:2" x14ac:dyDescent="0.25">
      <c r="A35" s="74">
        <v>44230</v>
      </c>
      <c r="B35" s="75">
        <v>7</v>
      </c>
    </row>
    <row r="36" spans="1:2" x14ac:dyDescent="0.25">
      <c r="A36" s="74">
        <v>44231</v>
      </c>
      <c r="B36" s="75">
        <v>5</v>
      </c>
    </row>
    <row r="37" spans="1:2" x14ac:dyDescent="0.25">
      <c r="A37" s="74">
        <v>44232</v>
      </c>
      <c r="B37" s="75">
        <v>4</v>
      </c>
    </row>
    <row r="38" spans="1:2" x14ac:dyDescent="0.25">
      <c r="A38" s="74">
        <v>44233</v>
      </c>
      <c r="B38" s="75">
        <v>4</v>
      </c>
    </row>
    <row r="39" spans="1:2" x14ac:dyDescent="0.25">
      <c r="A39" s="74">
        <v>44234</v>
      </c>
      <c r="B39" s="75">
        <v>4</v>
      </c>
    </row>
    <row r="40" spans="1:2" x14ac:dyDescent="0.25">
      <c r="A40" s="74">
        <v>44235</v>
      </c>
      <c r="B40" s="75">
        <v>3</v>
      </c>
    </row>
    <row r="41" spans="1:2" x14ac:dyDescent="0.25">
      <c r="A41" s="74">
        <v>44236</v>
      </c>
      <c r="B41" s="75">
        <v>3</v>
      </c>
    </row>
    <row r="42" spans="1:2" x14ac:dyDescent="0.25">
      <c r="A42" s="74">
        <v>44237</v>
      </c>
      <c r="B42" s="75">
        <v>4</v>
      </c>
    </row>
    <row r="43" spans="1:2" x14ac:dyDescent="0.25">
      <c r="A43" s="74">
        <v>44238</v>
      </c>
      <c r="B43" s="75">
        <v>3</v>
      </c>
    </row>
    <row r="44" spans="1:2" x14ac:dyDescent="0.25">
      <c r="A44" s="74">
        <v>44239</v>
      </c>
      <c r="B44" s="75">
        <v>4</v>
      </c>
    </row>
    <row r="45" spans="1:2" x14ac:dyDescent="0.25">
      <c r="A45" s="74">
        <v>44240</v>
      </c>
      <c r="B45" s="75">
        <v>6</v>
      </c>
    </row>
    <row r="46" spans="1:2" x14ac:dyDescent="0.25">
      <c r="A46" s="74">
        <v>44241</v>
      </c>
      <c r="B46" s="75">
        <v>4</v>
      </c>
    </row>
    <row r="47" spans="1:2" x14ac:dyDescent="0.25">
      <c r="A47" s="74">
        <v>44242</v>
      </c>
      <c r="B47" s="75">
        <v>3</v>
      </c>
    </row>
    <row r="48" spans="1:2" x14ac:dyDescent="0.25">
      <c r="A48" s="74">
        <v>44243</v>
      </c>
      <c r="B48" s="75">
        <v>3</v>
      </c>
    </row>
    <row r="49" spans="1:2" x14ac:dyDescent="0.25">
      <c r="A49" s="74">
        <v>44244</v>
      </c>
      <c r="B49" s="75">
        <v>3</v>
      </c>
    </row>
    <row r="50" spans="1:2" x14ac:dyDescent="0.25">
      <c r="A50" s="74">
        <v>44245</v>
      </c>
      <c r="B50" s="75">
        <v>4</v>
      </c>
    </row>
    <row r="51" spans="1:2" x14ac:dyDescent="0.25">
      <c r="A51" s="74">
        <v>44246</v>
      </c>
      <c r="B51" s="75">
        <v>5</v>
      </c>
    </row>
    <row r="52" spans="1:2" x14ac:dyDescent="0.25">
      <c r="A52" s="74">
        <v>44247</v>
      </c>
      <c r="B52" s="75">
        <v>3</v>
      </c>
    </row>
    <row r="53" spans="1:2" x14ac:dyDescent="0.25">
      <c r="A53" s="74">
        <v>44248</v>
      </c>
      <c r="B53" s="75">
        <v>4</v>
      </c>
    </row>
    <row r="54" spans="1:2" x14ac:dyDescent="0.25">
      <c r="A54" s="74">
        <v>44249</v>
      </c>
      <c r="B54" s="75">
        <v>4</v>
      </c>
    </row>
    <row r="55" spans="1:2" x14ac:dyDescent="0.25">
      <c r="A55" s="74">
        <v>44250</v>
      </c>
      <c r="B55" s="75">
        <v>3</v>
      </c>
    </row>
    <row r="56" spans="1:2" x14ac:dyDescent="0.25">
      <c r="A56" s="74">
        <v>44251</v>
      </c>
      <c r="B56" s="75">
        <v>4</v>
      </c>
    </row>
    <row r="57" spans="1:2" x14ac:dyDescent="0.25">
      <c r="A57" s="74">
        <v>44252</v>
      </c>
      <c r="B57" s="75">
        <v>5</v>
      </c>
    </row>
    <row r="58" spans="1:2" x14ac:dyDescent="0.25">
      <c r="A58" s="74">
        <v>44253</v>
      </c>
      <c r="B58" s="75">
        <v>3</v>
      </c>
    </row>
    <row r="59" spans="1:2" x14ac:dyDescent="0.25">
      <c r="A59" s="74">
        <v>44254</v>
      </c>
      <c r="B59" s="75">
        <v>4</v>
      </c>
    </row>
    <row r="60" spans="1:2" x14ac:dyDescent="0.25">
      <c r="A60" s="74">
        <v>44255</v>
      </c>
      <c r="B60" s="75">
        <v>5</v>
      </c>
    </row>
    <row r="61" spans="1:2" x14ac:dyDescent="0.25">
      <c r="A61" s="74">
        <v>44256</v>
      </c>
      <c r="B61" s="75">
        <v>4</v>
      </c>
    </row>
    <row r="62" spans="1:2" x14ac:dyDescent="0.25">
      <c r="A62" s="74">
        <v>44257</v>
      </c>
      <c r="B62" s="75">
        <v>2</v>
      </c>
    </row>
    <row r="63" spans="1:2" x14ac:dyDescent="0.25">
      <c r="A63" s="74">
        <v>44258</v>
      </c>
      <c r="B63" s="75">
        <v>6</v>
      </c>
    </row>
    <row r="64" spans="1:2" x14ac:dyDescent="0.25">
      <c r="A64" s="74">
        <v>44259</v>
      </c>
      <c r="B64" s="75">
        <v>5</v>
      </c>
    </row>
    <row r="65" spans="1:2" x14ac:dyDescent="0.25">
      <c r="A65" s="74">
        <v>44260</v>
      </c>
      <c r="B65" s="75">
        <v>3</v>
      </c>
    </row>
    <row r="66" spans="1:2" x14ac:dyDescent="0.25">
      <c r="A66" s="74">
        <v>44261</v>
      </c>
      <c r="B66" s="75">
        <v>5</v>
      </c>
    </row>
    <row r="67" spans="1:2" x14ac:dyDescent="0.25">
      <c r="A67" s="74">
        <v>44262</v>
      </c>
      <c r="B67" s="75">
        <v>5</v>
      </c>
    </row>
    <row r="68" spans="1:2" x14ac:dyDescent="0.25">
      <c r="A68" s="74">
        <v>44263</v>
      </c>
      <c r="B68" s="75">
        <v>4</v>
      </c>
    </row>
    <row r="69" spans="1:2" x14ac:dyDescent="0.25">
      <c r="A69" s="74">
        <v>44264</v>
      </c>
      <c r="B69" s="75">
        <v>2</v>
      </c>
    </row>
    <row r="70" spans="1:2" x14ac:dyDescent="0.25">
      <c r="A70" s="74">
        <v>44265</v>
      </c>
      <c r="B70" s="75">
        <v>5</v>
      </c>
    </row>
    <row r="71" spans="1:2" x14ac:dyDescent="0.25">
      <c r="A71" s="74">
        <v>44266</v>
      </c>
      <c r="B71" s="75">
        <v>4</v>
      </c>
    </row>
    <row r="72" spans="1:2" x14ac:dyDescent="0.25">
      <c r="A72" s="74">
        <v>44267</v>
      </c>
      <c r="B72" s="75">
        <v>4</v>
      </c>
    </row>
    <row r="73" spans="1:2" x14ac:dyDescent="0.25">
      <c r="A73" s="74">
        <v>44268</v>
      </c>
      <c r="B73" s="75">
        <v>5</v>
      </c>
    </row>
    <row r="74" spans="1:2" x14ac:dyDescent="0.25">
      <c r="A74" s="74">
        <v>44269</v>
      </c>
      <c r="B74" s="75">
        <v>7</v>
      </c>
    </row>
    <row r="75" spans="1:2" x14ac:dyDescent="0.25">
      <c r="A75" s="74">
        <v>44270</v>
      </c>
      <c r="B75" s="75">
        <v>4</v>
      </c>
    </row>
    <row r="76" spans="1:2" x14ac:dyDescent="0.25">
      <c r="A76" s="74">
        <v>44271</v>
      </c>
      <c r="B76" s="75">
        <v>4</v>
      </c>
    </row>
    <row r="77" spans="1:2" x14ac:dyDescent="0.25">
      <c r="A77" s="74">
        <v>44272</v>
      </c>
      <c r="B77" s="75">
        <v>8</v>
      </c>
    </row>
    <row r="78" spans="1:2" x14ac:dyDescent="0.25">
      <c r="A78" s="74">
        <v>44273</v>
      </c>
      <c r="B78" s="75">
        <v>8</v>
      </c>
    </row>
    <row r="79" spans="1:2" x14ac:dyDescent="0.25">
      <c r="A79" s="74">
        <v>44274</v>
      </c>
      <c r="B79" s="75">
        <v>10</v>
      </c>
    </row>
    <row r="80" spans="1:2" x14ac:dyDescent="0.25">
      <c r="A80" s="74">
        <v>44275</v>
      </c>
      <c r="B80" s="75">
        <v>7</v>
      </c>
    </row>
    <row r="81" spans="1:5" x14ac:dyDescent="0.25">
      <c r="A81" s="74">
        <v>44276</v>
      </c>
      <c r="B81" s="75">
        <v>10</v>
      </c>
    </row>
    <row r="82" spans="1:5" x14ac:dyDescent="0.25">
      <c r="A82" s="74">
        <v>44277</v>
      </c>
      <c r="B82" s="75">
        <v>10</v>
      </c>
    </row>
    <row r="83" spans="1:5" x14ac:dyDescent="0.25">
      <c r="A83" s="74">
        <v>44278</v>
      </c>
      <c r="B83" s="75">
        <v>8</v>
      </c>
    </row>
    <row r="84" spans="1:5" x14ac:dyDescent="0.25">
      <c r="A84" s="74">
        <v>44279</v>
      </c>
      <c r="B84" s="75">
        <v>6</v>
      </c>
    </row>
    <row r="85" spans="1:5" x14ac:dyDescent="0.25">
      <c r="A85" s="74">
        <v>44280</v>
      </c>
      <c r="B85" s="75">
        <v>14</v>
      </c>
    </row>
    <row r="86" spans="1:5" x14ac:dyDescent="0.25">
      <c r="A86" s="74">
        <v>44281</v>
      </c>
      <c r="B86" s="75">
        <v>9</v>
      </c>
    </row>
    <row r="87" spans="1:5" x14ac:dyDescent="0.25">
      <c r="A87" s="74">
        <v>44282</v>
      </c>
      <c r="B87" s="75">
        <v>12</v>
      </c>
    </row>
    <row r="88" spans="1:5" x14ac:dyDescent="0.25">
      <c r="A88" s="74">
        <v>44283</v>
      </c>
      <c r="B88" s="75">
        <v>8</v>
      </c>
    </row>
    <row r="89" spans="1:5" x14ac:dyDescent="0.25">
      <c r="A89" s="74">
        <v>44284</v>
      </c>
      <c r="B89" s="75">
        <v>12</v>
      </c>
    </row>
    <row r="90" spans="1:5" x14ac:dyDescent="0.25">
      <c r="A90" s="74">
        <v>44285</v>
      </c>
      <c r="B90" s="75">
        <v>10</v>
      </c>
    </row>
    <row r="91" spans="1:5" x14ac:dyDescent="0.25">
      <c r="A91" s="74">
        <v>44286</v>
      </c>
      <c r="B91" s="75">
        <v>15</v>
      </c>
    </row>
    <row r="92" spans="1:5" x14ac:dyDescent="0.25">
      <c r="A92" s="74">
        <v>44287</v>
      </c>
      <c r="B92" s="75">
        <v>18</v>
      </c>
    </row>
    <row r="93" spans="1:5" x14ac:dyDescent="0.25">
      <c r="A93" s="74">
        <v>44288</v>
      </c>
      <c r="B93" s="75">
        <v>20</v>
      </c>
    </row>
    <row r="94" spans="1:5" x14ac:dyDescent="0.25">
      <c r="A94" s="74">
        <v>44289</v>
      </c>
      <c r="B94" s="75">
        <v>27</v>
      </c>
    </row>
    <row r="95" spans="1:5" x14ac:dyDescent="0.25">
      <c r="A95" s="74">
        <v>44290</v>
      </c>
      <c r="B95" s="75">
        <v>25</v>
      </c>
    </row>
    <row r="96" spans="1:5" x14ac:dyDescent="0.25">
      <c r="A96" s="74">
        <v>44291</v>
      </c>
      <c r="B96" s="75">
        <v>21</v>
      </c>
      <c r="C96" s="75">
        <v>21</v>
      </c>
      <c r="D96" s="76">
        <v>21</v>
      </c>
      <c r="E96" s="76">
        <v>21</v>
      </c>
    </row>
    <row r="97" spans="1:5" x14ac:dyDescent="0.25">
      <c r="A97" s="74">
        <v>44292</v>
      </c>
      <c r="C97" s="75">
        <f t="shared" ref="C97:C112" si="0">_xlfn.FORECAST.ETS(A97,$B$2:$B$96,$A$2:$A$96,1,1)</f>
        <v>21.0522536394177</v>
      </c>
      <c r="D97" s="76">
        <f t="shared" ref="D97:D112" si="1">C97-_xlfn.FORECAST.ETS.CONFINT(A97,$B$2:$B$96,$A$2:$A$96,0.95,1,1)</f>
        <v>16.447982294630886</v>
      </c>
      <c r="E97" s="76">
        <f t="shared" ref="E97:E112" si="2">C97+_xlfn.FORECAST.ETS.CONFINT(A97,$B$2:$B$96,$A$2:$A$96,0.95,1,1)</f>
        <v>25.656524984204513</v>
      </c>
    </row>
    <row r="98" spans="1:5" x14ac:dyDescent="0.25">
      <c r="A98" s="74">
        <v>44293</v>
      </c>
      <c r="C98" s="75">
        <f t="shared" si="0"/>
        <v>21.104507278835385</v>
      </c>
      <c r="D98" s="76">
        <f t="shared" si="1"/>
        <v>15.954714682578498</v>
      </c>
      <c r="E98" s="76">
        <f t="shared" si="2"/>
        <v>26.254299875092272</v>
      </c>
    </row>
    <row r="99" spans="1:5" x14ac:dyDescent="0.25">
      <c r="A99" s="74">
        <v>44294</v>
      </c>
      <c r="C99" s="75">
        <f t="shared" si="0"/>
        <v>21.156760918253088</v>
      </c>
      <c r="D99" s="76">
        <f t="shared" si="1"/>
        <v>15.512057572189647</v>
      </c>
      <c r="E99" s="76">
        <f t="shared" si="2"/>
        <v>26.801464264316529</v>
      </c>
    </row>
    <row r="100" spans="1:5" x14ac:dyDescent="0.25">
      <c r="A100" s="74">
        <v>44295</v>
      </c>
      <c r="C100" s="75">
        <f t="shared" si="0"/>
        <v>21.209014557670773</v>
      </c>
      <c r="D100" s="76">
        <f t="shared" si="1"/>
        <v>15.107679190978752</v>
      </c>
      <c r="E100" s="76">
        <f t="shared" si="2"/>
        <v>27.310349924362797</v>
      </c>
    </row>
    <row r="101" spans="1:5" x14ac:dyDescent="0.25">
      <c r="A101" s="74">
        <v>44296</v>
      </c>
      <c r="C101" s="75">
        <f t="shared" si="0"/>
        <v>21.261268197088473</v>
      </c>
      <c r="D101" s="76">
        <f t="shared" si="1"/>
        <v>14.733538242620941</v>
      </c>
      <c r="E101" s="76">
        <f t="shared" si="2"/>
        <v>27.788998151556005</v>
      </c>
    </row>
    <row r="102" spans="1:5" x14ac:dyDescent="0.25">
      <c r="A102" s="74">
        <v>44297</v>
      </c>
      <c r="C102" s="75">
        <f t="shared" si="0"/>
        <v>21.313521836506158</v>
      </c>
      <c r="D102" s="76">
        <f t="shared" si="1"/>
        <v>14.384047573006335</v>
      </c>
      <c r="E102" s="76">
        <f t="shared" si="2"/>
        <v>28.242996100005982</v>
      </c>
    </row>
    <row r="103" spans="1:5" x14ac:dyDescent="0.25">
      <c r="A103" s="74">
        <v>44298</v>
      </c>
      <c r="C103" s="75">
        <f t="shared" si="0"/>
        <v>21.365775475923858</v>
      </c>
      <c r="D103" s="76">
        <f t="shared" si="1"/>
        <v>14.055139300758427</v>
      </c>
      <c r="E103" s="76">
        <f t="shared" si="2"/>
        <v>28.676411651089289</v>
      </c>
    </row>
    <row r="104" spans="1:5" x14ac:dyDescent="0.25">
      <c r="A104" s="74">
        <v>44299</v>
      </c>
      <c r="C104" s="75">
        <f t="shared" si="0"/>
        <v>21.418029115341547</v>
      </c>
      <c r="D104" s="76">
        <f t="shared" si="1"/>
        <v>13.743743226187114</v>
      </c>
      <c r="E104" s="76">
        <f t="shared" si="2"/>
        <v>29.09231500449598</v>
      </c>
    </row>
    <row r="105" spans="1:5" x14ac:dyDescent="0.25">
      <c r="A105" s="74">
        <v>44300</v>
      </c>
      <c r="C105" s="75">
        <f t="shared" si="0"/>
        <v>21.470282754759246</v>
      </c>
      <c r="D105" s="76">
        <f t="shared" si="1"/>
        <v>13.447475027058926</v>
      </c>
      <c r="E105" s="76">
        <f t="shared" si="2"/>
        <v>29.493090482459564</v>
      </c>
    </row>
    <row r="106" spans="1:5" x14ac:dyDescent="0.25">
      <c r="A106" s="74">
        <v>44301</v>
      </c>
      <c r="C106" s="75">
        <f t="shared" si="0"/>
        <v>21.522536394176932</v>
      </c>
      <c r="D106" s="76">
        <f t="shared" si="1"/>
        <v>13.164439513559554</v>
      </c>
      <c r="E106" s="76">
        <f t="shared" si="2"/>
        <v>29.88063327479431</v>
      </c>
    </row>
    <row r="107" spans="1:5" x14ac:dyDescent="0.25">
      <c r="A107" s="74">
        <v>44302</v>
      </c>
      <c r="C107" s="75">
        <f t="shared" si="0"/>
        <v>21.574790033594631</v>
      </c>
      <c r="D107" s="76">
        <f t="shared" si="1"/>
        <v>12.893100958448132</v>
      </c>
      <c r="E107" s="76">
        <f t="shared" si="2"/>
        <v>30.256479108741132</v>
      </c>
    </row>
    <row r="108" spans="1:5" x14ac:dyDescent="0.25">
      <c r="A108" s="74">
        <v>44303</v>
      </c>
      <c r="C108" s="75">
        <f t="shared" si="0"/>
        <v>21.627043673012317</v>
      </c>
      <c r="D108" s="76">
        <f t="shared" si="1"/>
        <v>12.632194511993907</v>
      </c>
      <c r="E108" s="76">
        <f t="shared" si="2"/>
        <v>30.621892834030724</v>
      </c>
    </row>
    <row r="109" spans="1:5" x14ac:dyDescent="0.25">
      <c r="A109" s="74">
        <v>44304</v>
      </c>
      <c r="C109" s="75">
        <f t="shared" si="0"/>
        <v>21.67929731243002</v>
      </c>
      <c r="D109" s="76">
        <f t="shared" si="1"/>
        <v>12.380663834317135</v>
      </c>
      <c r="E109" s="76">
        <f t="shared" si="2"/>
        <v>30.977930790542906</v>
      </c>
    </row>
    <row r="110" spans="1:5" x14ac:dyDescent="0.25">
      <c r="A110" s="74">
        <v>44305</v>
      </c>
      <c r="C110" s="75">
        <f t="shared" si="0"/>
        <v>21.731550951847705</v>
      </c>
      <c r="D110" s="76">
        <f t="shared" si="1"/>
        <v>12.137616045430441</v>
      </c>
      <c r="E110" s="76">
        <f t="shared" si="2"/>
        <v>31.325485858264969</v>
      </c>
    </row>
    <row r="111" spans="1:5" x14ac:dyDescent="0.25">
      <c r="A111" s="74">
        <v>44306</v>
      </c>
      <c r="C111" s="75">
        <f t="shared" si="0"/>
        <v>21.783804591265405</v>
      </c>
      <c r="D111" s="76">
        <f t="shared" si="1"/>
        <v>11.90228845693801</v>
      </c>
      <c r="E111" s="76">
        <f t="shared" si="2"/>
        <v>31.6653207255928</v>
      </c>
    </row>
    <row r="112" spans="1:5" x14ac:dyDescent="0.25">
      <c r="A112" s="74">
        <v>44307</v>
      </c>
      <c r="C112" s="75">
        <f t="shared" si="0"/>
        <v>21.83605823068309</v>
      </c>
      <c r="D112" s="76">
        <f t="shared" si="1"/>
        <v>11.674023526347844</v>
      </c>
      <c r="E112" s="76">
        <f t="shared" si="2"/>
        <v>31.998092935018335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>
      <selection activeCell="D1" sqref="D1"/>
    </sheetView>
  </sheetViews>
  <sheetFormatPr defaultRowHeight="15" x14ac:dyDescent="0.25"/>
  <cols>
    <col min="1" max="1" width="10.7109375" bestFit="1" customWidth="1"/>
    <col min="2" max="2" width="21.140625" customWidth="1"/>
    <col min="3" max="3" width="22.5703125" customWidth="1"/>
  </cols>
  <sheetData>
    <row r="1" spans="1:3" x14ac:dyDescent="0.25">
      <c r="A1" s="73" t="s">
        <v>0</v>
      </c>
      <c r="B1" s="78" t="s">
        <v>61</v>
      </c>
      <c r="C1" s="129" t="s">
        <v>65</v>
      </c>
    </row>
    <row r="2" spans="1:3" x14ac:dyDescent="0.25">
      <c r="A2" s="17">
        <v>44197</v>
      </c>
      <c r="B2" s="77">
        <v>9</v>
      </c>
      <c r="C2" s="77"/>
    </row>
    <row r="3" spans="1:3" x14ac:dyDescent="0.25">
      <c r="A3" s="17">
        <v>44198</v>
      </c>
      <c r="B3" s="77">
        <v>7</v>
      </c>
      <c r="C3" s="77"/>
    </row>
    <row r="4" spans="1:3" x14ac:dyDescent="0.25">
      <c r="A4" s="17">
        <v>44199</v>
      </c>
      <c r="B4" s="77">
        <v>3</v>
      </c>
      <c r="C4" s="77"/>
    </row>
    <row r="5" spans="1:3" x14ac:dyDescent="0.25">
      <c r="A5" s="17">
        <v>44200</v>
      </c>
      <c r="B5" s="77">
        <v>3</v>
      </c>
      <c r="C5" s="131">
        <f>AVERAGE(B2:B4)</f>
        <v>6.333333333333333</v>
      </c>
    </row>
    <row r="6" spans="1:3" x14ac:dyDescent="0.25">
      <c r="A6" s="17">
        <v>44201</v>
      </c>
      <c r="B6" s="77">
        <v>9</v>
      </c>
      <c r="C6" s="131">
        <f t="shared" ref="C6:C69" si="0">AVERAGE(B3:B5)</f>
        <v>4.333333333333333</v>
      </c>
    </row>
    <row r="7" spans="1:3" x14ac:dyDescent="0.25">
      <c r="A7" s="17">
        <v>44202</v>
      </c>
      <c r="B7" s="77">
        <v>8</v>
      </c>
      <c r="C7" s="131">
        <f t="shared" si="0"/>
        <v>5</v>
      </c>
    </row>
    <row r="8" spans="1:3" x14ac:dyDescent="0.25">
      <c r="A8" s="17">
        <v>44203</v>
      </c>
      <c r="B8" s="77">
        <v>7</v>
      </c>
      <c r="C8" s="131">
        <f t="shared" si="0"/>
        <v>6.666666666666667</v>
      </c>
    </row>
    <row r="9" spans="1:3" x14ac:dyDescent="0.25">
      <c r="A9" s="17">
        <v>44204</v>
      </c>
      <c r="B9" s="77">
        <v>9</v>
      </c>
      <c r="C9" s="131">
        <f t="shared" si="0"/>
        <v>8</v>
      </c>
    </row>
    <row r="10" spans="1:3" x14ac:dyDescent="0.25">
      <c r="A10" s="17">
        <v>44205</v>
      </c>
      <c r="B10" s="77">
        <v>9</v>
      </c>
      <c r="C10" s="131">
        <f t="shared" si="0"/>
        <v>8</v>
      </c>
    </row>
    <row r="11" spans="1:3" x14ac:dyDescent="0.25">
      <c r="A11" s="17">
        <v>44206</v>
      </c>
      <c r="B11" s="77">
        <v>6</v>
      </c>
      <c r="C11" s="131">
        <f t="shared" si="0"/>
        <v>8.3333333333333339</v>
      </c>
    </row>
    <row r="12" spans="1:3" x14ac:dyDescent="0.25">
      <c r="A12" s="17">
        <v>44207</v>
      </c>
      <c r="B12" s="77">
        <v>9</v>
      </c>
      <c r="C12" s="131">
        <f t="shared" si="0"/>
        <v>8</v>
      </c>
    </row>
    <row r="13" spans="1:3" x14ac:dyDescent="0.25">
      <c r="A13" s="17">
        <v>44208</v>
      </c>
      <c r="B13" s="77">
        <v>7</v>
      </c>
      <c r="C13" s="131">
        <f t="shared" si="0"/>
        <v>8</v>
      </c>
    </row>
    <row r="14" spans="1:3" x14ac:dyDescent="0.25">
      <c r="A14" s="17">
        <v>44209</v>
      </c>
      <c r="B14" s="77">
        <v>8</v>
      </c>
      <c r="C14" s="131">
        <f t="shared" si="0"/>
        <v>7.333333333333333</v>
      </c>
    </row>
    <row r="15" spans="1:3" x14ac:dyDescent="0.25">
      <c r="A15" s="17">
        <v>44210</v>
      </c>
      <c r="B15" s="77">
        <v>9</v>
      </c>
      <c r="C15" s="131">
        <f t="shared" si="0"/>
        <v>8</v>
      </c>
    </row>
    <row r="16" spans="1:3" x14ac:dyDescent="0.25">
      <c r="A16" s="17">
        <v>44211</v>
      </c>
      <c r="B16" s="77">
        <v>8</v>
      </c>
      <c r="C16" s="131">
        <f t="shared" si="0"/>
        <v>8</v>
      </c>
    </row>
    <row r="17" spans="1:3" x14ac:dyDescent="0.25">
      <c r="A17" s="17">
        <v>44212</v>
      </c>
      <c r="B17" s="77">
        <v>8</v>
      </c>
      <c r="C17" s="131">
        <f t="shared" si="0"/>
        <v>8.3333333333333339</v>
      </c>
    </row>
    <row r="18" spans="1:3" x14ac:dyDescent="0.25">
      <c r="A18" s="17">
        <v>44213</v>
      </c>
      <c r="B18" s="77">
        <v>7</v>
      </c>
      <c r="C18" s="131">
        <f t="shared" si="0"/>
        <v>8.3333333333333339</v>
      </c>
    </row>
    <row r="19" spans="1:3" x14ac:dyDescent="0.25">
      <c r="A19" s="17">
        <v>44214</v>
      </c>
      <c r="B19" s="77">
        <v>7</v>
      </c>
      <c r="C19" s="131">
        <f t="shared" si="0"/>
        <v>7.666666666666667</v>
      </c>
    </row>
    <row r="20" spans="1:3" x14ac:dyDescent="0.25">
      <c r="A20" s="17">
        <v>44215</v>
      </c>
      <c r="B20" s="77">
        <v>8</v>
      </c>
      <c r="C20" s="131">
        <f t="shared" si="0"/>
        <v>7.333333333333333</v>
      </c>
    </row>
    <row r="21" spans="1:3" x14ac:dyDescent="0.25">
      <c r="A21" s="17">
        <v>44216</v>
      </c>
      <c r="B21" s="77">
        <v>9</v>
      </c>
      <c r="C21" s="131">
        <f t="shared" si="0"/>
        <v>7.333333333333333</v>
      </c>
    </row>
    <row r="22" spans="1:3" x14ac:dyDescent="0.25">
      <c r="A22" s="17">
        <v>44217</v>
      </c>
      <c r="B22" s="77">
        <v>10</v>
      </c>
      <c r="C22" s="131">
        <f t="shared" si="0"/>
        <v>8</v>
      </c>
    </row>
    <row r="23" spans="1:3" x14ac:dyDescent="0.25">
      <c r="A23" s="17">
        <v>44218</v>
      </c>
      <c r="B23" s="77">
        <v>9</v>
      </c>
      <c r="C23" s="131">
        <f t="shared" si="0"/>
        <v>9</v>
      </c>
    </row>
    <row r="24" spans="1:3" x14ac:dyDescent="0.25">
      <c r="A24" s="17">
        <v>44219</v>
      </c>
      <c r="B24" s="77">
        <v>8</v>
      </c>
      <c r="C24" s="131">
        <f t="shared" si="0"/>
        <v>9.3333333333333339</v>
      </c>
    </row>
    <row r="25" spans="1:3" x14ac:dyDescent="0.25">
      <c r="A25" s="17">
        <v>44220</v>
      </c>
      <c r="B25" s="77">
        <v>7</v>
      </c>
      <c r="C25" s="131">
        <f t="shared" si="0"/>
        <v>9</v>
      </c>
    </row>
    <row r="26" spans="1:3" x14ac:dyDescent="0.25">
      <c r="A26" s="17">
        <v>44221</v>
      </c>
      <c r="B26" s="77">
        <v>7</v>
      </c>
      <c r="C26" s="131">
        <f t="shared" si="0"/>
        <v>8</v>
      </c>
    </row>
    <row r="27" spans="1:3" x14ac:dyDescent="0.25">
      <c r="A27" s="17">
        <v>44222</v>
      </c>
      <c r="B27" s="77">
        <v>6</v>
      </c>
      <c r="C27" s="131">
        <f t="shared" si="0"/>
        <v>7.333333333333333</v>
      </c>
    </row>
    <row r="28" spans="1:3" x14ac:dyDescent="0.25">
      <c r="A28" s="17">
        <v>44223</v>
      </c>
      <c r="B28" s="77">
        <v>6</v>
      </c>
      <c r="C28" s="131">
        <f t="shared" si="0"/>
        <v>6.666666666666667</v>
      </c>
    </row>
    <row r="29" spans="1:3" x14ac:dyDescent="0.25">
      <c r="A29" s="17">
        <v>44224</v>
      </c>
      <c r="B29" s="77">
        <v>7</v>
      </c>
      <c r="C29" s="131">
        <f t="shared" si="0"/>
        <v>6.333333333333333</v>
      </c>
    </row>
    <row r="30" spans="1:3" x14ac:dyDescent="0.25">
      <c r="A30" s="17">
        <v>44225</v>
      </c>
      <c r="B30" s="77">
        <v>8</v>
      </c>
      <c r="C30" s="131">
        <f t="shared" si="0"/>
        <v>6.333333333333333</v>
      </c>
    </row>
    <row r="31" spans="1:3" x14ac:dyDescent="0.25">
      <c r="A31" s="17">
        <v>44226</v>
      </c>
      <c r="B31" s="77">
        <v>9</v>
      </c>
      <c r="C31" s="131">
        <f t="shared" si="0"/>
        <v>7</v>
      </c>
    </row>
    <row r="32" spans="1:3" x14ac:dyDescent="0.25">
      <c r="A32" s="17">
        <v>44227</v>
      </c>
      <c r="B32" s="77">
        <v>8</v>
      </c>
      <c r="C32" s="131">
        <f t="shared" si="0"/>
        <v>8</v>
      </c>
    </row>
    <row r="33" spans="1:3" x14ac:dyDescent="0.25">
      <c r="A33" s="17">
        <v>44228</v>
      </c>
      <c r="B33" s="77">
        <v>8</v>
      </c>
      <c r="C33" s="131">
        <f t="shared" si="0"/>
        <v>8.3333333333333339</v>
      </c>
    </row>
    <row r="34" spans="1:3" x14ac:dyDescent="0.25">
      <c r="A34" s="17">
        <v>44229</v>
      </c>
      <c r="B34" s="77">
        <v>7</v>
      </c>
      <c r="C34" s="131">
        <f t="shared" si="0"/>
        <v>8.3333333333333339</v>
      </c>
    </row>
    <row r="35" spans="1:3" x14ac:dyDescent="0.25">
      <c r="A35" s="17">
        <v>44230</v>
      </c>
      <c r="B35" s="77">
        <v>7</v>
      </c>
      <c r="C35" s="131">
        <f t="shared" si="0"/>
        <v>7.666666666666667</v>
      </c>
    </row>
    <row r="36" spans="1:3" x14ac:dyDescent="0.25">
      <c r="A36" s="17">
        <v>44231</v>
      </c>
      <c r="B36" s="77">
        <v>5</v>
      </c>
      <c r="C36" s="131">
        <f t="shared" si="0"/>
        <v>7.333333333333333</v>
      </c>
    </row>
    <row r="37" spans="1:3" x14ac:dyDescent="0.25">
      <c r="A37" s="17">
        <v>44232</v>
      </c>
      <c r="B37" s="77">
        <v>4</v>
      </c>
      <c r="C37" s="131">
        <f t="shared" si="0"/>
        <v>6.333333333333333</v>
      </c>
    </row>
    <row r="38" spans="1:3" x14ac:dyDescent="0.25">
      <c r="A38" s="17">
        <v>44233</v>
      </c>
      <c r="B38" s="77">
        <v>4</v>
      </c>
      <c r="C38" s="131">
        <f t="shared" si="0"/>
        <v>5.333333333333333</v>
      </c>
    </row>
    <row r="39" spans="1:3" x14ac:dyDescent="0.25">
      <c r="A39" s="17">
        <v>44234</v>
      </c>
      <c r="B39" s="77">
        <v>4</v>
      </c>
      <c r="C39" s="131">
        <f t="shared" si="0"/>
        <v>4.333333333333333</v>
      </c>
    </row>
    <row r="40" spans="1:3" x14ac:dyDescent="0.25">
      <c r="A40" s="17">
        <v>44235</v>
      </c>
      <c r="B40" s="77">
        <v>3</v>
      </c>
      <c r="C40" s="131">
        <f t="shared" si="0"/>
        <v>4</v>
      </c>
    </row>
    <row r="41" spans="1:3" x14ac:dyDescent="0.25">
      <c r="A41" s="17">
        <v>44236</v>
      </c>
      <c r="B41" s="77">
        <v>3</v>
      </c>
      <c r="C41" s="131">
        <f t="shared" si="0"/>
        <v>3.6666666666666665</v>
      </c>
    </row>
    <row r="42" spans="1:3" x14ac:dyDescent="0.25">
      <c r="A42" s="17">
        <v>44237</v>
      </c>
      <c r="B42" s="77">
        <v>4</v>
      </c>
      <c r="C42" s="131">
        <f t="shared" si="0"/>
        <v>3.3333333333333335</v>
      </c>
    </row>
    <row r="43" spans="1:3" x14ac:dyDescent="0.25">
      <c r="A43" s="17">
        <v>44238</v>
      </c>
      <c r="B43" s="77">
        <v>3</v>
      </c>
      <c r="C43" s="131">
        <f t="shared" si="0"/>
        <v>3.3333333333333335</v>
      </c>
    </row>
    <row r="44" spans="1:3" x14ac:dyDescent="0.25">
      <c r="A44" s="17">
        <v>44239</v>
      </c>
      <c r="B44" s="77">
        <v>4</v>
      </c>
      <c r="C44" s="131">
        <f t="shared" si="0"/>
        <v>3.3333333333333335</v>
      </c>
    </row>
    <row r="45" spans="1:3" x14ac:dyDescent="0.25">
      <c r="A45" s="17">
        <v>44240</v>
      </c>
      <c r="B45" s="77">
        <v>6</v>
      </c>
      <c r="C45" s="131">
        <f t="shared" si="0"/>
        <v>3.6666666666666665</v>
      </c>
    </row>
    <row r="46" spans="1:3" x14ac:dyDescent="0.25">
      <c r="A46" s="17">
        <v>44241</v>
      </c>
      <c r="B46" s="77">
        <v>4</v>
      </c>
      <c r="C46" s="131">
        <f t="shared" si="0"/>
        <v>4.333333333333333</v>
      </c>
    </row>
    <row r="47" spans="1:3" x14ac:dyDescent="0.25">
      <c r="A47" s="17">
        <v>44242</v>
      </c>
      <c r="B47" s="77">
        <v>3</v>
      </c>
      <c r="C47" s="131">
        <f t="shared" si="0"/>
        <v>4.666666666666667</v>
      </c>
    </row>
    <row r="48" spans="1:3" x14ac:dyDescent="0.25">
      <c r="A48" s="17">
        <v>44243</v>
      </c>
      <c r="B48" s="77">
        <v>3</v>
      </c>
      <c r="C48" s="131">
        <f t="shared" si="0"/>
        <v>4.333333333333333</v>
      </c>
    </row>
    <row r="49" spans="1:3" x14ac:dyDescent="0.25">
      <c r="A49" s="17">
        <v>44244</v>
      </c>
      <c r="B49" s="77">
        <v>3</v>
      </c>
      <c r="C49" s="131">
        <f t="shared" si="0"/>
        <v>3.3333333333333335</v>
      </c>
    </row>
    <row r="50" spans="1:3" x14ac:dyDescent="0.25">
      <c r="A50" s="17">
        <v>44245</v>
      </c>
      <c r="B50" s="77">
        <v>4</v>
      </c>
      <c r="C50" s="131">
        <f t="shared" si="0"/>
        <v>3</v>
      </c>
    </row>
    <row r="51" spans="1:3" x14ac:dyDescent="0.25">
      <c r="A51" s="17">
        <v>44246</v>
      </c>
      <c r="B51" s="77">
        <v>5</v>
      </c>
      <c r="C51" s="131">
        <f t="shared" si="0"/>
        <v>3.3333333333333335</v>
      </c>
    </row>
    <row r="52" spans="1:3" x14ac:dyDescent="0.25">
      <c r="A52" s="17">
        <v>44247</v>
      </c>
      <c r="B52" s="77">
        <v>3</v>
      </c>
      <c r="C52" s="131">
        <f t="shared" si="0"/>
        <v>4</v>
      </c>
    </row>
    <row r="53" spans="1:3" x14ac:dyDescent="0.25">
      <c r="A53" s="17">
        <v>44248</v>
      </c>
      <c r="B53" s="77">
        <v>4</v>
      </c>
      <c r="C53" s="131">
        <f t="shared" si="0"/>
        <v>4</v>
      </c>
    </row>
    <row r="54" spans="1:3" x14ac:dyDescent="0.25">
      <c r="A54" s="17">
        <v>44249</v>
      </c>
      <c r="B54" s="77">
        <v>4</v>
      </c>
      <c r="C54" s="131">
        <f t="shared" si="0"/>
        <v>4</v>
      </c>
    </row>
    <row r="55" spans="1:3" x14ac:dyDescent="0.25">
      <c r="A55" s="17">
        <v>44250</v>
      </c>
      <c r="B55" s="77">
        <v>3</v>
      </c>
      <c r="C55" s="131">
        <f t="shared" si="0"/>
        <v>3.6666666666666665</v>
      </c>
    </row>
    <row r="56" spans="1:3" x14ac:dyDescent="0.25">
      <c r="A56" s="17">
        <v>44251</v>
      </c>
      <c r="B56" s="77">
        <v>4</v>
      </c>
      <c r="C56" s="131">
        <f t="shared" si="0"/>
        <v>3.6666666666666665</v>
      </c>
    </row>
    <row r="57" spans="1:3" x14ac:dyDescent="0.25">
      <c r="A57" s="17">
        <v>44252</v>
      </c>
      <c r="B57" s="77">
        <v>5</v>
      </c>
      <c r="C57" s="131">
        <f t="shared" si="0"/>
        <v>3.6666666666666665</v>
      </c>
    </row>
    <row r="58" spans="1:3" x14ac:dyDescent="0.25">
      <c r="A58" s="17">
        <v>44253</v>
      </c>
      <c r="B58" s="77">
        <v>3</v>
      </c>
      <c r="C58" s="131">
        <f t="shared" si="0"/>
        <v>4</v>
      </c>
    </row>
    <row r="59" spans="1:3" x14ac:dyDescent="0.25">
      <c r="A59" s="17">
        <v>44254</v>
      </c>
      <c r="B59" s="77">
        <v>4</v>
      </c>
      <c r="C59" s="131">
        <f t="shared" si="0"/>
        <v>4</v>
      </c>
    </row>
    <row r="60" spans="1:3" x14ac:dyDescent="0.25">
      <c r="A60" s="17">
        <v>44255</v>
      </c>
      <c r="B60" s="77">
        <v>5</v>
      </c>
      <c r="C60" s="131">
        <f t="shared" si="0"/>
        <v>4</v>
      </c>
    </row>
    <row r="61" spans="1:3" x14ac:dyDescent="0.25">
      <c r="A61" s="17">
        <v>44256</v>
      </c>
      <c r="B61" s="77">
        <v>4</v>
      </c>
      <c r="C61" s="131">
        <f t="shared" si="0"/>
        <v>4</v>
      </c>
    </row>
    <row r="62" spans="1:3" x14ac:dyDescent="0.25">
      <c r="A62" s="17">
        <v>44257</v>
      </c>
      <c r="B62" s="77">
        <v>2</v>
      </c>
      <c r="C62" s="131">
        <f t="shared" si="0"/>
        <v>4.333333333333333</v>
      </c>
    </row>
    <row r="63" spans="1:3" x14ac:dyDescent="0.25">
      <c r="A63" s="17">
        <v>44258</v>
      </c>
      <c r="B63" s="77">
        <v>6</v>
      </c>
      <c r="C63" s="131">
        <f t="shared" si="0"/>
        <v>3.6666666666666665</v>
      </c>
    </row>
    <row r="64" spans="1:3" x14ac:dyDescent="0.25">
      <c r="A64" s="17">
        <v>44259</v>
      </c>
      <c r="B64" s="77">
        <v>5</v>
      </c>
      <c r="C64" s="131">
        <f t="shared" si="0"/>
        <v>4</v>
      </c>
    </row>
    <row r="65" spans="1:3" x14ac:dyDescent="0.25">
      <c r="A65" s="17">
        <v>44260</v>
      </c>
      <c r="B65" s="77">
        <v>3</v>
      </c>
      <c r="C65" s="131">
        <f t="shared" si="0"/>
        <v>4.333333333333333</v>
      </c>
    </row>
    <row r="66" spans="1:3" x14ac:dyDescent="0.25">
      <c r="A66" s="17">
        <v>44261</v>
      </c>
      <c r="B66" s="77">
        <v>5</v>
      </c>
      <c r="C66" s="131">
        <f t="shared" si="0"/>
        <v>4.666666666666667</v>
      </c>
    </row>
    <row r="67" spans="1:3" x14ac:dyDescent="0.25">
      <c r="A67" s="17">
        <v>44262</v>
      </c>
      <c r="B67" s="77">
        <v>5</v>
      </c>
      <c r="C67" s="131">
        <f t="shared" si="0"/>
        <v>4.333333333333333</v>
      </c>
    </row>
    <row r="68" spans="1:3" x14ac:dyDescent="0.25">
      <c r="A68" s="17">
        <v>44263</v>
      </c>
      <c r="B68" s="77">
        <v>4</v>
      </c>
      <c r="C68" s="131">
        <f t="shared" si="0"/>
        <v>4.333333333333333</v>
      </c>
    </row>
    <row r="69" spans="1:3" x14ac:dyDescent="0.25">
      <c r="A69" s="17">
        <v>44264</v>
      </c>
      <c r="B69" s="77">
        <v>2</v>
      </c>
      <c r="C69" s="131">
        <f t="shared" si="0"/>
        <v>4.666666666666667</v>
      </c>
    </row>
    <row r="70" spans="1:3" x14ac:dyDescent="0.25">
      <c r="A70" s="17">
        <v>44265</v>
      </c>
      <c r="B70" s="77">
        <v>5</v>
      </c>
      <c r="C70" s="131">
        <f t="shared" ref="C70:C112" si="1">AVERAGE(B67:B69)</f>
        <v>3.6666666666666665</v>
      </c>
    </row>
    <row r="71" spans="1:3" x14ac:dyDescent="0.25">
      <c r="A71" s="17">
        <v>44266</v>
      </c>
      <c r="B71" s="77">
        <v>4</v>
      </c>
      <c r="C71" s="131">
        <f t="shared" si="1"/>
        <v>3.6666666666666665</v>
      </c>
    </row>
    <row r="72" spans="1:3" x14ac:dyDescent="0.25">
      <c r="A72" s="17">
        <v>44267</v>
      </c>
      <c r="B72" s="77">
        <v>4</v>
      </c>
      <c r="C72" s="131">
        <f t="shared" si="1"/>
        <v>3.6666666666666665</v>
      </c>
    </row>
    <row r="73" spans="1:3" x14ac:dyDescent="0.25">
      <c r="A73" s="17">
        <v>44268</v>
      </c>
      <c r="B73" s="77">
        <v>5</v>
      </c>
      <c r="C73" s="131">
        <f t="shared" si="1"/>
        <v>4.333333333333333</v>
      </c>
    </row>
    <row r="74" spans="1:3" x14ac:dyDescent="0.25">
      <c r="A74" s="17">
        <v>44269</v>
      </c>
      <c r="B74" s="77">
        <v>7</v>
      </c>
      <c r="C74" s="131">
        <f t="shared" si="1"/>
        <v>4.333333333333333</v>
      </c>
    </row>
    <row r="75" spans="1:3" x14ac:dyDescent="0.25">
      <c r="A75" s="17">
        <v>44270</v>
      </c>
      <c r="B75" s="77">
        <v>4</v>
      </c>
      <c r="C75" s="131">
        <f t="shared" si="1"/>
        <v>5.333333333333333</v>
      </c>
    </row>
    <row r="76" spans="1:3" x14ac:dyDescent="0.25">
      <c r="A76" s="17">
        <v>44271</v>
      </c>
      <c r="B76" s="77">
        <v>4</v>
      </c>
      <c r="C76" s="131">
        <f t="shared" si="1"/>
        <v>5.333333333333333</v>
      </c>
    </row>
    <row r="77" spans="1:3" x14ac:dyDescent="0.25">
      <c r="A77" s="17">
        <v>44272</v>
      </c>
      <c r="B77" s="77">
        <v>8</v>
      </c>
      <c r="C77" s="131">
        <f t="shared" si="1"/>
        <v>5</v>
      </c>
    </row>
    <row r="78" spans="1:3" x14ac:dyDescent="0.25">
      <c r="A78" s="17">
        <v>44273</v>
      </c>
      <c r="B78" s="77">
        <v>8</v>
      </c>
      <c r="C78" s="131">
        <f t="shared" si="1"/>
        <v>5.333333333333333</v>
      </c>
    </row>
    <row r="79" spans="1:3" x14ac:dyDescent="0.25">
      <c r="A79" s="17">
        <v>44274</v>
      </c>
      <c r="B79" s="77">
        <v>10</v>
      </c>
      <c r="C79" s="131">
        <f t="shared" si="1"/>
        <v>6.666666666666667</v>
      </c>
    </row>
    <row r="80" spans="1:3" x14ac:dyDescent="0.25">
      <c r="A80" s="17">
        <v>44275</v>
      </c>
      <c r="B80" s="77">
        <v>7</v>
      </c>
      <c r="C80" s="131">
        <f t="shared" si="1"/>
        <v>8.6666666666666661</v>
      </c>
    </row>
    <row r="81" spans="1:3" x14ac:dyDescent="0.25">
      <c r="A81" s="17">
        <v>44276</v>
      </c>
      <c r="B81" s="77">
        <v>10</v>
      </c>
      <c r="C81" s="131">
        <f t="shared" si="1"/>
        <v>8.3333333333333339</v>
      </c>
    </row>
    <row r="82" spans="1:3" x14ac:dyDescent="0.25">
      <c r="A82" s="17">
        <v>44277</v>
      </c>
      <c r="B82" s="77">
        <v>10</v>
      </c>
      <c r="C82" s="131">
        <f t="shared" si="1"/>
        <v>9</v>
      </c>
    </row>
    <row r="83" spans="1:3" x14ac:dyDescent="0.25">
      <c r="A83" s="17">
        <v>44278</v>
      </c>
      <c r="B83" s="77">
        <v>8</v>
      </c>
      <c r="C83" s="131">
        <f t="shared" si="1"/>
        <v>9</v>
      </c>
    </row>
    <row r="84" spans="1:3" x14ac:dyDescent="0.25">
      <c r="A84" s="17">
        <v>44279</v>
      </c>
      <c r="B84" s="77">
        <v>6</v>
      </c>
      <c r="C84" s="131">
        <f t="shared" si="1"/>
        <v>9.3333333333333339</v>
      </c>
    </row>
    <row r="85" spans="1:3" x14ac:dyDescent="0.25">
      <c r="A85" s="17">
        <v>44280</v>
      </c>
      <c r="B85" s="77">
        <v>14</v>
      </c>
      <c r="C85" s="131">
        <f t="shared" si="1"/>
        <v>8</v>
      </c>
    </row>
    <row r="86" spans="1:3" x14ac:dyDescent="0.25">
      <c r="A86" s="17">
        <v>44281</v>
      </c>
      <c r="B86" s="77">
        <v>9</v>
      </c>
      <c r="C86" s="131">
        <f t="shared" si="1"/>
        <v>9.3333333333333339</v>
      </c>
    </row>
    <row r="87" spans="1:3" x14ac:dyDescent="0.25">
      <c r="A87" s="17">
        <v>44282</v>
      </c>
      <c r="B87" s="77">
        <v>12</v>
      </c>
      <c r="C87" s="131">
        <f t="shared" si="1"/>
        <v>9.6666666666666661</v>
      </c>
    </row>
    <row r="88" spans="1:3" x14ac:dyDescent="0.25">
      <c r="A88" s="17">
        <v>44283</v>
      </c>
      <c r="B88" s="77">
        <v>8</v>
      </c>
      <c r="C88" s="131">
        <f t="shared" si="1"/>
        <v>11.666666666666666</v>
      </c>
    </row>
    <row r="89" spans="1:3" x14ac:dyDescent="0.25">
      <c r="A89" s="17">
        <v>44284</v>
      </c>
      <c r="B89" s="77">
        <v>12</v>
      </c>
      <c r="C89" s="131">
        <f t="shared" si="1"/>
        <v>9.6666666666666661</v>
      </c>
    </row>
    <row r="90" spans="1:3" x14ac:dyDescent="0.25">
      <c r="A90" s="17">
        <v>44285</v>
      </c>
      <c r="B90" s="77">
        <v>10</v>
      </c>
      <c r="C90" s="131">
        <f t="shared" si="1"/>
        <v>10.666666666666666</v>
      </c>
    </row>
    <row r="91" spans="1:3" x14ac:dyDescent="0.25">
      <c r="A91" s="17">
        <v>44286</v>
      </c>
      <c r="B91" s="77">
        <v>15</v>
      </c>
      <c r="C91" s="131">
        <f t="shared" si="1"/>
        <v>10</v>
      </c>
    </row>
    <row r="92" spans="1:3" x14ac:dyDescent="0.25">
      <c r="A92" s="17">
        <v>44287</v>
      </c>
      <c r="B92" s="77">
        <v>18</v>
      </c>
      <c r="C92" s="131">
        <f t="shared" si="1"/>
        <v>12.333333333333334</v>
      </c>
    </row>
    <row r="93" spans="1:3" x14ac:dyDescent="0.25">
      <c r="A93" s="17">
        <v>44288</v>
      </c>
      <c r="B93" s="77">
        <v>20</v>
      </c>
      <c r="C93" s="131">
        <f t="shared" si="1"/>
        <v>14.333333333333334</v>
      </c>
    </row>
    <row r="94" spans="1:3" x14ac:dyDescent="0.25">
      <c r="A94" s="17">
        <v>44289</v>
      </c>
      <c r="B94" s="77">
        <v>27</v>
      </c>
      <c r="C94" s="131">
        <f t="shared" si="1"/>
        <v>17.666666666666668</v>
      </c>
    </row>
    <row r="95" spans="1:3" x14ac:dyDescent="0.25">
      <c r="A95" s="17">
        <v>44290</v>
      </c>
      <c r="B95" s="77">
        <v>25</v>
      </c>
      <c r="C95" s="131">
        <f t="shared" si="1"/>
        <v>21.666666666666668</v>
      </c>
    </row>
    <row r="96" spans="1:3" x14ac:dyDescent="0.25">
      <c r="A96" s="17">
        <v>44291</v>
      </c>
      <c r="B96" s="77">
        <v>21</v>
      </c>
      <c r="C96" s="131">
        <f t="shared" si="1"/>
        <v>24</v>
      </c>
    </row>
    <row r="97" spans="1:3" x14ac:dyDescent="0.25">
      <c r="A97" s="17">
        <v>44292</v>
      </c>
      <c r="B97" s="130">
        <f>AVERAGE(B94:B96)</f>
        <v>24.333333333333332</v>
      </c>
      <c r="C97" s="131">
        <f t="shared" si="1"/>
        <v>24.333333333333332</v>
      </c>
    </row>
    <row r="98" spans="1:3" x14ac:dyDescent="0.25">
      <c r="A98" s="17">
        <v>44293</v>
      </c>
      <c r="B98" s="130">
        <f t="shared" ref="B98:B112" si="2">AVERAGE(B95:B97)</f>
        <v>23.444444444444443</v>
      </c>
      <c r="C98" s="131">
        <f t="shared" si="1"/>
        <v>23.444444444444443</v>
      </c>
    </row>
    <row r="99" spans="1:3" x14ac:dyDescent="0.25">
      <c r="A99" s="17">
        <v>44294</v>
      </c>
      <c r="B99" s="130">
        <f t="shared" si="2"/>
        <v>22.925925925925924</v>
      </c>
      <c r="C99" s="131">
        <f t="shared" si="1"/>
        <v>22.925925925925924</v>
      </c>
    </row>
    <row r="100" spans="1:3" x14ac:dyDescent="0.25">
      <c r="A100" s="17">
        <v>44295</v>
      </c>
      <c r="B100" s="130">
        <f t="shared" si="2"/>
        <v>23.567901234567898</v>
      </c>
      <c r="C100" s="131">
        <f t="shared" si="1"/>
        <v>23.567901234567898</v>
      </c>
    </row>
    <row r="101" spans="1:3" x14ac:dyDescent="0.25">
      <c r="A101" s="17">
        <v>44296</v>
      </c>
      <c r="B101" s="130">
        <f t="shared" si="2"/>
        <v>23.31275720164609</v>
      </c>
      <c r="C101" s="131">
        <f t="shared" si="1"/>
        <v>23.31275720164609</v>
      </c>
    </row>
    <row r="102" spans="1:3" x14ac:dyDescent="0.25">
      <c r="A102" s="17">
        <v>44297</v>
      </c>
      <c r="B102" s="130">
        <f t="shared" si="2"/>
        <v>23.26886145404664</v>
      </c>
      <c r="C102" s="131">
        <f t="shared" si="1"/>
        <v>23.26886145404664</v>
      </c>
    </row>
    <row r="103" spans="1:3" x14ac:dyDescent="0.25">
      <c r="A103" s="17">
        <v>44298</v>
      </c>
      <c r="B103" s="130">
        <f t="shared" si="2"/>
        <v>23.383173296753544</v>
      </c>
      <c r="C103" s="131">
        <f t="shared" si="1"/>
        <v>23.383173296753544</v>
      </c>
    </row>
    <row r="104" spans="1:3" x14ac:dyDescent="0.25">
      <c r="A104" s="17">
        <v>44299</v>
      </c>
      <c r="B104" s="130">
        <f t="shared" si="2"/>
        <v>23.321597317482091</v>
      </c>
      <c r="C104" s="131">
        <f t="shared" si="1"/>
        <v>23.321597317482091</v>
      </c>
    </row>
    <row r="105" spans="1:3" x14ac:dyDescent="0.25">
      <c r="A105" s="17">
        <v>44300</v>
      </c>
      <c r="B105" s="130">
        <f t="shared" si="2"/>
        <v>23.324544022760758</v>
      </c>
      <c r="C105" s="131">
        <f t="shared" si="1"/>
        <v>23.324544022760758</v>
      </c>
    </row>
    <row r="106" spans="1:3" x14ac:dyDescent="0.25">
      <c r="A106" s="17">
        <v>44301</v>
      </c>
      <c r="B106" s="130">
        <f t="shared" si="2"/>
        <v>23.343104878998798</v>
      </c>
      <c r="C106" s="131">
        <f t="shared" si="1"/>
        <v>23.343104878998798</v>
      </c>
    </row>
    <row r="107" spans="1:3" x14ac:dyDescent="0.25">
      <c r="A107" s="17">
        <v>44302</v>
      </c>
      <c r="B107" s="130">
        <f t="shared" si="2"/>
        <v>23.329748739747217</v>
      </c>
      <c r="C107" s="131">
        <f t="shared" si="1"/>
        <v>23.329748739747217</v>
      </c>
    </row>
    <row r="108" spans="1:3" x14ac:dyDescent="0.25">
      <c r="A108" s="17">
        <v>44303</v>
      </c>
      <c r="B108" s="130">
        <f t="shared" si="2"/>
        <v>23.332465880502259</v>
      </c>
      <c r="C108" s="131">
        <f t="shared" si="1"/>
        <v>23.332465880502259</v>
      </c>
    </row>
    <row r="109" spans="1:3" x14ac:dyDescent="0.25">
      <c r="A109" s="17">
        <v>44304</v>
      </c>
      <c r="B109" s="130">
        <f t="shared" si="2"/>
        <v>23.335106499749426</v>
      </c>
      <c r="C109" s="131">
        <f t="shared" si="1"/>
        <v>23.335106499749426</v>
      </c>
    </row>
    <row r="110" spans="1:3" x14ac:dyDescent="0.25">
      <c r="A110" s="17">
        <v>44305</v>
      </c>
      <c r="B110" s="130">
        <f t="shared" si="2"/>
        <v>23.332440373332968</v>
      </c>
      <c r="C110" s="131">
        <f t="shared" si="1"/>
        <v>23.332440373332968</v>
      </c>
    </row>
    <row r="111" spans="1:3" x14ac:dyDescent="0.25">
      <c r="A111" s="17">
        <v>44306</v>
      </c>
      <c r="B111" s="130">
        <f t="shared" si="2"/>
        <v>23.33333758452822</v>
      </c>
      <c r="C111" s="131">
        <f t="shared" si="1"/>
        <v>23.33333758452822</v>
      </c>
    </row>
    <row r="112" spans="1:3" x14ac:dyDescent="0.25">
      <c r="A112" s="104">
        <v>44307</v>
      </c>
      <c r="B112" s="130">
        <f t="shared" si="2"/>
        <v>23.333628152536871</v>
      </c>
      <c r="C112" s="132">
        <f t="shared" si="1"/>
        <v>23.333628152536871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/>
  </sheetViews>
  <sheetFormatPr defaultRowHeight="15" x14ac:dyDescent="0.25"/>
  <cols>
    <col min="1" max="1" width="10.7109375" bestFit="1" customWidth="1"/>
    <col min="2" max="2" width="21.140625" customWidth="1"/>
    <col min="3" max="3" width="23.140625" customWidth="1"/>
  </cols>
  <sheetData>
    <row r="1" spans="1:3" x14ac:dyDescent="0.25">
      <c r="A1" s="127" t="s">
        <v>0</v>
      </c>
      <c r="B1" s="133" t="s">
        <v>61</v>
      </c>
      <c r="C1" s="133" t="s">
        <v>66</v>
      </c>
    </row>
    <row r="2" spans="1:3" x14ac:dyDescent="0.25">
      <c r="A2" s="17">
        <v>44197</v>
      </c>
      <c r="B2" s="130">
        <v>9</v>
      </c>
      <c r="C2" s="44"/>
    </row>
    <row r="3" spans="1:3" x14ac:dyDescent="0.25">
      <c r="A3" s="17">
        <v>44198</v>
      </c>
      <c r="B3" s="130">
        <v>7</v>
      </c>
      <c r="C3" s="44"/>
    </row>
    <row r="4" spans="1:3" x14ac:dyDescent="0.25">
      <c r="A4" s="17">
        <v>44199</v>
      </c>
      <c r="B4" s="130">
        <v>3</v>
      </c>
      <c r="C4" s="44"/>
    </row>
    <row r="5" spans="1:3" x14ac:dyDescent="0.25">
      <c r="A5" s="17">
        <v>44200</v>
      </c>
      <c r="B5" s="130">
        <v>3</v>
      </c>
      <c r="C5" s="44"/>
    </row>
    <row r="6" spans="1:3" x14ac:dyDescent="0.25">
      <c r="A6" s="17">
        <v>44201</v>
      </c>
      <c r="B6" s="130">
        <v>9</v>
      </c>
      <c r="C6" s="44"/>
    </row>
    <row r="7" spans="1:3" x14ac:dyDescent="0.25">
      <c r="A7" s="17">
        <v>44202</v>
      </c>
      <c r="B7" s="130">
        <v>8</v>
      </c>
      <c r="C7" s="44"/>
    </row>
    <row r="8" spans="1:3" x14ac:dyDescent="0.25">
      <c r="A8" s="17">
        <v>44203</v>
      </c>
      <c r="B8" s="130">
        <v>7</v>
      </c>
      <c r="C8" s="44"/>
    </row>
    <row r="9" spans="1:3" x14ac:dyDescent="0.25">
      <c r="A9" s="17">
        <v>44204</v>
      </c>
      <c r="B9" s="130">
        <v>9</v>
      </c>
      <c r="C9" s="134">
        <f>AVERAGE(B2:B8)</f>
        <v>6.5714285714285712</v>
      </c>
    </row>
    <row r="10" spans="1:3" x14ac:dyDescent="0.25">
      <c r="A10" s="17">
        <v>44205</v>
      </c>
      <c r="B10" s="130">
        <v>9</v>
      </c>
      <c r="C10" s="134">
        <f t="shared" ref="C10:C73" si="0">AVERAGE(B3:B9)</f>
        <v>6.5714285714285712</v>
      </c>
    </row>
    <row r="11" spans="1:3" x14ac:dyDescent="0.25">
      <c r="A11" s="17">
        <v>44206</v>
      </c>
      <c r="B11" s="130">
        <v>6</v>
      </c>
      <c r="C11" s="134">
        <f t="shared" si="0"/>
        <v>6.8571428571428568</v>
      </c>
    </row>
    <row r="12" spans="1:3" x14ac:dyDescent="0.25">
      <c r="A12" s="17">
        <v>44207</v>
      </c>
      <c r="B12" s="130">
        <v>9</v>
      </c>
      <c r="C12" s="134">
        <f t="shared" si="0"/>
        <v>7.2857142857142856</v>
      </c>
    </row>
    <row r="13" spans="1:3" x14ac:dyDescent="0.25">
      <c r="A13" s="17">
        <v>44208</v>
      </c>
      <c r="B13" s="130">
        <v>7</v>
      </c>
      <c r="C13" s="134">
        <f t="shared" si="0"/>
        <v>8.1428571428571423</v>
      </c>
    </row>
    <row r="14" spans="1:3" x14ac:dyDescent="0.25">
      <c r="A14" s="17">
        <v>44209</v>
      </c>
      <c r="B14" s="130">
        <v>8</v>
      </c>
      <c r="C14" s="134">
        <f t="shared" si="0"/>
        <v>7.8571428571428568</v>
      </c>
    </row>
    <row r="15" spans="1:3" x14ac:dyDescent="0.25">
      <c r="A15" s="17">
        <v>44210</v>
      </c>
      <c r="B15" s="130">
        <v>9</v>
      </c>
      <c r="C15" s="134">
        <f t="shared" si="0"/>
        <v>7.8571428571428568</v>
      </c>
    </row>
    <row r="16" spans="1:3" x14ac:dyDescent="0.25">
      <c r="A16" s="17">
        <v>44211</v>
      </c>
      <c r="B16" s="130">
        <v>8</v>
      </c>
      <c r="C16" s="134">
        <f t="shared" si="0"/>
        <v>8.1428571428571423</v>
      </c>
    </row>
    <row r="17" spans="1:3" x14ac:dyDescent="0.25">
      <c r="A17" s="17">
        <v>44212</v>
      </c>
      <c r="B17" s="130">
        <v>8</v>
      </c>
      <c r="C17" s="134">
        <f t="shared" si="0"/>
        <v>8</v>
      </c>
    </row>
    <row r="18" spans="1:3" x14ac:dyDescent="0.25">
      <c r="A18" s="17">
        <v>44213</v>
      </c>
      <c r="B18" s="130">
        <v>7</v>
      </c>
      <c r="C18" s="134">
        <f t="shared" si="0"/>
        <v>7.8571428571428568</v>
      </c>
    </row>
    <row r="19" spans="1:3" x14ac:dyDescent="0.25">
      <c r="A19" s="17">
        <v>44214</v>
      </c>
      <c r="B19" s="130">
        <v>7</v>
      </c>
      <c r="C19" s="134">
        <f t="shared" si="0"/>
        <v>8</v>
      </c>
    </row>
    <row r="20" spans="1:3" x14ac:dyDescent="0.25">
      <c r="A20" s="17">
        <v>44215</v>
      </c>
      <c r="B20" s="130">
        <v>8</v>
      </c>
      <c r="C20" s="134">
        <f t="shared" si="0"/>
        <v>7.7142857142857144</v>
      </c>
    </row>
    <row r="21" spans="1:3" x14ac:dyDescent="0.25">
      <c r="A21" s="17">
        <v>44216</v>
      </c>
      <c r="B21" s="130">
        <v>9</v>
      </c>
      <c r="C21" s="134">
        <f t="shared" si="0"/>
        <v>7.8571428571428568</v>
      </c>
    </row>
    <row r="22" spans="1:3" x14ac:dyDescent="0.25">
      <c r="A22" s="17">
        <v>44217</v>
      </c>
      <c r="B22" s="130">
        <v>10</v>
      </c>
      <c r="C22" s="134">
        <f t="shared" si="0"/>
        <v>8</v>
      </c>
    </row>
    <row r="23" spans="1:3" x14ac:dyDescent="0.25">
      <c r="A23" s="17">
        <v>44218</v>
      </c>
      <c r="B23" s="130">
        <v>9</v>
      </c>
      <c r="C23" s="134">
        <f t="shared" si="0"/>
        <v>8.1428571428571423</v>
      </c>
    </row>
    <row r="24" spans="1:3" x14ac:dyDescent="0.25">
      <c r="A24" s="17">
        <v>44219</v>
      </c>
      <c r="B24" s="130">
        <v>8</v>
      </c>
      <c r="C24" s="134">
        <f t="shared" si="0"/>
        <v>8.2857142857142865</v>
      </c>
    </row>
    <row r="25" spans="1:3" x14ac:dyDescent="0.25">
      <c r="A25" s="17">
        <v>44220</v>
      </c>
      <c r="B25" s="130">
        <v>7</v>
      </c>
      <c r="C25" s="134">
        <f t="shared" si="0"/>
        <v>8.2857142857142865</v>
      </c>
    </row>
    <row r="26" spans="1:3" x14ac:dyDescent="0.25">
      <c r="A26" s="17">
        <v>44221</v>
      </c>
      <c r="B26" s="130">
        <v>7</v>
      </c>
      <c r="C26" s="134">
        <f t="shared" si="0"/>
        <v>8.2857142857142865</v>
      </c>
    </row>
    <row r="27" spans="1:3" x14ac:dyDescent="0.25">
      <c r="A27" s="17">
        <v>44222</v>
      </c>
      <c r="B27" s="130">
        <v>6</v>
      </c>
      <c r="C27" s="134">
        <f t="shared" si="0"/>
        <v>8.2857142857142865</v>
      </c>
    </row>
    <row r="28" spans="1:3" x14ac:dyDescent="0.25">
      <c r="A28" s="17">
        <v>44223</v>
      </c>
      <c r="B28" s="130">
        <v>6</v>
      </c>
      <c r="C28" s="134">
        <f t="shared" si="0"/>
        <v>8</v>
      </c>
    </row>
    <row r="29" spans="1:3" x14ac:dyDescent="0.25">
      <c r="A29" s="17">
        <v>44224</v>
      </c>
      <c r="B29" s="130">
        <v>7</v>
      </c>
      <c r="C29" s="134">
        <f t="shared" si="0"/>
        <v>7.5714285714285712</v>
      </c>
    </row>
    <row r="30" spans="1:3" x14ac:dyDescent="0.25">
      <c r="A30" s="17">
        <v>44225</v>
      </c>
      <c r="B30" s="130">
        <v>8</v>
      </c>
      <c r="C30" s="134">
        <f t="shared" si="0"/>
        <v>7.1428571428571432</v>
      </c>
    </row>
    <row r="31" spans="1:3" x14ac:dyDescent="0.25">
      <c r="A31" s="17">
        <v>44226</v>
      </c>
      <c r="B31" s="130">
        <v>9</v>
      </c>
      <c r="C31" s="134">
        <f t="shared" si="0"/>
        <v>7</v>
      </c>
    </row>
    <row r="32" spans="1:3" x14ac:dyDescent="0.25">
      <c r="A32" s="17">
        <v>44227</v>
      </c>
      <c r="B32" s="130">
        <v>8</v>
      </c>
      <c r="C32" s="134">
        <f t="shared" si="0"/>
        <v>7.1428571428571432</v>
      </c>
    </row>
    <row r="33" spans="1:3" x14ac:dyDescent="0.25">
      <c r="A33" s="17">
        <v>44228</v>
      </c>
      <c r="B33" s="130">
        <v>8</v>
      </c>
      <c r="C33" s="134">
        <f t="shared" si="0"/>
        <v>7.2857142857142856</v>
      </c>
    </row>
    <row r="34" spans="1:3" x14ac:dyDescent="0.25">
      <c r="A34" s="17">
        <v>44229</v>
      </c>
      <c r="B34" s="130">
        <v>7</v>
      </c>
      <c r="C34" s="134">
        <f t="shared" si="0"/>
        <v>7.4285714285714288</v>
      </c>
    </row>
    <row r="35" spans="1:3" x14ac:dyDescent="0.25">
      <c r="A35" s="17">
        <v>44230</v>
      </c>
      <c r="B35" s="130">
        <v>7</v>
      </c>
      <c r="C35" s="134">
        <f t="shared" si="0"/>
        <v>7.5714285714285712</v>
      </c>
    </row>
    <row r="36" spans="1:3" x14ac:dyDescent="0.25">
      <c r="A36" s="17">
        <v>44231</v>
      </c>
      <c r="B36" s="130">
        <v>5</v>
      </c>
      <c r="C36" s="134">
        <f t="shared" si="0"/>
        <v>7.7142857142857144</v>
      </c>
    </row>
    <row r="37" spans="1:3" x14ac:dyDescent="0.25">
      <c r="A37" s="17">
        <v>44232</v>
      </c>
      <c r="B37" s="130">
        <v>4</v>
      </c>
      <c r="C37" s="134">
        <f t="shared" si="0"/>
        <v>7.4285714285714288</v>
      </c>
    </row>
    <row r="38" spans="1:3" x14ac:dyDescent="0.25">
      <c r="A38" s="17">
        <v>44233</v>
      </c>
      <c r="B38" s="130">
        <v>4</v>
      </c>
      <c r="C38" s="134">
        <f t="shared" si="0"/>
        <v>6.8571428571428568</v>
      </c>
    </row>
    <row r="39" spans="1:3" x14ac:dyDescent="0.25">
      <c r="A39" s="17">
        <v>44234</v>
      </c>
      <c r="B39" s="130">
        <v>4</v>
      </c>
      <c r="C39" s="134">
        <f t="shared" si="0"/>
        <v>6.1428571428571432</v>
      </c>
    </row>
    <row r="40" spans="1:3" x14ac:dyDescent="0.25">
      <c r="A40" s="17">
        <v>44235</v>
      </c>
      <c r="B40" s="130">
        <v>3</v>
      </c>
      <c r="C40" s="134">
        <f t="shared" si="0"/>
        <v>5.5714285714285712</v>
      </c>
    </row>
    <row r="41" spans="1:3" x14ac:dyDescent="0.25">
      <c r="A41" s="17">
        <v>44236</v>
      </c>
      <c r="B41" s="130">
        <v>3</v>
      </c>
      <c r="C41" s="134">
        <f t="shared" si="0"/>
        <v>4.8571428571428568</v>
      </c>
    </row>
    <row r="42" spans="1:3" x14ac:dyDescent="0.25">
      <c r="A42" s="17">
        <v>44237</v>
      </c>
      <c r="B42" s="130">
        <v>4</v>
      </c>
      <c r="C42" s="134">
        <f t="shared" si="0"/>
        <v>4.2857142857142856</v>
      </c>
    </row>
    <row r="43" spans="1:3" x14ac:dyDescent="0.25">
      <c r="A43" s="17">
        <v>44238</v>
      </c>
      <c r="B43" s="130">
        <v>3</v>
      </c>
      <c r="C43" s="134">
        <f t="shared" si="0"/>
        <v>3.8571428571428572</v>
      </c>
    </row>
    <row r="44" spans="1:3" x14ac:dyDescent="0.25">
      <c r="A44" s="17">
        <v>44239</v>
      </c>
      <c r="B44" s="130">
        <v>4</v>
      </c>
      <c r="C44" s="134">
        <f t="shared" si="0"/>
        <v>3.5714285714285716</v>
      </c>
    </row>
    <row r="45" spans="1:3" x14ac:dyDescent="0.25">
      <c r="A45" s="17">
        <v>44240</v>
      </c>
      <c r="B45" s="130">
        <v>6</v>
      </c>
      <c r="C45" s="134">
        <f t="shared" si="0"/>
        <v>3.5714285714285716</v>
      </c>
    </row>
    <row r="46" spans="1:3" x14ac:dyDescent="0.25">
      <c r="A46" s="17">
        <v>44241</v>
      </c>
      <c r="B46" s="130">
        <v>4</v>
      </c>
      <c r="C46" s="134">
        <f t="shared" si="0"/>
        <v>3.8571428571428572</v>
      </c>
    </row>
    <row r="47" spans="1:3" x14ac:dyDescent="0.25">
      <c r="A47" s="17">
        <v>44242</v>
      </c>
      <c r="B47" s="130">
        <v>3</v>
      </c>
      <c r="C47" s="134">
        <f t="shared" si="0"/>
        <v>3.8571428571428572</v>
      </c>
    </row>
    <row r="48" spans="1:3" x14ac:dyDescent="0.25">
      <c r="A48" s="17">
        <v>44243</v>
      </c>
      <c r="B48" s="130">
        <v>3</v>
      </c>
      <c r="C48" s="134">
        <f t="shared" si="0"/>
        <v>3.8571428571428572</v>
      </c>
    </row>
    <row r="49" spans="1:3" x14ac:dyDescent="0.25">
      <c r="A49" s="17">
        <v>44244</v>
      </c>
      <c r="B49" s="130">
        <v>3</v>
      </c>
      <c r="C49" s="134">
        <f t="shared" si="0"/>
        <v>3.8571428571428572</v>
      </c>
    </row>
    <row r="50" spans="1:3" x14ac:dyDescent="0.25">
      <c r="A50" s="17">
        <v>44245</v>
      </c>
      <c r="B50" s="130">
        <v>4</v>
      </c>
      <c r="C50" s="134">
        <f t="shared" si="0"/>
        <v>3.7142857142857144</v>
      </c>
    </row>
    <row r="51" spans="1:3" x14ac:dyDescent="0.25">
      <c r="A51" s="17">
        <v>44246</v>
      </c>
      <c r="B51" s="130">
        <v>5</v>
      </c>
      <c r="C51" s="134">
        <f t="shared" si="0"/>
        <v>3.8571428571428572</v>
      </c>
    </row>
    <row r="52" spans="1:3" x14ac:dyDescent="0.25">
      <c r="A52" s="17">
        <v>44247</v>
      </c>
      <c r="B52" s="130">
        <v>3</v>
      </c>
      <c r="C52" s="134">
        <f t="shared" si="0"/>
        <v>4</v>
      </c>
    </row>
    <row r="53" spans="1:3" x14ac:dyDescent="0.25">
      <c r="A53" s="17">
        <v>44248</v>
      </c>
      <c r="B53" s="130">
        <v>4</v>
      </c>
      <c r="C53" s="134">
        <f t="shared" si="0"/>
        <v>3.5714285714285716</v>
      </c>
    </row>
    <row r="54" spans="1:3" x14ac:dyDescent="0.25">
      <c r="A54" s="17">
        <v>44249</v>
      </c>
      <c r="B54" s="130">
        <v>4</v>
      </c>
      <c r="C54" s="134">
        <f t="shared" si="0"/>
        <v>3.5714285714285716</v>
      </c>
    </row>
    <row r="55" spans="1:3" x14ac:dyDescent="0.25">
      <c r="A55" s="17">
        <v>44250</v>
      </c>
      <c r="B55" s="130">
        <v>3</v>
      </c>
      <c r="C55" s="134">
        <f t="shared" si="0"/>
        <v>3.7142857142857144</v>
      </c>
    </row>
    <row r="56" spans="1:3" x14ac:dyDescent="0.25">
      <c r="A56" s="17">
        <v>44251</v>
      </c>
      <c r="B56" s="130">
        <v>4</v>
      </c>
      <c r="C56" s="134">
        <f t="shared" si="0"/>
        <v>3.7142857142857144</v>
      </c>
    </row>
    <row r="57" spans="1:3" x14ac:dyDescent="0.25">
      <c r="A57" s="17">
        <v>44252</v>
      </c>
      <c r="B57" s="130">
        <v>5</v>
      </c>
      <c r="C57" s="134">
        <f t="shared" si="0"/>
        <v>3.8571428571428572</v>
      </c>
    </row>
    <row r="58" spans="1:3" x14ac:dyDescent="0.25">
      <c r="A58" s="17">
        <v>44253</v>
      </c>
      <c r="B58" s="130">
        <v>3</v>
      </c>
      <c r="C58" s="134">
        <f t="shared" si="0"/>
        <v>4</v>
      </c>
    </row>
    <row r="59" spans="1:3" x14ac:dyDescent="0.25">
      <c r="A59" s="17">
        <v>44254</v>
      </c>
      <c r="B59" s="130">
        <v>4</v>
      </c>
      <c r="C59" s="134">
        <f t="shared" si="0"/>
        <v>3.7142857142857144</v>
      </c>
    </row>
    <row r="60" spans="1:3" x14ac:dyDescent="0.25">
      <c r="A60" s="17">
        <v>44255</v>
      </c>
      <c r="B60" s="130">
        <v>5</v>
      </c>
      <c r="C60" s="134">
        <f t="shared" si="0"/>
        <v>3.8571428571428572</v>
      </c>
    </row>
    <row r="61" spans="1:3" x14ac:dyDescent="0.25">
      <c r="A61" s="17">
        <v>44256</v>
      </c>
      <c r="B61" s="130">
        <v>4</v>
      </c>
      <c r="C61" s="134">
        <f t="shared" si="0"/>
        <v>4</v>
      </c>
    </row>
    <row r="62" spans="1:3" x14ac:dyDescent="0.25">
      <c r="A62" s="17">
        <v>44257</v>
      </c>
      <c r="B62" s="130">
        <v>2</v>
      </c>
      <c r="C62" s="134">
        <f t="shared" si="0"/>
        <v>4</v>
      </c>
    </row>
    <row r="63" spans="1:3" x14ac:dyDescent="0.25">
      <c r="A63" s="17">
        <v>44258</v>
      </c>
      <c r="B63" s="130">
        <v>6</v>
      </c>
      <c r="C63" s="134">
        <f t="shared" si="0"/>
        <v>3.8571428571428572</v>
      </c>
    </row>
    <row r="64" spans="1:3" x14ac:dyDescent="0.25">
      <c r="A64" s="17">
        <v>44259</v>
      </c>
      <c r="B64" s="130">
        <v>5</v>
      </c>
      <c r="C64" s="134">
        <f t="shared" si="0"/>
        <v>4.1428571428571432</v>
      </c>
    </row>
    <row r="65" spans="1:3" x14ac:dyDescent="0.25">
      <c r="A65" s="17">
        <v>44260</v>
      </c>
      <c r="B65" s="130">
        <v>3</v>
      </c>
      <c r="C65" s="134">
        <f t="shared" si="0"/>
        <v>4.1428571428571432</v>
      </c>
    </row>
    <row r="66" spans="1:3" x14ac:dyDescent="0.25">
      <c r="A66" s="17">
        <v>44261</v>
      </c>
      <c r="B66" s="130">
        <v>5</v>
      </c>
      <c r="C66" s="134">
        <f t="shared" si="0"/>
        <v>4.1428571428571432</v>
      </c>
    </row>
    <row r="67" spans="1:3" x14ac:dyDescent="0.25">
      <c r="A67" s="17">
        <v>44262</v>
      </c>
      <c r="B67" s="130">
        <v>5</v>
      </c>
      <c r="C67" s="134">
        <f t="shared" si="0"/>
        <v>4.2857142857142856</v>
      </c>
    </row>
    <row r="68" spans="1:3" x14ac:dyDescent="0.25">
      <c r="A68" s="17">
        <v>44263</v>
      </c>
      <c r="B68" s="130">
        <v>4</v>
      </c>
      <c r="C68" s="134">
        <f t="shared" si="0"/>
        <v>4.2857142857142856</v>
      </c>
    </row>
    <row r="69" spans="1:3" x14ac:dyDescent="0.25">
      <c r="A69" s="17">
        <v>44264</v>
      </c>
      <c r="B69" s="130">
        <v>2</v>
      </c>
      <c r="C69" s="134">
        <f t="shared" si="0"/>
        <v>4.2857142857142856</v>
      </c>
    </row>
    <row r="70" spans="1:3" x14ac:dyDescent="0.25">
      <c r="A70" s="17">
        <v>44265</v>
      </c>
      <c r="B70" s="130">
        <v>5</v>
      </c>
      <c r="C70" s="134">
        <f t="shared" si="0"/>
        <v>4.2857142857142856</v>
      </c>
    </row>
    <row r="71" spans="1:3" x14ac:dyDescent="0.25">
      <c r="A71" s="17">
        <v>44266</v>
      </c>
      <c r="B71" s="130">
        <v>4</v>
      </c>
      <c r="C71" s="134">
        <f t="shared" si="0"/>
        <v>4.1428571428571432</v>
      </c>
    </row>
    <row r="72" spans="1:3" x14ac:dyDescent="0.25">
      <c r="A72" s="17">
        <v>44267</v>
      </c>
      <c r="B72" s="130">
        <v>4</v>
      </c>
      <c r="C72" s="134">
        <f t="shared" si="0"/>
        <v>4</v>
      </c>
    </row>
    <row r="73" spans="1:3" x14ac:dyDescent="0.25">
      <c r="A73" s="17">
        <v>44268</v>
      </c>
      <c r="B73" s="130">
        <v>5</v>
      </c>
      <c r="C73" s="134">
        <f t="shared" si="0"/>
        <v>4.1428571428571432</v>
      </c>
    </row>
    <row r="74" spans="1:3" x14ac:dyDescent="0.25">
      <c r="A74" s="17">
        <v>44269</v>
      </c>
      <c r="B74" s="130">
        <v>7</v>
      </c>
      <c r="C74" s="134">
        <f t="shared" ref="C74:C112" si="1">AVERAGE(B67:B73)</f>
        <v>4.1428571428571432</v>
      </c>
    </row>
    <row r="75" spans="1:3" x14ac:dyDescent="0.25">
      <c r="A75" s="17">
        <v>44270</v>
      </c>
      <c r="B75" s="130">
        <v>4</v>
      </c>
      <c r="C75" s="134">
        <f t="shared" si="1"/>
        <v>4.4285714285714288</v>
      </c>
    </row>
    <row r="76" spans="1:3" x14ac:dyDescent="0.25">
      <c r="A76" s="17">
        <v>44271</v>
      </c>
      <c r="B76" s="130">
        <v>4</v>
      </c>
      <c r="C76" s="134">
        <f t="shared" si="1"/>
        <v>4.4285714285714288</v>
      </c>
    </row>
    <row r="77" spans="1:3" x14ac:dyDescent="0.25">
      <c r="A77" s="17">
        <v>44272</v>
      </c>
      <c r="B77" s="130">
        <v>8</v>
      </c>
      <c r="C77" s="134">
        <f t="shared" si="1"/>
        <v>4.7142857142857144</v>
      </c>
    </row>
    <row r="78" spans="1:3" x14ac:dyDescent="0.25">
      <c r="A78" s="17">
        <v>44273</v>
      </c>
      <c r="B78" s="130">
        <v>8</v>
      </c>
      <c r="C78" s="134">
        <f t="shared" si="1"/>
        <v>5.1428571428571432</v>
      </c>
    </row>
    <row r="79" spans="1:3" x14ac:dyDescent="0.25">
      <c r="A79" s="17">
        <v>44274</v>
      </c>
      <c r="B79" s="130">
        <v>10</v>
      </c>
      <c r="C79" s="134">
        <f t="shared" si="1"/>
        <v>5.7142857142857144</v>
      </c>
    </row>
    <row r="80" spans="1:3" x14ac:dyDescent="0.25">
      <c r="A80" s="17">
        <v>44275</v>
      </c>
      <c r="B80" s="130">
        <v>7</v>
      </c>
      <c r="C80" s="134">
        <f t="shared" si="1"/>
        <v>6.5714285714285712</v>
      </c>
    </row>
    <row r="81" spans="1:3" x14ac:dyDescent="0.25">
      <c r="A81" s="17">
        <v>44276</v>
      </c>
      <c r="B81" s="130">
        <v>10</v>
      </c>
      <c r="C81" s="134">
        <f t="shared" si="1"/>
        <v>6.8571428571428568</v>
      </c>
    </row>
    <row r="82" spans="1:3" x14ac:dyDescent="0.25">
      <c r="A82" s="17">
        <v>44277</v>
      </c>
      <c r="B82" s="130">
        <v>10</v>
      </c>
      <c r="C82" s="134">
        <f t="shared" si="1"/>
        <v>7.2857142857142856</v>
      </c>
    </row>
    <row r="83" spans="1:3" x14ac:dyDescent="0.25">
      <c r="A83" s="17">
        <v>44278</v>
      </c>
      <c r="B83" s="130">
        <v>8</v>
      </c>
      <c r="C83" s="134">
        <f t="shared" si="1"/>
        <v>8.1428571428571423</v>
      </c>
    </row>
    <row r="84" spans="1:3" x14ac:dyDescent="0.25">
      <c r="A84" s="17">
        <v>44279</v>
      </c>
      <c r="B84" s="130">
        <v>6</v>
      </c>
      <c r="C84" s="134">
        <f t="shared" si="1"/>
        <v>8.7142857142857135</v>
      </c>
    </row>
    <row r="85" spans="1:3" x14ac:dyDescent="0.25">
      <c r="A85" s="17">
        <v>44280</v>
      </c>
      <c r="B85" s="130">
        <v>14</v>
      </c>
      <c r="C85" s="134">
        <f t="shared" si="1"/>
        <v>8.4285714285714288</v>
      </c>
    </row>
    <row r="86" spans="1:3" x14ac:dyDescent="0.25">
      <c r="A86" s="17">
        <v>44281</v>
      </c>
      <c r="B86" s="130">
        <v>9</v>
      </c>
      <c r="C86" s="134">
        <f t="shared" si="1"/>
        <v>9.2857142857142865</v>
      </c>
    </row>
    <row r="87" spans="1:3" x14ac:dyDescent="0.25">
      <c r="A87" s="17">
        <v>44282</v>
      </c>
      <c r="B87" s="130">
        <v>12</v>
      </c>
      <c r="C87" s="134">
        <f t="shared" si="1"/>
        <v>9.1428571428571423</v>
      </c>
    </row>
    <row r="88" spans="1:3" x14ac:dyDescent="0.25">
      <c r="A88" s="17">
        <v>44283</v>
      </c>
      <c r="B88" s="130">
        <v>8</v>
      </c>
      <c r="C88" s="134">
        <f t="shared" si="1"/>
        <v>9.8571428571428577</v>
      </c>
    </row>
    <row r="89" spans="1:3" x14ac:dyDescent="0.25">
      <c r="A89" s="17">
        <v>44284</v>
      </c>
      <c r="B89" s="130">
        <v>12</v>
      </c>
      <c r="C89" s="134">
        <f t="shared" si="1"/>
        <v>9.5714285714285712</v>
      </c>
    </row>
    <row r="90" spans="1:3" x14ac:dyDescent="0.25">
      <c r="A90" s="17">
        <v>44285</v>
      </c>
      <c r="B90" s="130">
        <v>10</v>
      </c>
      <c r="C90" s="134">
        <f t="shared" si="1"/>
        <v>9.8571428571428577</v>
      </c>
    </row>
    <row r="91" spans="1:3" x14ac:dyDescent="0.25">
      <c r="A91" s="17">
        <v>44286</v>
      </c>
      <c r="B91" s="130">
        <v>15</v>
      </c>
      <c r="C91" s="134">
        <f t="shared" si="1"/>
        <v>10.142857142857142</v>
      </c>
    </row>
    <row r="92" spans="1:3" x14ac:dyDescent="0.25">
      <c r="A92" s="17">
        <v>44287</v>
      </c>
      <c r="B92" s="130">
        <v>18</v>
      </c>
      <c r="C92" s="134">
        <f t="shared" si="1"/>
        <v>11.428571428571429</v>
      </c>
    </row>
    <row r="93" spans="1:3" x14ac:dyDescent="0.25">
      <c r="A93" s="17">
        <v>44288</v>
      </c>
      <c r="B93" s="130">
        <v>20</v>
      </c>
      <c r="C93" s="134">
        <f t="shared" si="1"/>
        <v>12</v>
      </c>
    </row>
    <row r="94" spans="1:3" x14ac:dyDescent="0.25">
      <c r="A94" s="17">
        <v>44289</v>
      </c>
      <c r="B94" s="130">
        <v>27</v>
      </c>
      <c r="C94" s="134">
        <f t="shared" si="1"/>
        <v>13.571428571428571</v>
      </c>
    </row>
    <row r="95" spans="1:3" x14ac:dyDescent="0.25">
      <c r="A95" s="17">
        <v>44290</v>
      </c>
      <c r="B95" s="130">
        <v>25</v>
      </c>
      <c r="C95" s="134">
        <f t="shared" si="1"/>
        <v>15.714285714285714</v>
      </c>
    </row>
    <row r="96" spans="1:3" x14ac:dyDescent="0.25">
      <c r="A96" s="17">
        <v>44291</v>
      </c>
      <c r="B96" s="130">
        <v>21</v>
      </c>
      <c r="C96" s="134">
        <f t="shared" si="1"/>
        <v>18.142857142857142</v>
      </c>
    </row>
    <row r="97" spans="1:3" x14ac:dyDescent="0.25">
      <c r="A97" s="17">
        <v>44292</v>
      </c>
      <c r="B97" s="130">
        <f>AVERAGE(B90:B96)</f>
        <v>19.428571428571427</v>
      </c>
      <c r="C97" s="134">
        <f t="shared" si="1"/>
        <v>19.428571428571427</v>
      </c>
    </row>
    <row r="98" spans="1:3" x14ac:dyDescent="0.25">
      <c r="A98" s="17">
        <v>44293</v>
      </c>
      <c r="B98" s="130">
        <f t="shared" ref="B98:B112" si="2">AVERAGE(B91:B97)</f>
        <v>20.77551020408163</v>
      </c>
      <c r="C98" s="134">
        <f t="shared" si="1"/>
        <v>20.77551020408163</v>
      </c>
    </row>
    <row r="99" spans="1:3" x14ac:dyDescent="0.25">
      <c r="A99" s="17">
        <v>44294</v>
      </c>
      <c r="B99" s="130">
        <f t="shared" si="2"/>
        <v>21.600583090379008</v>
      </c>
      <c r="C99" s="134">
        <f t="shared" si="1"/>
        <v>21.600583090379008</v>
      </c>
    </row>
    <row r="100" spans="1:3" x14ac:dyDescent="0.25">
      <c r="A100" s="17">
        <v>44295</v>
      </c>
      <c r="B100" s="130">
        <f t="shared" si="2"/>
        <v>22.1149521032903</v>
      </c>
      <c r="C100" s="134">
        <f t="shared" si="1"/>
        <v>22.1149521032903</v>
      </c>
    </row>
    <row r="101" spans="1:3" x14ac:dyDescent="0.25">
      <c r="A101" s="17">
        <v>44296</v>
      </c>
      <c r="B101" s="130">
        <f t="shared" si="2"/>
        <v>22.417088118046053</v>
      </c>
      <c r="C101" s="134">
        <f t="shared" si="1"/>
        <v>22.417088118046053</v>
      </c>
    </row>
    <row r="102" spans="1:3" x14ac:dyDescent="0.25">
      <c r="A102" s="17">
        <v>44297</v>
      </c>
      <c r="B102" s="130">
        <f t="shared" si="2"/>
        <v>21.762386420624061</v>
      </c>
      <c r="C102" s="134">
        <f t="shared" si="1"/>
        <v>21.762386420624061</v>
      </c>
    </row>
    <row r="103" spans="1:3" x14ac:dyDescent="0.25">
      <c r="A103" s="17">
        <v>44298</v>
      </c>
      <c r="B103" s="130">
        <f t="shared" si="2"/>
        <v>21.299870194998928</v>
      </c>
      <c r="C103" s="134">
        <f t="shared" si="1"/>
        <v>21.299870194998928</v>
      </c>
    </row>
    <row r="104" spans="1:3" x14ac:dyDescent="0.25">
      <c r="A104" s="17">
        <v>44299</v>
      </c>
      <c r="B104" s="130">
        <f t="shared" si="2"/>
        <v>21.342708794284487</v>
      </c>
      <c r="C104" s="134">
        <f t="shared" si="1"/>
        <v>21.342708794284487</v>
      </c>
    </row>
    <row r="105" spans="1:3" x14ac:dyDescent="0.25">
      <c r="A105" s="17">
        <v>44300</v>
      </c>
      <c r="B105" s="130">
        <f t="shared" si="2"/>
        <v>21.616156989386351</v>
      </c>
      <c r="C105" s="134">
        <f t="shared" si="1"/>
        <v>21.616156989386351</v>
      </c>
    </row>
    <row r="106" spans="1:3" x14ac:dyDescent="0.25">
      <c r="A106" s="17">
        <v>44301</v>
      </c>
      <c r="B106" s="130">
        <f t="shared" si="2"/>
        <v>21.736249387287025</v>
      </c>
      <c r="C106" s="134">
        <f t="shared" si="1"/>
        <v>21.736249387287025</v>
      </c>
    </row>
    <row r="107" spans="1:3" x14ac:dyDescent="0.25">
      <c r="A107" s="17">
        <v>44302</v>
      </c>
      <c r="B107" s="130">
        <f t="shared" si="2"/>
        <v>21.755630286845314</v>
      </c>
      <c r="C107" s="134">
        <f t="shared" si="1"/>
        <v>21.755630286845314</v>
      </c>
    </row>
    <row r="108" spans="1:3" x14ac:dyDescent="0.25">
      <c r="A108" s="17">
        <v>44303</v>
      </c>
      <c r="B108" s="130">
        <f t="shared" si="2"/>
        <v>21.704298598781744</v>
      </c>
      <c r="C108" s="134">
        <f t="shared" si="1"/>
        <v>21.704298598781744</v>
      </c>
    </row>
    <row r="109" spans="1:3" x14ac:dyDescent="0.25">
      <c r="A109" s="17">
        <v>44304</v>
      </c>
      <c r="B109" s="130">
        <f t="shared" si="2"/>
        <v>21.602471524601128</v>
      </c>
      <c r="C109" s="134">
        <f t="shared" si="1"/>
        <v>21.602471524601128</v>
      </c>
    </row>
    <row r="110" spans="1:3" x14ac:dyDescent="0.25">
      <c r="A110" s="17">
        <v>44305</v>
      </c>
      <c r="B110" s="130">
        <f t="shared" si="2"/>
        <v>21.579626539454996</v>
      </c>
      <c r="C110" s="134">
        <f t="shared" si="1"/>
        <v>21.579626539454996</v>
      </c>
    </row>
    <row r="111" spans="1:3" x14ac:dyDescent="0.25">
      <c r="A111" s="17">
        <v>44306</v>
      </c>
      <c r="B111" s="130">
        <f t="shared" si="2"/>
        <v>21.619591731520153</v>
      </c>
      <c r="C111" s="134">
        <f t="shared" si="1"/>
        <v>21.619591731520153</v>
      </c>
    </row>
    <row r="112" spans="1:3" x14ac:dyDescent="0.25">
      <c r="A112" s="104">
        <v>44307</v>
      </c>
      <c r="B112" s="135">
        <f t="shared" si="2"/>
        <v>21.659146436839531</v>
      </c>
      <c r="C112" s="136">
        <f t="shared" si="1"/>
        <v>21.659146436839531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workbookViewId="0">
      <selection activeCell="C1" sqref="C1"/>
    </sheetView>
  </sheetViews>
  <sheetFormatPr defaultRowHeight="15" x14ac:dyDescent="0.25"/>
  <cols>
    <col min="1" max="1" width="10.7109375" bestFit="1" customWidth="1"/>
    <col min="2" max="2" width="21.140625" customWidth="1"/>
    <col min="3" max="3" width="24.42578125" customWidth="1"/>
  </cols>
  <sheetData>
    <row r="1" spans="1:5" x14ac:dyDescent="0.25">
      <c r="A1" s="73" t="s">
        <v>0</v>
      </c>
      <c r="B1" s="18" t="s">
        <v>61</v>
      </c>
      <c r="C1" s="129" t="s">
        <v>67</v>
      </c>
    </row>
    <row r="2" spans="1:5" x14ac:dyDescent="0.25">
      <c r="A2" s="17">
        <v>44197</v>
      </c>
      <c r="B2" s="16">
        <v>9</v>
      </c>
      <c r="C2" s="77"/>
      <c r="E2" s="13"/>
    </row>
    <row r="3" spans="1:5" x14ac:dyDescent="0.25">
      <c r="A3" s="17">
        <v>44198</v>
      </c>
      <c r="B3" s="16">
        <v>7</v>
      </c>
      <c r="C3" s="77"/>
    </row>
    <row r="4" spans="1:5" x14ac:dyDescent="0.25">
      <c r="A4" s="17">
        <v>44199</v>
      </c>
      <c r="B4" s="16">
        <v>3</v>
      </c>
      <c r="C4" s="77"/>
    </row>
    <row r="5" spans="1:5" x14ac:dyDescent="0.25">
      <c r="A5" s="17">
        <v>44200</v>
      </c>
      <c r="B5" s="16">
        <v>3</v>
      </c>
      <c r="C5" s="77"/>
    </row>
    <row r="6" spans="1:5" x14ac:dyDescent="0.25">
      <c r="A6" s="17">
        <v>44201</v>
      </c>
      <c r="B6" s="16">
        <v>9</v>
      </c>
      <c r="C6" s="77"/>
    </row>
    <row r="7" spans="1:5" x14ac:dyDescent="0.25">
      <c r="A7" s="17">
        <v>44202</v>
      </c>
      <c r="B7" s="16">
        <v>8</v>
      </c>
      <c r="C7" s="77"/>
    </row>
    <row r="8" spans="1:5" x14ac:dyDescent="0.25">
      <c r="A8" s="17">
        <v>44203</v>
      </c>
      <c r="B8" s="16">
        <v>7</v>
      </c>
      <c r="C8" s="77"/>
    </row>
    <row r="9" spans="1:5" x14ac:dyDescent="0.25">
      <c r="A9" s="17">
        <v>44204</v>
      </c>
      <c r="B9" s="16">
        <v>9</v>
      </c>
      <c r="C9" s="77"/>
    </row>
    <row r="10" spans="1:5" x14ac:dyDescent="0.25">
      <c r="A10" s="17">
        <v>44205</v>
      </c>
      <c r="B10" s="16">
        <v>9</v>
      </c>
      <c r="C10" s="77"/>
    </row>
    <row r="11" spans="1:5" x14ac:dyDescent="0.25">
      <c r="A11" s="17">
        <v>44206</v>
      </c>
      <c r="B11" s="16">
        <v>6</v>
      </c>
      <c r="C11" s="77"/>
    </row>
    <row r="12" spans="1:5" x14ac:dyDescent="0.25">
      <c r="A12" s="17">
        <v>44207</v>
      </c>
      <c r="B12" s="16">
        <v>9</v>
      </c>
      <c r="C12" s="77"/>
    </row>
    <row r="13" spans="1:5" x14ac:dyDescent="0.25">
      <c r="A13" s="17">
        <v>44208</v>
      </c>
      <c r="B13" s="16">
        <v>7</v>
      </c>
      <c r="C13" s="77"/>
    </row>
    <row r="14" spans="1:5" x14ac:dyDescent="0.25">
      <c r="A14" s="17">
        <v>44209</v>
      </c>
      <c r="B14" s="16">
        <v>8</v>
      </c>
      <c r="C14" s="130">
        <f>AVERAGE(B2:B13)</f>
        <v>7.166666666666667</v>
      </c>
    </row>
    <row r="15" spans="1:5" x14ac:dyDescent="0.25">
      <c r="A15" s="17">
        <v>44210</v>
      </c>
      <c r="B15" s="16">
        <v>9</v>
      </c>
      <c r="C15" s="130">
        <f t="shared" ref="C15:C78" si="0">AVERAGE(B3:B14)</f>
        <v>7.083333333333333</v>
      </c>
    </row>
    <row r="16" spans="1:5" x14ac:dyDescent="0.25">
      <c r="A16" s="17">
        <v>44211</v>
      </c>
      <c r="B16" s="16">
        <v>8</v>
      </c>
      <c r="C16" s="130">
        <f t="shared" si="0"/>
        <v>7.25</v>
      </c>
    </row>
    <row r="17" spans="1:3" x14ac:dyDescent="0.25">
      <c r="A17" s="17">
        <v>44212</v>
      </c>
      <c r="B17" s="16">
        <v>8</v>
      </c>
      <c r="C17" s="130">
        <f t="shared" si="0"/>
        <v>7.666666666666667</v>
      </c>
    </row>
    <row r="18" spans="1:3" x14ac:dyDescent="0.25">
      <c r="A18" s="17">
        <v>44213</v>
      </c>
      <c r="B18" s="16">
        <v>7</v>
      </c>
      <c r="C18" s="130">
        <f t="shared" si="0"/>
        <v>8.0833333333333339</v>
      </c>
    </row>
    <row r="19" spans="1:3" x14ac:dyDescent="0.25">
      <c r="A19" s="17">
        <v>44214</v>
      </c>
      <c r="B19" s="16">
        <v>7</v>
      </c>
      <c r="C19" s="130">
        <f t="shared" si="0"/>
        <v>7.916666666666667</v>
      </c>
    </row>
    <row r="20" spans="1:3" x14ac:dyDescent="0.25">
      <c r="A20" s="17">
        <v>44215</v>
      </c>
      <c r="B20" s="16">
        <v>8</v>
      </c>
      <c r="C20" s="130">
        <f t="shared" si="0"/>
        <v>7.833333333333333</v>
      </c>
    </row>
    <row r="21" spans="1:3" x14ac:dyDescent="0.25">
      <c r="A21" s="17">
        <v>44216</v>
      </c>
      <c r="B21" s="16">
        <v>9</v>
      </c>
      <c r="C21" s="130">
        <f t="shared" si="0"/>
        <v>7.916666666666667</v>
      </c>
    </row>
    <row r="22" spans="1:3" x14ac:dyDescent="0.25">
      <c r="A22" s="17">
        <v>44217</v>
      </c>
      <c r="B22" s="16">
        <v>10</v>
      </c>
      <c r="C22" s="130">
        <f t="shared" si="0"/>
        <v>7.916666666666667</v>
      </c>
    </row>
    <row r="23" spans="1:3" x14ac:dyDescent="0.25">
      <c r="A23" s="17">
        <v>44218</v>
      </c>
      <c r="B23" s="16">
        <v>9</v>
      </c>
      <c r="C23" s="130">
        <f t="shared" si="0"/>
        <v>8</v>
      </c>
    </row>
    <row r="24" spans="1:3" x14ac:dyDescent="0.25">
      <c r="A24" s="17">
        <v>44219</v>
      </c>
      <c r="B24" s="16">
        <v>8</v>
      </c>
      <c r="C24" s="130">
        <f t="shared" si="0"/>
        <v>8.25</v>
      </c>
    </row>
    <row r="25" spans="1:3" x14ac:dyDescent="0.25">
      <c r="A25" s="17">
        <v>44220</v>
      </c>
      <c r="B25" s="16">
        <v>7</v>
      </c>
      <c r="C25" s="130">
        <f t="shared" si="0"/>
        <v>8.1666666666666661</v>
      </c>
    </row>
    <row r="26" spans="1:3" x14ac:dyDescent="0.25">
      <c r="A26" s="17">
        <v>44221</v>
      </c>
      <c r="B26" s="16">
        <v>7</v>
      </c>
      <c r="C26" s="130">
        <f t="shared" si="0"/>
        <v>8.1666666666666661</v>
      </c>
    </row>
    <row r="27" spans="1:3" x14ac:dyDescent="0.25">
      <c r="A27" s="17">
        <v>44222</v>
      </c>
      <c r="B27" s="16">
        <v>6</v>
      </c>
      <c r="C27" s="130">
        <f t="shared" si="0"/>
        <v>8.0833333333333339</v>
      </c>
    </row>
    <row r="28" spans="1:3" x14ac:dyDescent="0.25">
      <c r="A28" s="17">
        <v>44223</v>
      </c>
      <c r="B28" s="16">
        <v>6</v>
      </c>
      <c r="C28" s="130">
        <f t="shared" si="0"/>
        <v>7.833333333333333</v>
      </c>
    </row>
    <row r="29" spans="1:3" x14ac:dyDescent="0.25">
      <c r="A29" s="17">
        <v>44224</v>
      </c>
      <c r="B29" s="16">
        <v>7</v>
      </c>
      <c r="C29" s="130">
        <f t="shared" si="0"/>
        <v>7.666666666666667</v>
      </c>
    </row>
    <row r="30" spans="1:3" x14ac:dyDescent="0.25">
      <c r="A30" s="17">
        <v>44225</v>
      </c>
      <c r="B30" s="16">
        <v>8</v>
      </c>
      <c r="C30" s="130">
        <f t="shared" si="0"/>
        <v>7.583333333333333</v>
      </c>
    </row>
    <row r="31" spans="1:3" x14ac:dyDescent="0.25">
      <c r="A31" s="17">
        <v>44226</v>
      </c>
      <c r="B31" s="16">
        <v>9</v>
      </c>
      <c r="C31" s="130">
        <f t="shared" si="0"/>
        <v>7.666666666666667</v>
      </c>
    </row>
    <row r="32" spans="1:3" x14ac:dyDescent="0.25">
      <c r="A32" s="17">
        <v>44227</v>
      </c>
      <c r="B32" s="16">
        <v>8</v>
      </c>
      <c r="C32" s="130">
        <f t="shared" si="0"/>
        <v>7.833333333333333</v>
      </c>
    </row>
    <row r="33" spans="1:3" x14ac:dyDescent="0.25">
      <c r="A33" s="17">
        <v>44228</v>
      </c>
      <c r="B33" s="16">
        <v>8</v>
      </c>
      <c r="C33" s="130">
        <f t="shared" si="0"/>
        <v>7.833333333333333</v>
      </c>
    </row>
    <row r="34" spans="1:3" x14ac:dyDescent="0.25">
      <c r="A34" s="17">
        <v>44229</v>
      </c>
      <c r="B34" s="16">
        <v>7</v>
      </c>
      <c r="C34" s="130">
        <f t="shared" si="0"/>
        <v>7.75</v>
      </c>
    </row>
    <row r="35" spans="1:3" x14ac:dyDescent="0.25">
      <c r="A35" s="17">
        <v>44230</v>
      </c>
      <c r="B35" s="16">
        <v>7</v>
      </c>
      <c r="C35" s="130">
        <f t="shared" si="0"/>
        <v>7.5</v>
      </c>
    </row>
    <row r="36" spans="1:3" x14ac:dyDescent="0.25">
      <c r="A36" s="17">
        <v>44231</v>
      </c>
      <c r="B36" s="16">
        <v>5</v>
      </c>
      <c r="C36" s="130">
        <f t="shared" si="0"/>
        <v>7.333333333333333</v>
      </c>
    </row>
    <row r="37" spans="1:3" x14ac:dyDescent="0.25">
      <c r="A37" s="17">
        <v>44232</v>
      </c>
      <c r="B37" s="16">
        <v>4</v>
      </c>
      <c r="C37" s="130">
        <f t="shared" si="0"/>
        <v>7.083333333333333</v>
      </c>
    </row>
    <row r="38" spans="1:3" x14ac:dyDescent="0.25">
      <c r="A38" s="17">
        <v>44233</v>
      </c>
      <c r="B38" s="16">
        <v>4</v>
      </c>
      <c r="C38" s="130">
        <f t="shared" si="0"/>
        <v>6.833333333333333</v>
      </c>
    </row>
    <row r="39" spans="1:3" x14ac:dyDescent="0.25">
      <c r="A39" s="17">
        <v>44234</v>
      </c>
      <c r="B39" s="16">
        <v>4</v>
      </c>
      <c r="C39" s="130">
        <f t="shared" si="0"/>
        <v>6.583333333333333</v>
      </c>
    </row>
    <row r="40" spans="1:3" x14ac:dyDescent="0.25">
      <c r="A40" s="17">
        <v>44235</v>
      </c>
      <c r="B40" s="16">
        <v>3</v>
      </c>
      <c r="C40" s="130">
        <f t="shared" si="0"/>
        <v>6.416666666666667</v>
      </c>
    </row>
    <row r="41" spans="1:3" x14ac:dyDescent="0.25">
      <c r="A41" s="17">
        <v>44236</v>
      </c>
      <c r="B41" s="16">
        <v>3</v>
      </c>
      <c r="C41" s="130">
        <f t="shared" si="0"/>
        <v>6.166666666666667</v>
      </c>
    </row>
    <row r="42" spans="1:3" x14ac:dyDescent="0.25">
      <c r="A42" s="17">
        <v>44237</v>
      </c>
      <c r="B42" s="16">
        <v>4</v>
      </c>
      <c r="C42" s="130">
        <f t="shared" si="0"/>
        <v>5.833333333333333</v>
      </c>
    </row>
    <row r="43" spans="1:3" x14ac:dyDescent="0.25">
      <c r="A43" s="17">
        <v>44238</v>
      </c>
      <c r="B43" s="16">
        <v>3</v>
      </c>
      <c r="C43" s="130">
        <f t="shared" si="0"/>
        <v>5.5</v>
      </c>
    </row>
    <row r="44" spans="1:3" x14ac:dyDescent="0.25">
      <c r="A44" s="17">
        <v>44239</v>
      </c>
      <c r="B44" s="16">
        <v>4</v>
      </c>
      <c r="C44" s="130">
        <f t="shared" si="0"/>
        <v>5</v>
      </c>
    </row>
    <row r="45" spans="1:3" x14ac:dyDescent="0.25">
      <c r="A45" s="17">
        <v>44240</v>
      </c>
      <c r="B45" s="16">
        <v>6</v>
      </c>
      <c r="C45" s="130">
        <f t="shared" si="0"/>
        <v>4.666666666666667</v>
      </c>
    </row>
    <row r="46" spans="1:3" x14ac:dyDescent="0.25">
      <c r="A46" s="17">
        <v>44241</v>
      </c>
      <c r="B46" s="16">
        <v>4</v>
      </c>
      <c r="C46" s="130">
        <f t="shared" si="0"/>
        <v>4.5</v>
      </c>
    </row>
    <row r="47" spans="1:3" x14ac:dyDescent="0.25">
      <c r="A47" s="17">
        <v>44242</v>
      </c>
      <c r="B47" s="16">
        <v>3</v>
      </c>
      <c r="C47" s="130">
        <f t="shared" si="0"/>
        <v>4.25</v>
      </c>
    </row>
    <row r="48" spans="1:3" x14ac:dyDescent="0.25">
      <c r="A48" s="17">
        <v>44243</v>
      </c>
      <c r="B48" s="16">
        <v>3</v>
      </c>
      <c r="C48" s="130">
        <f t="shared" si="0"/>
        <v>3.9166666666666665</v>
      </c>
    </row>
    <row r="49" spans="1:3" x14ac:dyDescent="0.25">
      <c r="A49" s="17">
        <v>44244</v>
      </c>
      <c r="B49" s="16">
        <v>3</v>
      </c>
      <c r="C49" s="130">
        <f t="shared" si="0"/>
        <v>3.75</v>
      </c>
    </row>
    <row r="50" spans="1:3" x14ac:dyDescent="0.25">
      <c r="A50" s="17">
        <v>44245</v>
      </c>
      <c r="B50" s="16">
        <v>4</v>
      </c>
      <c r="C50" s="130">
        <f t="shared" si="0"/>
        <v>3.6666666666666665</v>
      </c>
    </row>
    <row r="51" spans="1:3" x14ac:dyDescent="0.25">
      <c r="A51" s="17">
        <v>44246</v>
      </c>
      <c r="B51" s="16">
        <v>5</v>
      </c>
      <c r="C51" s="130">
        <f t="shared" si="0"/>
        <v>3.6666666666666665</v>
      </c>
    </row>
    <row r="52" spans="1:3" x14ac:dyDescent="0.25">
      <c r="A52" s="17">
        <v>44247</v>
      </c>
      <c r="B52" s="16">
        <v>3</v>
      </c>
      <c r="C52" s="130">
        <f t="shared" si="0"/>
        <v>3.75</v>
      </c>
    </row>
    <row r="53" spans="1:3" x14ac:dyDescent="0.25">
      <c r="A53" s="17">
        <v>44248</v>
      </c>
      <c r="B53" s="16">
        <v>4</v>
      </c>
      <c r="C53" s="130">
        <f t="shared" si="0"/>
        <v>3.75</v>
      </c>
    </row>
    <row r="54" spans="1:3" x14ac:dyDescent="0.25">
      <c r="A54" s="17">
        <v>44249</v>
      </c>
      <c r="B54" s="16">
        <v>4</v>
      </c>
      <c r="C54" s="130">
        <f t="shared" si="0"/>
        <v>3.8333333333333335</v>
      </c>
    </row>
    <row r="55" spans="1:3" x14ac:dyDescent="0.25">
      <c r="A55" s="17">
        <v>44250</v>
      </c>
      <c r="B55" s="16">
        <v>3</v>
      </c>
      <c r="C55" s="130">
        <f t="shared" si="0"/>
        <v>3.8333333333333335</v>
      </c>
    </row>
    <row r="56" spans="1:3" x14ac:dyDescent="0.25">
      <c r="A56" s="17">
        <v>44251</v>
      </c>
      <c r="B56" s="16">
        <v>4</v>
      </c>
      <c r="C56" s="130">
        <f t="shared" si="0"/>
        <v>3.8333333333333335</v>
      </c>
    </row>
    <row r="57" spans="1:3" x14ac:dyDescent="0.25">
      <c r="A57" s="17">
        <v>44252</v>
      </c>
      <c r="B57" s="16">
        <v>5</v>
      </c>
      <c r="C57" s="130">
        <f t="shared" si="0"/>
        <v>3.8333333333333335</v>
      </c>
    </row>
    <row r="58" spans="1:3" x14ac:dyDescent="0.25">
      <c r="A58" s="17">
        <v>44253</v>
      </c>
      <c r="B58" s="16">
        <v>3</v>
      </c>
      <c r="C58" s="130">
        <f t="shared" si="0"/>
        <v>3.75</v>
      </c>
    </row>
    <row r="59" spans="1:3" x14ac:dyDescent="0.25">
      <c r="A59" s="17">
        <v>44254</v>
      </c>
      <c r="B59" s="16">
        <v>4</v>
      </c>
      <c r="C59" s="130">
        <f t="shared" si="0"/>
        <v>3.6666666666666665</v>
      </c>
    </row>
    <row r="60" spans="1:3" x14ac:dyDescent="0.25">
      <c r="A60" s="17">
        <v>44255</v>
      </c>
      <c r="B60" s="16">
        <v>5</v>
      </c>
      <c r="C60" s="130">
        <f t="shared" si="0"/>
        <v>3.75</v>
      </c>
    </row>
    <row r="61" spans="1:3" x14ac:dyDescent="0.25">
      <c r="A61" s="17">
        <v>44256</v>
      </c>
      <c r="B61" s="16">
        <v>4</v>
      </c>
      <c r="C61" s="130">
        <f t="shared" si="0"/>
        <v>3.9166666666666665</v>
      </c>
    </row>
    <row r="62" spans="1:3" x14ac:dyDescent="0.25">
      <c r="A62" s="17">
        <v>44257</v>
      </c>
      <c r="B62" s="16">
        <v>2</v>
      </c>
      <c r="C62" s="130">
        <f t="shared" si="0"/>
        <v>4</v>
      </c>
    </row>
    <row r="63" spans="1:3" x14ac:dyDescent="0.25">
      <c r="A63" s="17">
        <v>44258</v>
      </c>
      <c r="B63" s="16">
        <v>6</v>
      </c>
      <c r="C63" s="130">
        <f t="shared" si="0"/>
        <v>3.8333333333333335</v>
      </c>
    </row>
    <row r="64" spans="1:3" x14ac:dyDescent="0.25">
      <c r="A64" s="17">
        <v>44259</v>
      </c>
      <c r="B64" s="16">
        <v>5</v>
      </c>
      <c r="C64" s="130">
        <f t="shared" si="0"/>
        <v>3.9166666666666665</v>
      </c>
    </row>
    <row r="65" spans="1:3" x14ac:dyDescent="0.25">
      <c r="A65" s="17">
        <v>44260</v>
      </c>
      <c r="B65" s="16">
        <v>3</v>
      </c>
      <c r="C65" s="130">
        <f t="shared" si="0"/>
        <v>4.083333333333333</v>
      </c>
    </row>
    <row r="66" spans="1:3" x14ac:dyDescent="0.25">
      <c r="A66" s="17">
        <v>44261</v>
      </c>
      <c r="B66" s="16">
        <v>5</v>
      </c>
      <c r="C66" s="130">
        <f t="shared" si="0"/>
        <v>4</v>
      </c>
    </row>
    <row r="67" spans="1:3" x14ac:dyDescent="0.25">
      <c r="A67" s="17">
        <v>44262</v>
      </c>
      <c r="B67" s="16">
        <v>5</v>
      </c>
      <c r="C67" s="130">
        <f t="shared" si="0"/>
        <v>4.083333333333333</v>
      </c>
    </row>
    <row r="68" spans="1:3" x14ac:dyDescent="0.25">
      <c r="A68" s="17">
        <v>44263</v>
      </c>
      <c r="B68" s="16">
        <v>4</v>
      </c>
      <c r="C68" s="130">
        <f t="shared" si="0"/>
        <v>4.25</v>
      </c>
    </row>
    <row r="69" spans="1:3" x14ac:dyDescent="0.25">
      <c r="A69" s="17">
        <v>44264</v>
      </c>
      <c r="B69" s="16">
        <v>2</v>
      </c>
      <c r="C69" s="130">
        <f t="shared" si="0"/>
        <v>4.25</v>
      </c>
    </row>
    <row r="70" spans="1:3" x14ac:dyDescent="0.25">
      <c r="A70" s="17">
        <v>44265</v>
      </c>
      <c r="B70" s="16">
        <v>5</v>
      </c>
      <c r="C70" s="130">
        <f t="shared" si="0"/>
        <v>4</v>
      </c>
    </row>
    <row r="71" spans="1:3" x14ac:dyDescent="0.25">
      <c r="A71" s="17">
        <v>44266</v>
      </c>
      <c r="B71" s="16">
        <v>4</v>
      </c>
      <c r="C71" s="130">
        <f t="shared" si="0"/>
        <v>4.166666666666667</v>
      </c>
    </row>
    <row r="72" spans="1:3" x14ac:dyDescent="0.25">
      <c r="A72" s="17">
        <v>44267</v>
      </c>
      <c r="B72" s="16">
        <v>4</v>
      </c>
      <c r="C72" s="130">
        <f t="shared" si="0"/>
        <v>4.166666666666667</v>
      </c>
    </row>
    <row r="73" spans="1:3" x14ac:dyDescent="0.25">
      <c r="A73" s="17">
        <v>44268</v>
      </c>
      <c r="B73" s="16">
        <v>5</v>
      </c>
      <c r="C73" s="130">
        <f t="shared" si="0"/>
        <v>4.083333333333333</v>
      </c>
    </row>
    <row r="74" spans="1:3" x14ac:dyDescent="0.25">
      <c r="A74" s="17">
        <v>44269</v>
      </c>
      <c r="B74" s="16">
        <v>7</v>
      </c>
      <c r="C74" s="130">
        <f t="shared" si="0"/>
        <v>4.166666666666667</v>
      </c>
    </row>
    <row r="75" spans="1:3" x14ac:dyDescent="0.25">
      <c r="A75" s="17">
        <v>44270</v>
      </c>
      <c r="B75" s="16">
        <v>4</v>
      </c>
      <c r="C75" s="130">
        <f t="shared" si="0"/>
        <v>4.583333333333333</v>
      </c>
    </row>
    <row r="76" spans="1:3" x14ac:dyDescent="0.25">
      <c r="A76" s="17">
        <v>44271</v>
      </c>
      <c r="B76" s="16">
        <v>4</v>
      </c>
      <c r="C76" s="130">
        <f t="shared" si="0"/>
        <v>4.416666666666667</v>
      </c>
    </row>
    <row r="77" spans="1:3" x14ac:dyDescent="0.25">
      <c r="A77" s="17">
        <v>44272</v>
      </c>
      <c r="B77" s="16">
        <v>8</v>
      </c>
      <c r="C77" s="130">
        <f t="shared" si="0"/>
        <v>4.333333333333333</v>
      </c>
    </row>
    <row r="78" spans="1:3" x14ac:dyDescent="0.25">
      <c r="A78" s="17">
        <v>44273</v>
      </c>
      <c r="B78" s="16">
        <v>8</v>
      </c>
      <c r="C78" s="130">
        <f t="shared" si="0"/>
        <v>4.75</v>
      </c>
    </row>
    <row r="79" spans="1:3" x14ac:dyDescent="0.25">
      <c r="A79" s="17">
        <v>44274</v>
      </c>
      <c r="B79" s="16">
        <v>10</v>
      </c>
      <c r="C79" s="130">
        <f t="shared" ref="C79:C112" si="1">AVERAGE(B67:B78)</f>
        <v>5</v>
      </c>
    </row>
    <row r="80" spans="1:3" x14ac:dyDescent="0.25">
      <c r="A80" s="17">
        <v>44275</v>
      </c>
      <c r="B80" s="16">
        <v>7</v>
      </c>
      <c r="C80" s="130">
        <f t="shared" si="1"/>
        <v>5.416666666666667</v>
      </c>
    </row>
    <row r="81" spans="1:3" x14ac:dyDescent="0.25">
      <c r="A81" s="17">
        <v>44276</v>
      </c>
      <c r="B81" s="16">
        <v>10</v>
      </c>
      <c r="C81" s="130">
        <f t="shared" si="1"/>
        <v>5.666666666666667</v>
      </c>
    </row>
    <row r="82" spans="1:3" x14ac:dyDescent="0.25">
      <c r="A82" s="17">
        <v>44277</v>
      </c>
      <c r="B82" s="16">
        <v>10</v>
      </c>
      <c r="C82" s="130">
        <f t="shared" si="1"/>
        <v>6.333333333333333</v>
      </c>
    </row>
    <row r="83" spans="1:3" x14ac:dyDescent="0.25">
      <c r="A83" s="17">
        <v>44278</v>
      </c>
      <c r="B83" s="16">
        <v>8</v>
      </c>
      <c r="C83" s="130">
        <f t="shared" si="1"/>
        <v>6.75</v>
      </c>
    </row>
    <row r="84" spans="1:3" x14ac:dyDescent="0.25">
      <c r="A84" s="17">
        <v>44279</v>
      </c>
      <c r="B84" s="16">
        <v>6</v>
      </c>
      <c r="C84" s="130">
        <f t="shared" si="1"/>
        <v>7.083333333333333</v>
      </c>
    </row>
    <row r="85" spans="1:3" x14ac:dyDescent="0.25">
      <c r="A85" s="17">
        <v>44280</v>
      </c>
      <c r="B85" s="16">
        <v>14</v>
      </c>
      <c r="C85" s="130">
        <f t="shared" si="1"/>
        <v>7.25</v>
      </c>
    </row>
    <row r="86" spans="1:3" x14ac:dyDescent="0.25">
      <c r="A86" s="17">
        <v>44281</v>
      </c>
      <c r="B86" s="16">
        <v>9</v>
      </c>
      <c r="C86" s="130">
        <f t="shared" si="1"/>
        <v>8</v>
      </c>
    </row>
    <row r="87" spans="1:3" x14ac:dyDescent="0.25">
      <c r="A87" s="17">
        <v>44282</v>
      </c>
      <c r="B87" s="16">
        <v>12</v>
      </c>
      <c r="C87" s="130">
        <f t="shared" si="1"/>
        <v>8.1666666666666661</v>
      </c>
    </row>
    <row r="88" spans="1:3" x14ac:dyDescent="0.25">
      <c r="A88" s="17">
        <v>44283</v>
      </c>
      <c r="B88" s="16">
        <v>8</v>
      </c>
      <c r="C88" s="130">
        <f t="shared" si="1"/>
        <v>8.8333333333333339</v>
      </c>
    </row>
    <row r="89" spans="1:3" x14ac:dyDescent="0.25">
      <c r="A89" s="17">
        <v>44284</v>
      </c>
      <c r="B89" s="16">
        <v>12</v>
      </c>
      <c r="C89" s="130">
        <f t="shared" si="1"/>
        <v>9.1666666666666661</v>
      </c>
    </row>
    <row r="90" spans="1:3" x14ac:dyDescent="0.25">
      <c r="A90" s="17">
        <v>44285</v>
      </c>
      <c r="B90" s="16">
        <v>10</v>
      </c>
      <c r="C90" s="130">
        <f t="shared" si="1"/>
        <v>9.5</v>
      </c>
    </row>
    <row r="91" spans="1:3" x14ac:dyDescent="0.25">
      <c r="A91" s="17">
        <v>44286</v>
      </c>
      <c r="B91" s="16">
        <v>15</v>
      </c>
      <c r="C91" s="130">
        <f t="shared" si="1"/>
        <v>9.6666666666666661</v>
      </c>
    </row>
    <row r="92" spans="1:3" x14ac:dyDescent="0.25">
      <c r="A92" s="17">
        <v>44287</v>
      </c>
      <c r="B92" s="16">
        <v>18</v>
      </c>
      <c r="C92" s="130">
        <f t="shared" si="1"/>
        <v>10.083333333333334</v>
      </c>
    </row>
    <row r="93" spans="1:3" x14ac:dyDescent="0.25">
      <c r="A93" s="17">
        <v>44288</v>
      </c>
      <c r="B93" s="16">
        <v>20</v>
      </c>
      <c r="C93" s="130">
        <f t="shared" si="1"/>
        <v>11</v>
      </c>
    </row>
    <row r="94" spans="1:3" x14ac:dyDescent="0.25">
      <c r="A94" s="17">
        <v>44289</v>
      </c>
      <c r="B94" s="16">
        <v>27</v>
      </c>
      <c r="C94" s="130">
        <f t="shared" si="1"/>
        <v>11.833333333333334</v>
      </c>
    </row>
    <row r="95" spans="1:3" x14ac:dyDescent="0.25">
      <c r="A95" s="17">
        <v>44290</v>
      </c>
      <c r="B95" s="16">
        <v>25</v>
      </c>
      <c r="C95" s="130">
        <f t="shared" si="1"/>
        <v>13.25</v>
      </c>
    </row>
    <row r="96" spans="1:3" x14ac:dyDescent="0.25">
      <c r="A96" s="17">
        <v>44291</v>
      </c>
      <c r="B96" s="16">
        <v>21</v>
      </c>
      <c r="C96" s="130">
        <f t="shared" si="1"/>
        <v>14.666666666666666</v>
      </c>
    </row>
    <row r="97" spans="1:3" x14ac:dyDescent="0.25">
      <c r="A97" s="17">
        <v>44292</v>
      </c>
      <c r="B97" s="44">
        <f>AVERAGE(B85:B96)</f>
        <v>15.916666666666666</v>
      </c>
      <c r="C97" s="130">
        <f t="shared" si="1"/>
        <v>15.916666666666666</v>
      </c>
    </row>
    <row r="98" spans="1:3" x14ac:dyDescent="0.25">
      <c r="A98" s="17">
        <v>44293</v>
      </c>
      <c r="B98" s="44">
        <f t="shared" ref="B98:B112" si="2">AVERAGE(B86:B97)</f>
        <v>16.076388888888889</v>
      </c>
      <c r="C98" s="130">
        <f t="shared" si="1"/>
        <v>16.076388888888889</v>
      </c>
    </row>
    <row r="99" spans="1:3" x14ac:dyDescent="0.25">
      <c r="A99" s="17">
        <v>44294</v>
      </c>
      <c r="B99" s="44">
        <f t="shared" si="2"/>
        <v>16.666087962962962</v>
      </c>
      <c r="C99" s="130">
        <f t="shared" si="1"/>
        <v>16.666087962962962</v>
      </c>
    </row>
    <row r="100" spans="1:3" x14ac:dyDescent="0.25">
      <c r="A100" s="17">
        <v>44295</v>
      </c>
      <c r="B100" s="44">
        <f t="shared" si="2"/>
        <v>17.054928626543209</v>
      </c>
      <c r="C100" s="130">
        <f t="shared" si="1"/>
        <v>17.054928626543209</v>
      </c>
    </row>
    <row r="101" spans="1:3" x14ac:dyDescent="0.25">
      <c r="A101" s="17">
        <v>44296</v>
      </c>
      <c r="B101" s="44">
        <f t="shared" si="2"/>
        <v>17.809506012088477</v>
      </c>
      <c r="C101" s="130">
        <f t="shared" si="1"/>
        <v>17.809506012088477</v>
      </c>
    </row>
    <row r="102" spans="1:3" x14ac:dyDescent="0.25">
      <c r="A102" s="17">
        <v>44297</v>
      </c>
      <c r="B102" s="44">
        <f t="shared" si="2"/>
        <v>18.29363151309585</v>
      </c>
      <c r="C102" s="130">
        <f t="shared" si="1"/>
        <v>18.29363151309585</v>
      </c>
    </row>
    <row r="103" spans="1:3" x14ac:dyDescent="0.25">
      <c r="A103" s="17">
        <v>44298</v>
      </c>
      <c r="B103" s="44">
        <f t="shared" si="2"/>
        <v>18.984767472520506</v>
      </c>
      <c r="C103" s="130">
        <f t="shared" si="1"/>
        <v>18.984767472520506</v>
      </c>
    </row>
    <row r="104" spans="1:3" x14ac:dyDescent="0.25">
      <c r="A104" s="17">
        <v>44299</v>
      </c>
      <c r="B104" s="44">
        <f t="shared" si="2"/>
        <v>19.31683142856388</v>
      </c>
      <c r="C104" s="130">
        <f t="shared" si="1"/>
        <v>19.31683142856388</v>
      </c>
    </row>
    <row r="105" spans="1:3" x14ac:dyDescent="0.25">
      <c r="A105" s="17">
        <v>44300</v>
      </c>
      <c r="B105" s="44">
        <f t="shared" si="2"/>
        <v>19.426567380944203</v>
      </c>
      <c r="C105" s="130">
        <f t="shared" si="1"/>
        <v>19.426567380944203</v>
      </c>
    </row>
    <row r="106" spans="1:3" x14ac:dyDescent="0.25">
      <c r="A106" s="17">
        <v>44301</v>
      </c>
      <c r="B106" s="44">
        <f t="shared" si="2"/>
        <v>19.378781329356219</v>
      </c>
      <c r="C106" s="130">
        <f t="shared" si="1"/>
        <v>19.378781329356219</v>
      </c>
    </row>
    <row r="107" spans="1:3" x14ac:dyDescent="0.25">
      <c r="A107" s="17">
        <v>44302</v>
      </c>
      <c r="B107" s="44">
        <f t="shared" si="2"/>
        <v>18.743679773469239</v>
      </c>
      <c r="C107" s="130">
        <f t="shared" si="1"/>
        <v>18.743679773469239</v>
      </c>
    </row>
    <row r="108" spans="1:3" x14ac:dyDescent="0.25">
      <c r="A108" s="17">
        <v>44303</v>
      </c>
      <c r="B108" s="44">
        <f t="shared" si="2"/>
        <v>18.222319754591677</v>
      </c>
      <c r="C108" s="130">
        <f t="shared" si="1"/>
        <v>18.222319754591677</v>
      </c>
    </row>
    <row r="109" spans="1:3" x14ac:dyDescent="0.25">
      <c r="A109" s="17">
        <v>44304</v>
      </c>
      <c r="B109" s="44">
        <f t="shared" si="2"/>
        <v>17.990846400807644</v>
      </c>
      <c r="C109" s="130">
        <f t="shared" si="1"/>
        <v>17.990846400807644</v>
      </c>
    </row>
    <row r="110" spans="1:3" x14ac:dyDescent="0.25">
      <c r="A110" s="17">
        <v>44305</v>
      </c>
      <c r="B110" s="44">
        <f t="shared" si="2"/>
        <v>18.163694711986061</v>
      </c>
      <c r="C110" s="130">
        <f t="shared" si="1"/>
        <v>18.163694711986061</v>
      </c>
    </row>
    <row r="111" spans="1:3" x14ac:dyDescent="0.25">
      <c r="A111" s="17">
        <v>44306</v>
      </c>
      <c r="B111" s="44">
        <f t="shared" si="2"/>
        <v>18.337636863910827</v>
      </c>
      <c r="C111" s="130">
        <f t="shared" si="1"/>
        <v>18.337636863910827</v>
      </c>
    </row>
    <row r="112" spans="1:3" x14ac:dyDescent="0.25">
      <c r="A112" s="104">
        <v>44307</v>
      </c>
      <c r="B112" s="105">
        <f t="shared" si="2"/>
        <v>18.476932605656483</v>
      </c>
      <c r="C112" s="135">
        <f t="shared" si="1"/>
        <v>18.476932605656483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6"/>
  <sheetViews>
    <sheetView tabSelected="1" workbookViewId="0"/>
  </sheetViews>
  <sheetFormatPr defaultRowHeight="15" x14ac:dyDescent="0.25"/>
  <cols>
    <col min="1" max="1" width="10.7109375" bestFit="1" customWidth="1"/>
    <col min="2" max="2" width="18" customWidth="1"/>
    <col min="5" max="5" width="15.140625" bestFit="1" customWidth="1"/>
    <col min="6" max="6" width="18" customWidth="1"/>
    <col min="8" max="8" width="12" bestFit="1" customWidth="1"/>
  </cols>
  <sheetData>
    <row r="1" spans="1:8" ht="15.75" thickBot="1" x14ac:dyDescent="0.3">
      <c r="A1" s="103" t="s">
        <v>8</v>
      </c>
      <c r="B1" s="90" t="s">
        <v>1</v>
      </c>
      <c r="E1" s="103" t="s">
        <v>8</v>
      </c>
      <c r="F1" s="90" t="s">
        <v>1</v>
      </c>
    </row>
    <row r="2" spans="1:8" x14ac:dyDescent="0.25">
      <c r="A2" s="45">
        <v>44197</v>
      </c>
      <c r="B2" s="25">
        <v>631</v>
      </c>
      <c r="E2" s="45">
        <v>43983</v>
      </c>
      <c r="F2" s="42">
        <v>1413</v>
      </c>
    </row>
    <row r="3" spans="1:8" x14ac:dyDescent="0.25">
      <c r="A3" s="17">
        <v>44198</v>
      </c>
      <c r="B3" s="19">
        <v>592</v>
      </c>
      <c r="E3" s="17">
        <v>43984</v>
      </c>
      <c r="F3" s="16">
        <v>1109</v>
      </c>
      <c r="H3">
        <f>SLOPE(F2:F305,E2:E305)</f>
        <v>0.99618748246216671</v>
      </c>
    </row>
    <row r="4" spans="1:8" x14ac:dyDescent="0.25">
      <c r="A4" s="17">
        <v>44199</v>
      </c>
      <c r="B4" s="19">
        <v>581</v>
      </c>
      <c r="E4" s="17">
        <v>43985</v>
      </c>
      <c r="F4" s="16"/>
      <c r="H4">
        <f>INTERCEPT(F2:F305,E2:E305)</f>
        <v>-42683.516495112279</v>
      </c>
    </row>
    <row r="5" spans="1:8" x14ac:dyDescent="0.25">
      <c r="A5" s="17">
        <v>44200</v>
      </c>
      <c r="B5" s="19">
        <v>516</v>
      </c>
      <c r="E5" s="17">
        <v>43986</v>
      </c>
      <c r="F5" s="16">
        <v>1442</v>
      </c>
    </row>
    <row r="6" spans="1:8" x14ac:dyDescent="0.25">
      <c r="A6" s="17">
        <v>44201</v>
      </c>
      <c r="B6" s="19">
        <v>539</v>
      </c>
      <c r="E6" s="17">
        <v>43987</v>
      </c>
      <c r="F6" s="16">
        <v>1150</v>
      </c>
    </row>
    <row r="7" spans="1:8" x14ac:dyDescent="0.25">
      <c r="A7" s="17">
        <v>44202</v>
      </c>
      <c r="B7" s="19">
        <v>795</v>
      </c>
      <c r="E7" s="17">
        <v>43988</v>
      </c>
      <c r="F7" s="16"/>
    </row>
    <row r="8" spans="1:8" x14ac:dyDescent="0.25">
      <c r="A8" s="17">
        <v>44203</v>
      </c>
      <c r="B8" s="19">
        <v>665</v>
      </c>
      <c r="E8" s="17">
        <v>43989</v>
      </c>
      <c r="F8" s="16">
        <v>1421</v>
      </c>
    </row>
    <row r="9" spans="1:8" x14ac:dyDescent="0.25">
      <c r="A9" s="17">
        <v>44204</v>
      </c>
      <c r="B9" s="19">
        <v>654</v>
      </c>
      <c r="E9" s="17">
        <v>43990</v>
      </c>
      <c r="F9" s="16">
        <v>1314</v>
      </c>
    </row>
    <row r="10" spans="1:8" x14ac:dyDescent="0.25">
      <c r="A10" s="17">
        <v>44205</v>
      </c>
      <c r="B10" s="19">
        <v>595</v>
      </c>
      <c r="E10" s="17">
        <v>43991</v>
      </c>
      <c r="F10" s="16">
        <v>1015</v>
      </c>
    </row>
    <row r="11" spans="1:8" x14ac:dyDescent="0.25">
      <c r="A11" s="17">
        <v>44206</v>
      </c>
      <c r="B11" s="19">
        <v>656</v>
      </c>
      <c r="E11" s="17">
        <v>43992</v>
      </c>
      <c r="F11" s="16"/>
    </row>
    <row r="12" spans="1:8" x14ac:dyDescent="0.25">
      <c r="A12" s="17">
        <v>44207</v>
      </c>
      <c r="B12" s="19">
        <v>434</v>
      </c>
      <c r="E12" s="17">
        <v>43993</v>
      </c>
      <c r="F12" s="16">
        <v>1540</v>
      </c>
    </row>
    <row r="13" spans="1:8" x14ac:dyDescent="0.25">
      <c r="A13" s="17">
        <v>44208</v>
      </c>
      <c r="B13" s="19">
        <v>473</v>
      </c>
      <c r="E13" s="17">
        <v>43994</v>
      </c>
      <c r="F13" s="16">
        <v>1372</v>
      </c>
    </row>
    <row r="14" spans="1:8" x14ac:dyDescent="0.25">
      <c r="A14" s="17">
        <v>44209</v>
      </c>
      <c r="B14" s="19">
        <v>675</v>
      </c>
      <c r="E14" s="17">
        <v>43995</v>
      </c>
      <c r="F14" s="16">
        <v>1383</v>
      </c>
    </row>
    <row r="15" spans="1:8" x14ac:dyDescent="0.25">
      <c r="A15" s="17">
        <v>44210</v>
      </c>
      <c r="B15" s="19">
        <v>607</v>
      </c>
      <c r="E15" s="17">
        <v>43996</v>
      </c>
      <c r="F15" s="16">
        <v>1395</v>
      </c>
    </row>
    <row r="16" spans="1:8" x14ac:dyDescent="0.25">
      <c r="A16" s="17">
        <v>44211</v>
      </c>
      <c r="B16" s="19">
        <v>574</v>
      </c>
      <c r="E16" s="17">
        <v>43997</v>
      </c>
      <c r="F16" s="16"/>
    </row>
    <row r="17" spans="1:6" x14ac:dyDescent="0.25">
      <c r="A17" s="17">
        <v>44212</v>
      </c>
      <c r="B17" s="19">
        <v>571</v>
      </c>
      <c r="E17" s="17">
        <v>43998</v>
      </c>
      <c r="F17" s="16">
        <v>941</v>
      </c>
    </row>
    <row r="18" spans="1:6" x14ac:dyDescent="0.25">
      <c r="A18" s="17">
        <v>44213</v>
      </c>
      <c r="B18" s="19">
        <v>530</v>
      </c>
      <c r="E18" s="17">
        <v>43999</v>
      </c>
      <c r="F18" s="16">
        <v>1359</v>
      </c>
    </row>
    <row r="19" spans="1:6" x14ac:dyDescent="0.25">
      <c r="A19" s="17">
        <v>44214</v>
      </c>
      <c r="B19" s="19">
        <v>395</v>
      </c>
      <c r="E19" s="17">
        <v>44000</v>
      </c>
      <c r="F19" s="16">
        <v>1298</v>
      </c>
    </row>
    <row r="20" spans="1:6" x14ac:dyDescent="0.25">
      <c r="A20" s="17">
        <v>44215</v>
      </c>
      <c r="B20" s="19">
        <v>473</v>
      </c>
      <c r="E20" s="17">
        <v>44001</v>
      </c>
      <c r="F20" s="16">
        <v>1269</v>
      </c>
    </row>
    <row r="21" spans="1:6" x14ac:dyDescent="0.25">
      <c r="A21" s="17">
        <v>44216</v>
      </c>
      <c r="B21" s="19">
        <v>501</v>
      </c>
      <c r="E21" s="17">
        <v>44002</v>
      </c>
      <c r="F21" s="16">
        <v>1197</v>
      </c>
    </row>
    <row r="22" spans="1:6" x14ac:dyDescent="0.25">
      <c r="A22" s="17">
        <v>44217</v>
      </c>
      <c r="B22" s="19">
        <v>527</v>
      </c>
      <c r="E22" s="17">
        <v>44003</v>
      </c>
      <c r="F22" s="16"/>
    </row>
    <row r="23" spans="1:6" x14ac:dyDescent="0.25">
      <c r="A23" s="17">
        <v>44218</v>
      </c>
      <c r="B23" s="19">
        <v>482</v>
      </c>
      <c r="E23" s="17">
        <v>44004</v>
      </c>
      <c r="F23" s="16">
        <v>1128</v>
      </c>
    </row>
    <row r="24" spans="1:6" x14ac:dyDescent="0.25">
      <c r="A24" s="17">
        <v>44219</v>
      </c>
      <c r="B24" s="19">
        <v>435</v>
      </c>
      <c r="E24" s="17">
        <v>44005</v>
      </c>
      <c r="F24" s="16"/>
    </row>
    <row r="25" spans="1:6" x14ac:dyDescent="0.25">
      <c r="A25" s="17">
        <v>44220</v>
      </c>
      <c r="B25" s="19">
        <v>479</v>
      </c>
      <c r="E25" s="17">
        <v>44006</v>
      </c>
      <c r="F25" s="16">
        <v>1144</v>
      </c>
    </row>
    <row r="26" spans="1:6" x14ac:dyDescent="0.25">
      <c r="A26" s="17">
        <v>44221</v>
      </c>
      <c r="B26" s="19">
        <v>348</v>
      </c>
      <c r="E26" s="17">
        <v>44007</v>
      </c>
      <c r="F26" s="16">
        <v>1365</v>
      </c>
    </row>
    <row r="27" spans="1:6" x14ac:dyDescent="0.25">
      <c r="A27" s="17">
        <v>44222</v>
      </c>
      <c r="B27" s="19">
        <v>342</v>
      </c>
      <c r="E27" s="17">
        <v>44008</v>
      </c>
      <c r="F27" s="16">
        <v>1297</v>
      </c>
    </row>
    <row r="28" spans="1:6" x14ac:dyDescent="0.25">
      <c r="A28" s="17">
        <v>44223</v>
      </c>
      <c r="B28" s="19">
        <v>434</v>
      </c>
      <c r="E28" s="17">
        <v>44009</v>
      </c>
      <c r="F28" s="16">
        <v>1460</v>
      </c>
    </row>
    <row r="29" spans="1:6" x14ac:dyDescent="0.25">
      <c r="A29" s="17">
        <v>44224</v>
      </c>
      <c r="B29" s="19">
        <v>394</v>
      </c>
      <c r="E29" s="17">
        <v>44010</v>
      </c>
      <c r="F29" s="16">
        <v>1300</v>
      </c>
    </row>
    <row r="30" spans="1:6" x14ac:dyDescent="0.25">
      <c r="A30" s="17">
        <v>44225</v>
      </c>
      <c r="B30" s="19">
        <v>494</v>
      </c>
      <c r="E30" s="17">
        <v>44011</v>
      </c>
      <c r="F30" s="16"/>
    </row>
    <row r="31" spans="1:6" x14ac:dyDescent="0.25">
      <c r="A31" s="17">
        <v>44226</v>
      </c>
      <c r="B31" s="19">
        <v>429</v>
      </c>
      <c r="E31" s="17">
        <v>44012</v>
      </c>
      <c r="F31" s="16">
        <v>903</v>
      </c>
    </row>
    <row r="32" spans="1:6" x14ac:dyDescent="0.25">
      <c r="A32" s="17">
        <v>44227</v>
      </c>
      <c r="B32" s="19">
        <v>483</v>
      </c>
      <c r="E32" s="17">
        <v>44013</v>
      </c>
      <c r="F32" s="16">
        <v>1511</v>
      </c>
    </row>
    <row r="33" spans="1:6" x14ac:dyDescent="0.25">
      <c r="A33" s="17">
        <v>44228</v>
      </c>
      <c r="B33" s="16">
        <v>328</v>
      </c>
      <c r="E33" s="17">
        <v>44014</v>
      </c>
      <c r="F33" s="16">
        <v>1554</v>
      </c>
    </row>
    <row r="34" spans="1:6" x14ac:dyDescent="0.25">
      <c r="A34" s="17">
        <v>44229</v>
      </c>
      <c r="B34" s="16">
        <v>334</v>
      </c>
      <c r="E34" s="17">
        <v>44015</v>
      </c>
      <c r="F34" s="16">
        <v>1372</v>
      </c>
    </row>
    <row r="35" spans="1:6" x14ac:dyDescent="0.25">
      <c r="A35" s="17">
        <v>44230</v>
      </c>
      <c r="B35" s="16">
        <v>503</v>
      </c>
      <c r="E35" s="17">
        <v>44016</v>
      </c>
      <c r="F35" s="16">
        <v>1180</v>
      </c>
    </row>
    <row r="36" spans="1:6" x14ac:dyDescent="0.25">
      <c r="A36" s="17">
        <v>44231</v>
      </c>
      <c r="B36" s="16">
        <v>463</v>
      </c>
      <c r="E36" s="17">
        <v>44017</v>
      </c>
      <c r="F36" s="16">
        <v>1311</v>
      </c>
    </row>
    <row r="37" spans="1:6" x14ac:dyDescent="0.25">
      <c r="A37" s="17">
        <v>44232</v>
      </c>
      <c r="B37" s="16">
        <v>415</v>
      </c>
      <c r="E37" s="17">
        <v>44018</v>
      </c>
      <c r="F37" s="16">
        <v>1201</v>
      </c>
    </row>
    <row r="38" spans="1:6" x14ac:dyDescent="0.25">
      <c r="A38" s="17">
        <v>44233</v>
      </c>
      <c r="B38" s="16">
        <v>414</v>
      </c>
      <c r="E38" s="17">
        <v>44019</v>
      </c>
      <c r="F38" s="16">
        <v>806</v>
      </c>
    </row>
    <row r="39" spans="1:6" x14ac:dyDescent="0.25">
      <c r="A39" s="17">
        <v>44234</v>
      </c>
      <c r="B39" s="16">
        <v>448</v>
      </c>
      <c r="E39" s="17">
        <v>44020</v>
      </c>
      <c r="F39" s="16">
        <v>1381</v>
      </c>
    </row>
    <row r="40" spans="1:6" x14ac:dyDescent="0.25">
      <c r="A40" s="17">
        <v>44235</v>
      </c>
      <c r="B40" s="16">
        <v>399</v>
      </c>
      <c r="E40" s="17">
        <v>44021</v>
      </c>
      <c r="F40" s="16">
        <v>1282</v>
      </c>
    </row>
    <row r="41" spans="1:6" x14ac:dyDescent="0.25">
      <c r="A41" s="17">
        <v>44236</v>
      </c>
      <c r="B41" s="16">
        <v>375</v>
      </c>
      <c r="E41" s="17">
        <v>44022</v>
      </c>
      <c r="F41" s="16">
        <v>1354</v>
      </c>
    </row>
    <row r="42" spans="1:6" x14ac:dyDescent="0.25">
      <c r="A42" s="17">
        <v>44237</v>
      </c>
      <c r="B42" s="16">
        <v>558</v>
      </c>
      <c r="E42" s="17">
        <v>44023</v>
      </c>
      <c r="F42" s="16">
        <v>1308</v>
      </c>
    </row>
    <row r="43" spans="1:6" x14ac:dyDescent="0.25">
      <c r="A43" s="17">
        <v>44238</v>
      </c>
      <c r="B43" s="16">
        <v>510</v>
      </c>
      <c r="E43" s="17">
        <v>44024</v>
      </c>
      <c r="F43" s="16">
        <v>1263</v>
      </c>
    </row>
    <row r="44" spans="1:6" x14ac:dyDescent="0.25">
      <c r="A44" s="17">
        <v>44239</v>
      </c>
      <c r="B44" s="16">
        <v>599</v>
      </c>
      <c r="E44" s="17">
        <v>44025</v>
      </c>
      <c r="F44" s="16">
        <v>1174</v>
      </c>
    </row>
    <row r="45" spans="1:6" x14ac:dyDescent="0.25">
      <c r="A45" s="17">
        <v>44240</v>
      </c>
      <c r="B45" s="16">
        <v>529</v>
      </c>
      <c r="E45" s="17">
        <v>44026</v>
      </c>
      <c r="F45" s="16">
        <v>969</v>
      </c>
    </row>
    <row r="46" spans="1:6" x14ac:dyDescent="0.25">
      <c r="A46" s="17">
        <v>44241</v>
      </c>
      <c r="B46" s="16">
        <v>645</v>
      </c>
      <c r="E46" s="17">
        <v>44027</v>
      </c>
      <c r="F46" s="16">
        <v>1390</v>
      </c>
    </row>
    <row r="47" spans="1:6" x14ac:dyDescent="0.25">
      <c r="A47" s="17">
        <v>44242</v>
      </c>
      <c r="B47" s="16">
        <v>493</v>
      </c>
      <c r="E47" s="17">
        <v>44028</v>
      </c>
      <c r="F47" s="16">
        <v>1498</v>
      </c>
    </row>
    <row r="48" spans="1:6" x14ac:dyDescent="0.25">
      <c r="A48" s="17">
        <v>44243</v>
      </c>
      <c r="B48" s="16">
        <v>461</v>
      </c>
      <c r="E48" s="17">
        <v>44029</v>
      </c>
      <c r="F48" s="16">
        <v>1228</v>
      </c>
    </row>
    <row r="49" spans="1:6" x14ac:dyDescent="0.25">
      <c r="A49" s="17">
        <v>44244</v>
      </c>
      <c r="B49" s="16">
        <v>721</v>
      </c>
      <c r="E49" s="17">
        <v>44030</v>
      </c>
      <c r="F49" s="16">
        <v>1199</v>
      </c>
    </row>
    <row r="50" spans="1:6" x14ac:dyDescent="0.25">
      <c r="A50" s="17">
        <v>44245</v>
      </c>
      <c r="B50" s="16">
        <v>736</v>
      </c>
      <c r="E50" s="17">
        <v>44031</v>
      </c>
      <c r="F50" s="16">
        <v>1046</v>
      </c>
    </row>
    <row r="51" spans="1:6" x14ac:dyDescent="0.25">
      <c r="A51" s="17">
        <v>44246</v>
      </c>
      <c r="B51" s="16">
        <v>823</v>
      </c>
      <c r="E51" s="17">
        <v>44032</v>
      </c>
      <c r="F51" s="16">
        <v>1043</v>
      </c>
    </row>
    <row r="52" spans="1:6" x14ac:dyDescent="0.25">
      <c r="A52" s="17">
        <v>44247</v>
      </c>
      <c r="B52" s="16">
        <v>897</v>
      </c>
      <c r="E52" s="17">
        <v>44033</v>
      </c>
      <c r="F52" s="16"/>
    </row>
    <row r="53" spans="1:6" x14ac:dyDescent="0.25">
      <c r="A53" s="17">
        <v>44248</v>
      </c>
      <c r="B53" s="16">
        <v>921</v>
      </c>
      <c r="E53" s="17">
        <v>44034</v>
      </c>
      <c r="F53" s="16">
        <v>1310</v>
      </c>
    </row>
    <row r="54" spans="1:6" x14ac:dyDescent="0.25">
      <c r="A54" s="17">
        <v>44249</v>
      </c>
      <c r="B54" s="16">
        <v>760</v>
      </c>
      <c r="E54" s="17">
        <v>44035</v>
      </c>
      <c r="F54" s="16">
        <v>1257</v>
      </c>
    </row>
    <row r="55" spans="1:6" x14ac:dyDescent="0.25">
      <c r="A55" s="17">
        <v>44250</v>
      </c>
      <c r="B55" s="16">
        <v>643</v>
      </c>
      <c r="E55" s="17">
        <v>44036</v>
      </c>
      <c r="F55" s="16">
        <v>1062</v>
      </c>
    </row>
    <row r="56" spans="1:6" x14ac:dyDescent="0.25">
      <c r="A56" s="17">
        <v>44251</v>
      </c>
      <c r="B56" s="16">
        <v>1167</v>
      </c>
      <c r="E56" s="17">
        <v>44037</v>
      </c>
      <c r="F56" s="16">
        <v>1090</v>
      </c>
    </row>
    <row r="57" spans="1:6" x14ac:dyDescent="0.25">
      <c r="A57" s="17">
        <v>44252</v>
      </c>
      <c r="B57" s="16">
        <v>1145</v>
      </c>
      <c r="E57" s="17">
        <v>44038</v>
      </c>
      <c r="F57" s="16">
        <v>1115</v>
      </c>
    </row>
    <row r="58" spans="1:6" x14ac:dyDescent="0.25">
      <c r="A58" s="17">
        <v>44253</v>
      </c>
      <c r="B58" s="16">
        <v>1034</v>
      </c>
      <c r="E58" s="17">
        <v>44039</v>
      </c>
      <c r="F58" s="16"/>
    </row>
    <row r="59" spans="1:6" x14ac:dyDescent="0.25">
      <c r="A59" s="17">
        <v>44254</v>
      </c>
      <c r="B59" s="16">
        <v>987</v>
      </c>
      <c r="E59" s="17">
        <v>44040</v>
      </c>
      <c r="F59" s="16">
        <v>717</v>
      </c>
    </row>
    <row r="60" spans="1:6" x14ac:dyDescent="0.25">
      <c r="A60" s="104">
        <v>44255</v>
      </c>
      <c r="B60" s="93">
        <v>1051</v>
      </c>
      <c r="E60" s="17">
        <v>44041</v>
      </c>
      <c r="F60" s="16">
        <v>1118</v>
      </c>
    </row>
    <row r="61" spans="1:6" x14ac:dyDescent="0.25">
      <c r="E61" s="17">
        <v>44042</v>
      </c>
      <c r="F61" s="16">
        <v>1223</v>
      </c>
    </row>
    <row r="62" spans="1:6" x14ac:dyDescent="0.25">
      <c r="E62" s="17">
        <v>44043</v>
      </c>
      <c r="F62" s="16">
        <v>1100</v>
      </c>
    </row>
    <row r="63" spans="1:6" x14ac:dyDescent="0.25">
      <c r="E63" s="17">
        <v>44044</v>
      </c>
      <c r="F63" s="16">
        <v>1059</v>
      </c>
    </row>
    <row r="64" spans="1:6" x14ac:dyDescent="0.25">
      <c r="E64" s="17">
        <v>44045</v>
      </c>
      <c r="F64" s="16">
        <v>1105</v>
      </c>
    </row>
    <row r="65" spans="5:6" x14ac:dyDescent="0.25">
      <c r="E65" s="17">
        <v>44046</v>
      </c>
      <c r="F65" s="16">
        <v>970</v>
      </c>
    </row>
    <row r="66" spans="5:6" x14ac:dyDescent="0.25">
      <c r="E66" s="17">
        <v>44047</v>
      </c>
      <c r="F66" s="16">
        <v>709</v>
      </c>
    </row>
    <row r="67" spans="5:6" x14ac:dyDescent="0.25">
      <c r="E67" s="17">
        <v>44048</v>
      </c>
      <c r="F67" s="16">
        <v>1125</v>
      </c>
    </row>
    <row r="68" spans="5:6" x14ac:dyDescent="0.25">
      <c r="E68" s="17">
        <v>44049</v>
      </c>
      <c r="F68" s="16">
        <v>910</v>
      </c>
    </row>
    <row r="69" spans="5:6" x14ac:dyDescent="0.25">
      <c r="E69" s="17">
        <v>44050</v>
      </c>
      <c r="F69" s="16">
        <v>862</v>
      </c>
    </row>
    <row r="70" spans="5:6" x14ac:dyDescent="0.25">
      <c r="E70" s="17">
        <v>44051</v>
      </c>
      <c r="F70" s="16">
        <v>1304</v>
      </c>
    </row>
    <row r="71" spans="5:6" x14ac:dyDescent="0.25">
      <c r="E71" s="17">
        <v>44052</v>
      </c>
      <c r="F71" s="16">
        <v>1066</v>
      </c>
    </row>
    <row r="72" spans="5:6" x14ac:dyDescent="0.25">
      <c r="E72" s="17">
        <v>44053</v>
      </c>
      <c r="F72" s="16">
        <v>925</v>
      </c>
    </row>
    <row r="73" spans="5:6" x14ac:dyDescent="0.25">
      <c r="E73" s="17">
        <v>44054</v>
      </c>
      <c r="F73" s="16">
        <v>917</v>
      </c>
    </row>
    <row r="74" spans="5:6" x14ac:dyDescent="0.25">
      <c r="E74" s="17">
        <v>44055</v>
      </c>
      <c r="F74" s="16">
        <v>1132</v>
      </c>
    </row>
    <row r="75" spans="5:6" x14ac:dyDescent="0.25">
      <c r="E75" s="17">
        <v>44056</v>
      </c>
      <c r="F75" s="16">
        <v>1200</v>
      </c>
    </row>
    <row r="76" spans="5:6" x14ac:dyDescent="0.25">
      <c r="E76" s="17">
        <v>44057</v>
      </c>
      <c r="F76" s="16">
        <v>979</v>
      </c>
    </row>
    <row r="77" spans="5:6" x14ac:dyDescent="0.25">
      <c r="E77" s="17">
        <v>44058</v>
      </c>
      <c r="F77" s="16">
        <v>1254</v>
      </c>
    </row>
    <row r="78" spans="5:6" x14ac:dyDescent="0.25">
      <c r="E78" s="17">
        <v>44059</v>
      </c>
      <c r="F78" s="16">
        <v>1010</v>
      </c>
    </row>
    <row r="79" spans="5:6" x14ac:dyDescent="0.25">
      <c r="E79" s="17">
        <v>44060</v>
      </c>
      <c r="F79" s="16">
        <v>753</v>
      </c>
    </row>
    <row r="80" spans="5:6" x14ac:dyDescent="0.25">
      <c r="E80" s="17">
        <v>44061</v>
      </c>
      <c r="F80" s="16">
        <v>931</v>
      </c>
    </row>
    <row r="81" spans="5:6" x14ac:dyDescent="0.25">
      <c r="E81" s="17">
        <v>44062</v>
      </c>
      <c r="F81" s="16">
        <v>1132</v>
      </c>
    </row>
    <row r="82" spans="5:6" x14ac:dyDescent="0.25">
      <c r="E82" s="17">
        <v>44063</v>
      </c>
      <c r="F82" s="16"/>
    </row>
    <row r="83" spans="5:6" x14ac:dyDescent="0.25">
      <c r="E83" s="17">
        <v>44064</v>
      </c>
      <c r="F83" s="16"/>
    </row>
    <row r="84" spans="5:6" x14ac:dyDescent="0.25">
      <c r="E84" s="17">
        <v>44065</v>
      </c>
      <c r="F84" s="16">
        <v>1134</v>
      </c>
    </row>
    <row r="85" spans="5:6" x14ac:dyDescent="0.25">
      <c r="E85" s="17">
        <v>44066</v>
      </c>
      <c r="F85" s="16">
        <v>991</v>
      </c>
    </row>
    <row r="86" spans="5:6" x14ac:dyDescent="0.25">
      <c r="E86" s="17">
        <v>44067</v>
      </c>
      <c r="F86" s="16">
        <v>743</v>
      </c>
    </row>
    <row r="87" spans="5:6" x14ac:dyDescent="0.25">
      <c r="E87" s="17">
        <v>44068</v>
      </c>
      <c r="F87" s="16">
        <v>587</v>
      </c>
    </row>
    <row r="88" spans="5:6" x14ac:dyDescent="0.25">
      <c r="E88" s="17">
        <v>44069</v>
      </c>
      <c r="F88" s="16">
        <v>1854</v>
      </c>
    </row>
    <row r="89" spans="5:6" x14ac:dyDescent="0.25">
      <c r="E89" s="17">
        <v>44070</v>
      </c>
      <c r="F89" s="16"/>
    </row>
    <row r="90" spans="5:6" x14ac:dyDescent="0.25">
      <c r="E90" s="17">
        <v>44071</v>
      </c>
      <c r="F90" s="16">
        <v>1217</v>
      </c>
    </row>
    <row r="91" spans="5:6" x14ac:dyDescent="0.25">
      <c r="E91" s="17">
        <v>44072</v>
      </c>
      <c r="F91" s="16"/>
    </row>
    <row r="92" spans="5:6" x14ac:dyDescent="0.25">
      <c r="E92" s="17">
        <v>44073</v>
      </c>
      <c r="F92" s="16">
        <v>1237</v>
      </c>
    </row>
    <row r="93" spans="5:6" x14ac:dyDescent="0.25">
      <c r="E93" s="17">
        <v>44074</v>
      </c>
      <c r="F93" s="16">
        <v>1179</v>
      </c>
    </row>
    <row r="94" spans="5:6" x14ac:dyDescent="0.25">
      <c r="E94" s="17">
        <v>44075</v>
      </c>
      <c r="F94" s="16">
        <v>1142</v>
      </c>
    </row>
    <row r="95" spans="5:6" x14ac:dyDescent="0.25">
      <c r="E95" s="17">
        <v>44076</v>
      </c>
      <c r="F95" s="16">
        <v>1622</v>
      </c>
    </row>
    <row r="96" spans="5:6" x14ac:dyDescent="0.25">
      <c r="E96" s="17">
        <v>44077</v>
      </c>
      <c r="F96" s="16">
        <v>1526</v>
      </c>
    </row>
    <row r="97" spans="5:6" x14ac:dyDescent="0.25">
      <c r="E97" s="17">
        <v>44078</v>
      </c>
      <c r="F97" s="16">
        <v>1929</v>
      </c>
    </row>
    <row r="98" spans="5:6" x14ac:dyDescent="0.25">
      <c r="E98" s="17">
        <v>44079</v>
      </c>
      <c r="F98" s="16">
        <v>1735</v>
      </c>
    </row>
    <row r="99" spans="5:6" x14ac:dyDescent="0.25">
      <c r="E99" s="17">
        <v>44080</v>
      </c>
      <c r="F99" s="16">
        <v>1910</v>
      </c>
    </row>
    <row r="100" spans="5:6" x14ac:dyDescent="0.25">
      <c r="E100" s="17">
        <v>44081</v>
      </c>
      <c r="F100" s="16">
        <v>1788</v>
      </c>
    </row>
    <row r="101" spans="5:6" x14ac:dyDescent="0.25">
      <c r="E101" s="17">
        <v>44082</v>
      </c>
      <c r="F101" s="16">
        <v>1346</v>
      </c>
    </row>
    <row r="102" spans="5:6" x14ac:dyDescent="0.25">
      <c r="E102" s="17">
        <v>44083</v>
      </c>
      <c r="F102" s="16">
        <v>2227</v>
      </c>
    </row>
    <row r="103" spans="5:6" x14ac:dyDescent="0.25">
      <c r="E103" s="17">
        <v>44084</v>
      </c>
      <c r="F103" s="16">
        <v>2371</v>
      </c>
    </row>
    <row r="104" spans="5:6" x14ac:dyDescent="0.25">
      <c r="E104" s="17">
        <v>44085</v>
      </c>
      <c r="F104" s="16">
        <v>2172</v>
      </c>
    </row>
    <row r="105" spans="5:6" x14ac:dyDescent="0.25">
      <c r="E105" s="17">
        <v>44086</v>
      </c>
      <c r="F105" s="16">
        <v>2321</v>
      </c>
    </row>
    <row r="106" spans="5:6" x14ac:dyDescent="0.25">
      <c r="E106" s="17">
        <v>44087</v>
      </c>
      <c r="F106" s="16"/>
    </row>
    <row r="107" spans="5:6" x14ac:dyDescent="0.25">
      <c r="E107" s="17">
        <v>44088</v>
      </c>
      <c r="F107" s="16">
        <v>2256</v>
      </c>
    </row>
    <row r="108" spans="5:6" x14ac:dyDescent="0.25">
      <c r="E108" s="17">
        <v>44089</v>
      </c>
      <c r="F108" s="16">
        <v>1585</v>
      </c>
    </row>
    <row r="109" spans="5:6" x14ac:dyDescent="0.25">
      <c r="E109" s="17">
        <v>44090</v>
      </c>
      <c r="F109" s="16">
        <v>2352</v>
      </c>
    </row>
    <row r="110" spans="5:6" x14ac:dyDescent="0.25">
      <c r="E110" s="17">
        <v>44091</v>
      </c>
      <c r="F110" s="16">
        <v>2389</v>
      </c>
    </row>
    <row r="111" spans="5:6" x14ac:dyDescent="0.25">
      <c r="E111" s="17">
        <v>44092</v>
      </c>
      <c r="F111" s="16"/>
    </row>
    <row r="112" spans="5:6" x14ac:dyDescent="0.25">
      <c r="E112" s="17">
        <v>44093</v>
      </c>
      <c r="F112" s="16">
        <v>2211</v>
      </c>
    </row>
    <row r="113" spans="5:6" x14ac:dyDescent="0.25">
      <c r="E113" s="17">
        <v>44094</v>
      </c>
      <c r="F113" s="16">
        <v>2236</v>
      </c>
    </row>
    <row r="114" spans="5:6" x14ac:dyDescent="0.25">
      <c r="E114" s="17">
        <v>44095</v>
      </c>
      <c r="F114" s="16">
        <v>1837</v>
      </c>
    </row>
    <row r="115" spans="5:6" x14ac:dyDescent="0.25">
      <c r="E115" s="17">
        <v>44096</v>
      </c>
      <c r="F115" s="16">
        <v>1628</v>
      </c>
    </row>
    <row r="116" spans="5:6" x14ac:dyDescent="0.25">
      <c r="E116" s="17">
        <v>44097</v>
      </c>
      <c r="F116" s="16">
        <v>2360</v>
      </c>
    </row>
    <row r="117" spans="5:6" x14ac:dyDescent="0.25">
      <c r="E117" s="17">
        <v>44098</v>
      </c>
      <c r="F117" s="16">
        <v>2163</v>
      </c>
    </row>
    <row r="118" spans="5:6" x14ac:dyDescent="0.25">
      <c r="E118" s="17">
        <v>44099</v>
      </c>
      <c r="F118" s="16"/>
    </row>
    <row r="119" spans="5:6" x14ac:dyDescent="0.25">
      <c r="E119" s="17">
        <v>44100</v>
      </c>
      <c r="F119" s="16">
        <v>2282</v>
      </c>
    </row>
    <row r="120" spans="5:6" x14ac:dyDescent="0.25">
      <c r="E120" s="17">
        <v>44101</v>
      </c>
      <c r="F120" s="16">
        <v>2261</v>
      </c>
    </row>
    <row r="121" spans="5:6" x14ac:dyDescent="0.25">
      <c r="E121" s="17">
        <v>44102</v>
      </c>
      <c r="F121" s="16">
        <v>2055</v>
      </c>
    </row>
    <row r="122" spans="5:6" x14ac:dyDescent="0.25">
      <c r="E122" s="17">
        <v>44103</v>
      </c>
      <c r="F122" s="16">
        <v>1713</v>
      </c>
    </row>
    <row r="123" spans="5:6" x14ac:dyDescent="0.25">
      <c r="E123" s="17">
        <v>44104</v>
      </c>
      <c r="F123" s="16">
        <v>2654</v>
      </c>
    </row>
    <row r="124" spans="5:6" x14ac:dyDescent="0.25">
      <c r="E124" s="17">
        <v>44105</v>
      </c>
      <c r="F124" s="16">
        <v>2352</v>
      </c>
    </row>
    <row r="125" spans="5:6" x14ac:dyDescent="0.25">
      <c r="E125" s="17">
        <v>44106</v>
      </c>
      <c r="F125" s="16">
        <v>2440</v>
      </c>
    </row>
    <row r="126" spans="5:6" x14ac:dyDescent="0.25">
      <c r="E126" s="17">
        <v>44107</v>
      </c>
      <c r="F126" s="16">
        <v>2402</v>
      </c>
    </row>
    <row r="127" spans="5:6" x14ac:dyDescent="0.25">
      <c r="E127" s="17">
        <v>44108</v>
      </c>
      <c r="F127" s="16">
        <v>2109</v>
      </c>
    </row>
    <row r="128" spans="5:6" x14ac:dyDescent="0.25">
      <c r="E128" s="17">
        <v>44109</v>
      </c>
      <c r="F128" s="16">
        <v>1813</v>
      </c>
    </row>
    <row r="129" spans="5:6" x14ac:dyDescent="0.25">
      <c r="E129" s="17">
        <v>44110</v>
      </c>
      <c r="F129" s="16">
        <v>1625</v>
      </c>
    </row>
    <row r="130" spans="5:6" x14ac:dyDescent="0.25">
      <c r="E130" s="17">
        <v>44111</v>
      </c>
      <c r="F130" s="16">
        <v>2848</v>
      </c>
    </row>
    <row r="131" spans="5:6" x14ac:dyDescent="0.25">
      <c r="E131" s="17">
        <v>44112</v>
      </c>
      <c r="F131" s="16">
        <v>2823</v>
      </c>
    </row>
    <row r="132" spans="5:6" x14ac:dyDescent="0.25">
      <c r="E132" s="17">
        <v>44113</v>
      </c>
      <c r="F132" s="16">
        <v>2287</v>
      </c>
    </row>
    <row r="133" spans="5:6" x14ac:dyDescent="0.25">
      <c r="E133" s="17">
        <v>44114</v>
      </c>
      <c r="F133" s="16">
        <v>2203</v>
      </c>
    </row>
    <row r="134" spans="5:6" x14ac:dyDescent="0.25">
      <c r="E134" s="17">
        <v>44115</v>
      </c>
      <c r="F134" s="16">
        <v>2199</v>
      </c>
    </row>
    <row r="135" spans="5:6" x14ac:dyDescent="0.25">
      <c r="E135" s="17">
        <v>44116</v>
      </c>
      <c r="F135" s="16">
        <v>1620</v>
      </c>
    </row>
    <row r="136" spans="5:6" x14ac:dyDescent="0.25">
      <c r="E136" s="17">
        <v>44117</v>
      </c>
      <c r="F136" s="16">
        <v>1325</v>
      </c>
    </row>
    <row r="137" spans="5:6" x14ac:dyDescent="0.25">
      <c r="E137" s="17">
        <v>44118</v>
      </c>
      <c r="F137" s="16">
        <v>2211</v>
      </c>
    </row>
    <row r="138" spans="5:6" x14ac:dyDescent="0.25">
      <c r="E138" s="17">
        <v>44119</v>
      </c>
      <c r="F138" s="16">
        <v>2119</v>
      </c>
    </row>
    <row r="139" spans="5:6" x14ac:dyDescent="0.25">
      <c r="E139" s="17">
        <v>44120</v>
      </c>
      <c r="F139" s="16">
        <v>1823</v>
      </c>
    </row>
    <row r="140" spans="5:6" x14ac:dyDescent="0.25">
      <c r="E140" s="17">
        <v>44121</v>
      </c>
      <c r="F140" s="16">
        <v>1791</v>
      </c>
    </row>
    <row r="141" spans="5:6" x14ac:dyDescent="0.25">
      <c r="E141" s="17">
        <v>44122</v>
      </c>
      <c r="F141" s="16">
        <v>1600</v>
      </c>
    </row>
    <row r="142" spans="5:6" x14ac:dyDescent="0.25">
      <c r="E142" s="17">
        <v>44123</v>
      </c>
      <c r="F142" s="16">
        <v>1233</v>
      </c>
    </row>
    <row r="143" spans="5:6" x14ac:dyDescent="0.25">
      <c r="E143" s="17">
        <v>44124</v>
      </c>
      <c r="F143" s="16">
        <v>1090</v>
      </c>
    </row>
    <row r="144" spans="5:6" x14ac:dyDescent="0.25">
      <c r="E144" s="17">
        <v>44125</v>
      </c>
      <c r="F144" s="16">
        <v>1609</v>
      </c>
    </row>
    <row r="145" spans="5:6" x14ac:dyDescent="0.25">
      <c r="E145" s="17">
        <v>44126</v>
      </c>
      <c r="F145" s="16">
        <v>1463</v>
      </c>
    </row>
    <row r="146" spans="5:6" x14ac:dyDescent="0.25">
      <c r="E146" s="17">
        <v>44127</v>
      </c>
      <c r="F146" s="16">
        <v>1470</v>
      </c>
    </row>
    <row r="147" spans="5:6" x14ac:dyDescent="0.25">
      <c r="E147" s="17">
        <v>44128</v>
      </c>
      <c r="F147" s="16"/>
    </row>
    <row r="148" spans="5:6" x14ac:dyDescent="0.25">
      <c r="E148" s="17">
        <v>44129</v>
      </c>
      <c r="F148" s="16">
        <v>1222</v>
      </c>
    </row>
    <row r="149" spans="5:6" x14ac:dyDescent="0.25">
      <c r="E149" s="17">
        <v>44130</v>
      </c>
      <c r="F149" s="16">
        <v>804</v>
      </c>
    </row>
    <row r="150" spans="5:6" x14ac:dyDescent="0.25">
      <c r="E150" s="17">
        <v>44131</v>
      </c>
      <c r="F150" s="16">
        <v>801</v>
      </c>
    </row>
    <row r="151" spans="5:6" x14ac:dyDescent="0.25">
      <c r="E151" s="17">
        <v>44132</v>
      </c>
      <c r="F151" s="16">
        <v>1354</v>
      </c>
    </row>
    <row r="152" spans="5:6" x14ac:dyDescent="0.25">
      <c r="E152" s="17">
        <v>44133</v>
      </c>
      <c r="F152" s="16">
        <v>1120</v>
      </c>
    </row>
    <row r="153" spans="5:6" x14ac:dyDescent="0.25">
      <c r="E153" s="17">
        <v>44134</v>
      </c>
      <c r="F153" s="16">
        <v>1145</v>
      </c>
    </row>
    <row r="154" spans="5:6" x14ac:dyDescent="0.25">
      <c r="E154" s="17">
        <v>44135</v>
      </c>
      <c r="F154" s="16">
        <v>993</v>
      </c>
    </row>
    <row r="155" spans="5:6" x14ac:dyDescent="0.25">
      <c r="E155" s="17">
        <v>44136</v>
      </c>
      <c r="F155" s="16">
        <v>908</v>
      </c>
    </row>
    <row r="156" spans="5:6" x14ac:dyDescent="0.25">
      <c r="E156" s="17">
        <v>44137</v>
      </c>
      <c r="F156" s="16">
        <v>706</v>
      </c>
    </row>
    <row r="157" spans="5:6" x14ac:dyDescent="0.25">
      <c r="E157" s="17">
        <v>44138</v>
      </c>
      <c r="F157" s="16">
        <v>746</v>
      </c>
    </row>
    <row r="158" spans="5:6" x14ac:dyDescent="0.25">
      <c r="E158" s="17">
        <v>44139</v>
      </c>
      <c r="F158" s="16">
        <v>983</v>
      </c>
    </row>
    <row r="159" spans="5:6" x14ac:dyDescent="0.25">
      <c r="E159" s="17">
        <v>44140</v>
      </c>
      <c r="F159" s="16">
        <v>841</v>
      </c>
    </row>
    <row r="160" spans="5:6" x14ac:dyDescent="0.25">
      <c r="E160" s="17">
        <v>44141</v>
      </c>
      <c r="F160" s="16">
        <v>792</v>
      </c>
    </row>
    <row r="161" spans="5:6" x14ac:dyDescent="0.25">
      <c r="E161" s="17">
        <v>44142</v>
      </c>
      <c r="F161" s="16">
        <v>576</v>
      </c>
    </row>
    <row r="162" spans="5:6" x14ac:dyDescent="0.25">
      <c r="E162" s="17">
        <v>44143</v>
      </c>
      <c r="F162" s="16">
        <v>998</v>
      </c>
    </row>
    <row r="163" spans="5:6" x14ac:dyDescent="0.25">
      <c r="E163" s="17">
        <v>44144</v>
      </c>
      <c r="F163" s="16"/>
    </row>
    <row r="164" spans="5:6" x14ac:dyDescent="0.25">
      <c r="E164" s="17">
        <v>44145</v>
      </c>
      <c r="F164" s="16">
        <v>535</v>
      </c>
    </row>
    <row r="165" spans="5:6" x14ac:dyDescent="0.25">
      <c r="E165" s="17">
        <v>44146</v>
      </c>
      <c r="F165" s="16">
        <v>1069</v>
      </c>
    </row>
    <row r="166" spans="5:6" x14ac:dyDescent="0.25">
      <c r="E166" s="17">
        <v>44147</v>
      </c>
      <c r="F166" s="16">
        <v>858</v>
      </c>
    </row>
    <row r="167" spans="5:6" x14ac:dyDescent="0.25">
      <c r="E167" s="17">
        <v>44148</v>
      </c>
      <c r="F167" s="16">
        <v>800</v>
      </c>
    </row>
    <row r="168" spans="5:6" x14ac:dyDescent="0.25">
      <c r="E168" s="17">
        <v>44149</v>
      </c>
      <c r="F168" s="16">
        <v>726</v>
      </c>
    </row>
    <row r="169" spans="5:6" x14ac:dyDescent="0.25">
      <c r="E169" s="17">
        <v>44150</v>
      </c>
      <c r="F169" s="16">
        <v>574</v>
      </c>
    </row>
    <row r="170" spans="5:6" x14ac:dyDescent="0.25">
      <c r="E170" s="17">
        <v>44151</v>
      </c>
      <c r="F170" s="16">
        <v>409</v>
      </c>
    </row>
    <row r="171" spans="5:6" x14ac:dyDescent="0.25">
      <c r="E171" s="17">
        <v>44152</v>
      </c>
      <c r="F171" s="16">
        <v>541</v>
      </c>
    </row>
    <row r="172" spans="5:6" x14ac:dyDescent="0.25">
      <c r="E172" s="17">
        <v>44153</v>
      </c>
      <c r="F172" s="16">
        <v>871</v>
      </c>
    </row>
    <row r="173" spans="5:6" x14ac:dyDescent="0.25">
      <c r="E173" s="17">
        <v>44154</v>
      </c>
      <c r="F173" s="16">
        <v>924</v>
      </c>
    </row>
    <row r="174" spans="5:6" x14ac:dyDescent="0.25">
      <c r="E174" s="17">
        <v>44155</v>
      </c>
      <c r="F174" s="16">
        <v>1031</v>
      </c>
    </row>
    <row r="175" spans="5:6" x14ac:dyDescent="0.25">
      <c r="E175" s="17">
        <v>44156</v>
      </c>
      <c r="F175" s="16">
        <v>1092</v>
      </c>
    </row>
    <row r="176" spans="5:6" x14ac:dyDescent="0.25">
      <c r="E176" s="17">
        <v>44157</v>
      </c>
      <c r="F176" s="16">
        <v>1135</v>
      </c>
    </row>
    <row r="177" spans="5:6" x14ac:dyDescent="0.25">
      <c r="E177" s="17">
        <v>44158</v>
      </c>
      <c r="F177" s="16">
        <v>800</v>
      </c>
    </row>
    <row r="178" spans="5:6" x14ac:dyDescent="0.25">
      <c r="E178" s="17">
        <v>44159</v>
      </c>
      <c r="F178" s="16">
        <v>939</v>
      </c>
    </row>
    <row r="179" spans="5:6" x14ac:dyDescent="0.25">
      <c r="E179" s="17">
        <v>44160</v>
      </c>
      <c r="F179" s="16">
        <v>1144</v>
      </c>
    </row>
    <row r="180" spans="5:6" x14ac:dyDescent="0.25">
      <c r="E180" s="17">
        <v>44161</v>
      </c>
      <c r="F180" s="16">
        <v>1147</v>
      </c>
    </row>
    <row r="181" spans="5:6" x14ac:dyDescent="0.25">
      <c r="E181" s="17">
        <v>44162</v>
      </c>
      <c r="F181" s="16">
        <v>1074</v>
      </c>
    </row>
    <row r="182" spans="5:6" x14ac:dyDescent="0.25">
      <c r="E182" s="17">
        <v>44163</v>
      </c>
      <c r="F182" s="16">
        <v>1063</v>
      </c>
    </row>
    <row r="183" spans="5:6" x14ac:dyDescent="0.25">
      <c r="E183" s="17">
        <v>44164</v>
      </c>
      <c r="F183" s="16">
        <v>940</v>
      </c>
    </row>
    <row r="184" spans="5:6" x14ac:dyDescent="0.25">
      <c r="E184" s="17">
        <v>44165</v>
      </c>
      <c r="F184" s="16">
        <v>646</v>
      </c>
    </row>
    <row r="185" spans="5:6" x14ac:dyDescent="0.25">
      <c r="E185" s="17">
        <v>44166</v>
      </c>
      <c r="F185" s="16">
        <v>724</v>
      </c>
    </row>
    <row r="186" spans="5:6" x14ac:dyDescent="0.25">
      <c r="E186" s="17">
        <v>44167</v>
      </c>
      <c r="F186" s="16">
        <v>877</v>
      </c>
    </row>
    <row r="187" spans="5:6" x14ac:dyDescent="0.25">
      <c r="E187" s="17">
        <v>44168</v>
      </c>
      <c r="F187" s="16">
        <v>878</v>
      </c>
    </row>
    <row r="188" spans="5:6" x14ac:dyDescent="0.25">
      <c r="E188" s="17">
        <v>44169</v>
      </c>
      <c r="F188" s="16">
        <v>813</v>
      </c>
    </row>
    <row r="189" spans="5:6" x14ac:dyDescent="0.25">
      <c r="E189" s="17">
        <v>44170</v>
      </c>
      <c r="F189" s="16">
        <v>758</v>
      </c>
    </row>
    <row r="190" spans="5:6" x14ac:dyDescent="0.25">
      <c r="E190" s="17">
        <v>44171</v>
      </c>
      <c r="F190" s="16">
        <v>786</v>
      </c>
    </row>
    <row r="191" spans="5:6" x14ac:dyDescent="0.25">
      <c r="E191" s="17">
        <v>44172</v>
      </c>
      <c r="F191" s="16">
        <v>544</v>
      </c>
    </row>
    <row r="192" spans="5:6" x14ac:dyDescent="0.25">
      <c r="E192" s="17">
        <v>44173</v>
      </c>
      <c r="F192" s="16">
        <v>585</v>
      </c>
    </row>
    <row r="193" spans="5:6" x14ac:dyDescent="0.25">
      <c r="E193" s="17">
        <v>44174</v>
      </c>
      <c r="F193" s="16">
        <v>716</v>
      </c>
    </row>
    <row r="194" spans="5:6" x14ac:dyDescent="0.25">
      <c r="E194" s="17">
        <v>44175</v>
      </c>
      <c r="F194" s="16">
        <v>798</v>
      </c>
    </row>
    <row r="195" spans="5:6" x14ac:dyDescent="0.25">
      <c r="E195" s="17">
        <v>44176</v>
      </c>
      <c r="F195" s="16">
        <v>654</v>
      </c>
    </row>
    <row r="196" spans="5:6" x14ac:dyDescent="0.25">
      <c r="E196" s="17">
        <v>44177</v>
      </c>
      <c r="F196" s="16">
        <v>680</v>
      </c>
    </row>
    <row r="197" spans="5:6" x14ac:dyDescent="0.25">
      <c r="E197" s="17">
        <v>44178</v>
      </c>
      <c r="F197" s="16">
        <v>606</v>
      </c>
    </row>
    <row r="198" spans="5:6" x14ac:dyDescent="0.25">
      <c r="E198" s="17">
        <v>44179</v>
      </c>
      <c r="F198" s="16">
        <v>477</v>
      </c>
    </row>
    <row r="199" spans="5:6" x14ac:dyDescent="0.25">
      <c r="E199" s="17">
        <v>44180</v>
      </c>
      <c r="F199" s="16">
        <v>521</v>
      </c>
    </row>
    <row r="200" spans="5:6" x14ac:dyDescent="0.25">
      <c r="E200" s="17">
        <v>44181</v>
      </c>
      <c r="F200" s="16">
        <v>795</v>
      </c>
    </row>
    <row r="201" spans="5:6" x14ac:dyDescent="0.25">
      <c r="E201" s="17">
        <v>44182</v>
      </c>
      <c r="F201" s="16">
        <v>586</v>
      </c>
    </row>
    <row r="202" spans="5:6" x14ac:dyDescent="0.25">
      <c r="E202" s="17">
        <v>44183</v>
      </c>
      <c r="F202" s="16">
        <v>642</v>
      </c>
    </row>
    <row r="203" spans="5:6" x14ac:dyDescent="0.25">
      <c r="E203" s="17">
        <v>44184</v>
      </c>
      <c r="F203" s="16">
        <v>632</v>
      </c>
    </row>
    <row r="204" spans="5:6" x14ac:dyDescent="0.25">
      <c r="E204" s="17">
        <v>44185</v>
      </c>
      <c r="F204" s="16">
        <v>586</v>
      </c>
    </row>
    <row r="205" spans="5:6" x14ac:dyDescent="0.25">
      <c r="E205" s="17">
        <v>44186</v>
      </c>
      <c r="F205" s="16">
        <v>463</v>
      </c>
    </row>
    <row r="206" spans="5:6" x14ac:dyDescent="0.25">
      <c r="E206" s="17">
        <v>44187</v>
      </c>
      <c r="F206" s="16">
        <v>503</v>
      </c>
    </row>
    <row r="207" spans="5:6" x14ac:dyDescent="0.25">
      <c r="E207" s="17">
        <v>44188</v>
      </c>
      <c r="F207" s="16">
        <v>745</v>
      </c>
    </row>
    <row r="208" spans="5:6" x14ac:dyDescent="0.25">
      <c r="E208" s="17">
        <v>44189</v>
      </c>
      <c r="F208" s="16">
        <v>643</v>
      </c>
    </row>
    <row r="209" spans="5:6" x14ac:dyDescent="0.25">
      <c r="E209" s="17">
        <v>44190</v>
      </c>
      <c r="F209" s="16">
        <v>596</v>
      </c>
    </row>
    <row r="210" spans="5:6" x14ac:dyDescent="0.25">
      <c r="E210" s="17">
        <v>44191</v>
      </c>
      <c r="F210" s="16">
        <v>536</v>
      </c>
    </row>
    <row r="211" spans="5:6" x14ac:dyDescent="0.25">
      <c r="E211" s="17">
        <v>44192</v>
      </c>
      <c r="F211" s="16">
        <v>578</v>
      </c>
    </row>
    <row r="212" spans="5:6" x14ac:dyDescent="0.25">
      <c r="E212" s="17">
        <v>44193</v>
      </c>
      <c r="F212" s="16">
        <v>557</v>
      </c>
    </row>
    <row r="213" spans="5:6" x14ac:dyDescent="0.25">
      <c r="E213" s="17">
        <v>44194</v>
      </c>
      <c r="F213" s="16">
        <v>537</v>
      </c>
    </row>
    <row r="214" spans="5:6" x14ac:dyDescent="0.25">
      <c r="E214" s="17">
        <v>44195</v>
      </c>
      <c r="F214" s="16">
        <v>714</v>
      </c>
    </row>
    <row r="215" spans="5:6" x14ac:dyDescent="0.25">
      <c r="E215" s="17">
        <v>44196</v>
      </c>
      <c r="F215" s="16">
        <v>714</v>
      </c>
    </row>
    <row r="216" spans="5:6" x14ac:dyDescent="0.25">
      <c r="E216" s="17">
        <v>44197</v>
      </c>
      <c r="F216" s="19">
        <v>631</v>
      </c>
    </row>
    <row r="217" spans="5:6" x14ac:dyDescent="0.25">
      <c r="E217" s="17">
        <v>44198</v>
      </c>
      <c r="F217" s="19">
        <v>592</v>
      </c>
    </row>
    <row r="218" spans="5:6" x14ac:dyDescent="0.25">
      <c r="E218" s="17">
        <v>44199</v>
      </c>
      <c r="F218" s="19">
        <v>581</v>
      </c>
    </row>
    <row r="219" spans="5:6" x14ac:dyDescent="0.25">
      <c r="E219" s="17">
        <v>44200</v>
      </c>
      <c r="F219" s="19">
        <v>516</v>
      </c>
    </row>
    <row r="220" spans="5:6" x14ac:dyDescent="0.25">
      <c r="E220" s="17">
        <v>44201</v>
      </c>
      <c r="F220" s="19">
        <v>539</v>
      </c>
    </row>
    <row r="221" spans="5:6" x14ac:dyDescent="0.25">
      <c r="E221" s="17">
        <v>44202</v>
      </c>
      <c r="F221" s="19">
        <v>795</v>
      </c>
    </row>
    <row r="222" spans="5:6" x14ac:dyDescent="0.25">
      <c r="E222" s="17">
        <v>44203</v>
      </c>
      <c r="F222" s="19">
        <v>665</v>
      </c>
    </row>
    <row r="223" spans="5:6" x14ac:dyDescent="0.25">
      <c r="E223" s="17">
        <v>44204</v>
      </c>
      <c r="F223" s="19">
        <v>654</v>
      </c>
    </row>
    <row r="224" spans="5:6" x14ac:dyDescent="0.25">
      <c r="E224" s="17">
        <v>44205</v>
      </c>
      <c r="F224" s="19">
        <v>595</v>
      </c>
    </row>
    <row r="225" spans="5:6" x14ac:dyDescent="0.25">
      <c r="E225" s="17">
        <v>44206</v>
      </c>
      <c r="F225" s="19">
        <v>656</v>
      </c>
    </row>
    <row r="226" spans="5:6" x14ac:dyDescent="0.25">
      <c r="E226" s="17">
        <v>44207</v>
      </c>
      <c r="F226" s="19">
        <v>434</v>
      </c>
    </row>
    <row r="227" spans="5:6" x14ac:dyDescent="0.25">
      <c r="E227" s="17">
        <v>44208</v>
      </c>
      <c r="F227" s="19">
        <v>473</v>
      </c>
    </row>
    <row r="228" spans="5:6" x14ac:dyDescent="0.25">
      <c r="E228" s="17">
        <v>44209</v>
      </c>
      <c r="F228" s="19">
        <v>675</v>
      </c>
    </row>
    <row r="229" spans="5:6" x14ac:dyDescent="0.25">
      <c r="E229" s="17">
        <v>44210</v>
      </c>
      <c r="F229" s="19">
        <v>607</v>
      </c>
    </row>
    <row r="230" spans="5:6" x14ac:dyDescent="0.25">
      <c r="E230" s="17">
        <v>44211</v>
      </c>
      <c r="F230" s="19">
        <v>574</v>
      </c>
    </row>
    <row r="231" spans="5:6" x14ac:dyDescent="0.25">
      <c r="E231" s="17">
        <v>44212</v>
      </c>
      <c r="F231" s="19">
        <v>571</v>
      </c>
    </row>
    <row r="232" spans="5:6" x14ac:dyDescent="0.25">
      <c r="E232" s="17">
        <v>44213</v>
      </c>
      <c r="F232" s="19">
        <v>530</v>
      </c>
    </row>
    <row r="233" spans="5:6" x14ac:dyDescent="0.25">
      <c r="E233" s="17">
        <v>44214</v>
      </c>
      <c r="F233" s="19">
        <v>395</v>
      </c>
    </row>
    <row r="234" spans="5:6" x14ac:dyDescent="0.25">
      <c r="E234" s="17">
        <v>44215</v>
      </c>
      <c r="F234" s="19">
        <v>473</v>
      </c>
    </row>
    <row r="235" spans="5:6" x14ac:dyDescent="0.25">
      <c r="E235" s="17">
        <v>44216</v>
      </c>
      <c r="F235" s="19">
        <v>501</v>
      </c>
    </row>
    <row r="236" spans="5:6" x14ac:dyDescent="0.25">
      <c r="E236" s="17">
        <v>44217</v>
      </c>
      <c r="F236" s="19">
        <v>527</v>
      </c>
    </row>
    <row r="237" spans="5:6" x14ac:dyDescent="0.25">
      <c r="E237" s="17">
        <v>44218</v>
      </c>
      <c r="F237" s="19">
        <v>482</v>
      </c>
    </row>
    <row r="238" spans="5:6" x14ac:dyDescent="0.25">
      <c r="E238" s="17">
        <v>44219</v>
      </c>
      <c r="F238" s="19">
        <v>435</v>
      </c>
    </row>
    <row r="239" spans="5:6" x14ac:dyDescent="0.25">
      <c r="E239" s="17">
        <v>44220</v>
      </c>
      <c r="F239" s="19">
        <v>479</v>
      </c>
    </row>
    <row r="240" spans="5:6" x14ac:dyDescent="0.25">
      <c r="E240" s="17">
        <v>44221</v>
      </c>
      <c r="F240" s="19">
        <v>348</v>
      </c>
    </row>
    <row r="241" spans="5:6" x14ac:dyDescent="0.25">
      <c r="E241" s="17">
        <v>44222</v>
      </c>
      <c r="F241" s="19">
        <v>342</v>
      </c>
    </row>
    <row r="242" spans="5:6" x14ac:dyDescent="0.25">
      <c r="E242" s="17">
        <v>44223</v>
      </c>
      <c r="F242" s="19">
        <v>434</v>
      </c>
    </row>
    <row r="243" spans="5:6" x14ac:dyDescent="0.25">
      <c r="E243" s="17">
        <v>44224</v>
      </c>
      <c r="F243" s="19">
        <v>394</v>
      </c>
    </row>
    <row r="244" spans="5:6" x14ac:dyDescent="0.25">
      <c r="E244" s="17">
        <v>44225</v>
      </c>
      <c r="F244" s="19">
        <v>494</v>
      </c>
    </row>
    <row r="245" spans="5:6" x14ac:dyDescent="0.25">
      <c r="E245" s="17">
        <v>44226</v>
      </c>
      <c r="F245" s="19">
        <v>429</v>
      </c>
    </row>
    <row r="246" spans="5:6" x14ac:dyDescent="0.25">
      <c r="E246" s="17">
        <v>44227</v>
      </c>
      <c r="F246" s="19">
        <v>483</v>
      </c>
    </row>
    <row r="247" spans="5:6" x14ac:dyDescent="0.25">
      <c r="E247" s="17">
        <v>44228</v>
      </c>
      <c r="F247" s="16">
        <v>328</v>
      </c>
    </row>
    <row r="248" spans="5:6" x14ac:dyDescent="0.25">
      <c r="E248" s="17">
        <v>44229</v>
      </c>
      <c r="F248" s="16">
        <v>334</v>
      </c>
    </row>
    <row r="249" spans="5:6" x14ac:dyDescent="0.25">
      <c r="E249" s="17">
        <v>44230</v>
      </c>
      <c r="F249" s="16">
        <v>503</v>
      </c>
    </row>
    <row r="250" spans="5:6" x14ac:dyDescent="0.25">
      <c r="E250" s="17">
        <v>44231</v>
      </c>
      <c r="F250" s="16">
        <v>463</v>
      </c>
    </row>
    <row r="251" spans="5:6" x14ac:dyDescent="0.25">
      <c r="E251" s="17">
        <v>44232</v>
      </c>
      <c r="F251" s="16">
        <v>415</v>
      </c>
    </row>
    <row r="252" spans="5:6" x14ac:dyDescent="0.25">
      <c r="E252" s="17">
        <v>44233</v>
      </c>
      <c r="F252" s="16">
        <v>414</v>
      </c>
    </row>
    <row r="253" spans="5:6" x14ac:dyDescent="0.25">
      <c r="E253" s="17">
        <v>44234</v>
      </c>
      <c r="F253" s="16">
        <v>448</v>
      </c>
    </row>
    <row r="254" spans="5:6" x14ac:dyDescent="0.25">
      <c r="E254" s="17">
        <v>44235</v>
      </c>
      <c r="F254" s="16">
        <v>399</v>
      </c>
    </row>
    <row r="255" spans="5:6" x14ac:dyDescent="0.25">
      <c r="E255" s="17">
        <v>44236</v>
      </c>
      <c r="F255" s="16">
        <v>375</v>
      </c>
    </row>
    <row r="256" spans="5:6" x14ac:dyDescent="0.25">
      <c r="E256" s="17">
        <v>44237</v>
      </c>
      <c r="F256" s="16">
        <v>558</v>
      </c>
    </row>
    <row r="257" spans="5:6" x14ac:dyDescent="0.25">
      <c r="E257" s="17">
        <v>44238</v>
      </c>
      <c r="F257" s="16">
        <v>510</v>
      </c>
    </row>
    <row r="258" spans="5:6" x14ac:dyDescent="0.25">
      <c r="E258" s="17">
        <v>44239</v>
      </c>
      <c r="F258" s="16">
        <v>599</v>
      </c>
    </row>
    <row r="259" spans="5:6" x14ac:dyDescent="0.25">
      <c r="E259" s="17">
        <v>44240</v>
      </c>
      <c r="F259" s="16">
        <v>529</v>
      </c>
    </row>
    <row r="260" spans="5:6" x14ac:dyDescent="0.25">
      <c r="E260" s="17">
        <v>44241</v>
      </c>
      <c r="F260" s="16">
        <v>645</v>
      </c>
    </row>
    <row r="261" spans="5:6" x14ac:dyDescent="0.25">
      <c r="E261" s="17">
        <v>44242</v>
      </c>
      <c r="F261" s="16">
        <v>493</v>
      </c>
    </row>
    <row r="262" spans="5:6" x14ac:dyDescent="0.25">
      <c r="E262" s="17">
        <v>44243</v>
      </c>
      <c r="F262" s="16">
        <v>461</v>
      </c>
    </row>
    <row r="263" spans="5:6" x14ac:dyDescent="0.25">
      <c r="E263" s="17">
        <v>44244</v>
      </c>
      <c r="F263" s="16">
        <v>721</v>
      </c>
    </row>
    <row r="264" spans="5:6" x14ac:dyDescent="0.25">
      <c r="E264" s="17">
        <v>44245</v>
      </c>
      <c r="F264" s="16">
        <v>736</v>
      </c>
    </row>
    <row r="265" spans="5:6" x14ac:dyDescent="0.25">
      <c r="E265" s="17">
        <v>44246</v>
      </c>
      <c r="F265" s="16">
        <v>823</v>
      </c>
    </row>
    <row r="266" spans="5:6" x14ac:dyDescent="0.25">
      <c r="E266" s="17">
        <v>44247</v>
      </c>
      <c r="F266" s="16">
        <v>897</v>
      </c>
    </row>
    <row r="267" spans="5:6" x14ac:dyDescent="0.25">
      <c r="E267" s="17">
        <v>44248</v>
      </c>
      <c r="F267" s="16">
        <v>921</v>
      </c>
    </row>
    <row r="268" spans="5:6" x14ac:dyDescent="0.25">
      <c r="E268" s="17">
        <v>44249</v>
      </c>
      <c r="F268" s="16">
        <v>760</v>
      </c>
    </row>
    <row r="269" spans="5:6" x14ac:dyDescent="0.25">
      <c r="E269" s="17">
        <v>44250</v>
      </c>
      <c r="F269" s="16">
        <v>643</v>
      </c>
    </row>
    <row r="270" spans="5:6" x14ac:dyDescent="0.25">
      <c r="E270" s="17">
        <v>44251</v>
      </c>
      <c r="F270" s="16">
        <v>1167</v>
      </c>
    </row>
    <row r="271" spans="5:6" x14ac:dyDescent="0.25">
      <c r="E271" s="17">
        <v>44252</v>
      </c>
      <c r="F271" s="16">
        <v>1145</v>
      </c>
    </row>
    <row r="272" spans="5:6" x14ac:dyDescent="0.25">
      <c r="E272" s="17">
        <v>44253</v>
      </c>
      <c r="F272" s="16">
        <v>1034</v>
      </c>
    </row>
    <row r="273" spans="5:6" x14ac:dyDescent="0.25">
      <c r="E273" s="17">
        <v>44254</v>
      </c>
      <c r="F273" s="16">
        <v>987</v>
      </c>
    </row>
    <row r="274" spans="5:6" x14ac:dyDescent="0.25">
      <c r="E274" s="17">
        <v>44255</v>
      </c>
      <c r="F274" s="16">
        <v>1051</v>
      </c>
    </row>
    <row r="275" spans="5:6" x14ac:dyDescent="0.25">
      <c r="E275" s="17">
        <v>44256</v>
      </c>
      <c r="F275" s="16">
        <v>855</v>
      </c>
    </row>
    <row r="276" spans="5:6" x14ac:dyDescent="0.25">
      <c r="E276" s="17">
        <v>44257</v>
      </c>
      <c r="F276" s="16">
        <v>849</v>
      </c>
    </row>
    <row r="277" spans="5:6" x14ac:dyDescent="0.25">
      <c r="E277" s="17">
        <v>44258</v>
      </c>
      <c r="F277" s="16">
        <v>1121</v>
      </c>
    </row>
    <row r="278" spans="5:6" x14ac:dyDescent="0.25">
      <c r="E278" s="17">
        <v>44259</v>
      </c>
      <c r="F278" s="16">
        <v>1103</v>
      </c>
    </row>
    <row r="279" spans="5:6" x14ac:dyDescent="0.25">
      <c r="E279" s="17">
        <v>44260</v>
      </c>
      <c r="F279" s="16">
        <v>1173</v>
      </c>
    </row>
    <row r="280" spans="5:6" x14ac:dyDescent="0.25">
      <c r="E280" s="17">
        <v>44261</v>
      </c>
      <c r="F280" s="16">
        <v>1188</v>
      </c>
    </row>
    <row r="281" spans="5:6" x14ac:dyDescent="0.25">
      <c r="E281" s="17">
        <v>44262</v>
      </c>
      <c r="F281" s="16">
        <v>1360</v>
      </c>
    </row>
    <row r="282" spans="5:6" x14ac:dyDescent="0.25">
      <c r="E282" s="17">
        <v>44263</v>
      </c>
      <c r="F282" s="16">
        <v>1008</v>
      </c>
    </row>
    <row r="283" spans="5:6" x14ac:dyDescent="0.25">
      <c r="E283" s="17">
        <v>44264</v>
      </c>
      <c r="F283" s="16">
        <v>1012</v>
      </c>
    </row>
    <row r="284" spans="5:6" x14ac:dyDescent="0.25">
      <c r="E284" s="17">
        <v>44265</v>
      </c>
      <c r="F284" s="16">
        <v>1539</v>
      </c>
    </row>
    <row r="285" spans="5:6" x14ac:dyDescent="0.25">
      <c r="E285" s="17">
        <v>44266</v>
      </c>
      <c r="F285" s="16">
        <v>1508</v>
      </c>
    </row>
    <row r="286" spans="5:6" x14ac:dyDescent="0.25">
      <c r="E286" s="17">
        <v>44267</v>
      </c>
      <c r="F286" s="16">
        <v>1646</v>
      </c>
    </row>
    <row r="287" spans="5:6" x14ac:dyDescent="0.25">
      <c r="E287" s="17">
        <v>44268</v>
      </c>
      <c r="F287" s="16">
        <v>1708</v>
      </c>
    </row>
    <row r="288" spans="5:6" x14ac:dyDescent="0.25">
      <c r="E288" s="17">
        <v>44269</v>
      </c>
      <c r="F288" s="16">
        <v>1962</v>
      </c>
    </row>
    <row r="289" spans="5:6" x14ac:dyDescent="0.25">
      <c r="E289" s="17">
        <v>44270</v>
      </c>
      <c r="F289" s="16">
        <v>1712</v>
      </c>
    </row>
    <row r="290" spans="5:6" x14ac:dyDescent="0.25">
      <c r="E290" s="17">
        <v>44271</v>
      </c>
      <c r="F290" s="16">
        <v>1922</v>
      </c>
    </row>
    <row r="291" spans="5:6" x14ac:dyDescent="0.25">
      <c r="E291" s="17">
        <v>44272</v>
      </c>
      <c r="F291" s="16">
        <v>2377</v>
      </c>
    </row>
    <row r="292" spans="5:6" x14ac:dyDescent="0.25">
      <c r="E292" s="17">
        <v>44273</v>
      </c>
      <c r="F292" s="16">
        <v>2877</v>
      </c>
    </row>
    <row r="293" spans="5:6" x14ac:dyDescent="0.25">
      <c r="E293" s="17">
        <v>44274</v>
      </c>
      <c r="F293" s="16">
        <v>3062</v>
      </c>
    </row>
    <row r="294" spans="5:6" x14ac:dyDescent="0.25">
      <c r="E294" s="17">
        <v>44275</v>
      </c>
      <c r="F294" s="16">
        <v>3982</v>
      </c>
    </row>
    <row r="295" spans="5:6" x14ac:dyDescent="0.25">
      <c r="E295" s="17">
        <v>44276</v>
      </c>
      <c r="F295" s="16">
        <v>3775</v>
      </c>
    </row>
    <row r="296" spans="5:6" x14ac:dyDescent="0.25">
      <c r="E296" s="17">
        <v>44277</v>
      </c>
      <c r="F296" s="16">
        <v>3560</v>
      </c>
    </row>
    <row r="297" spans="5:6" x14ac:dyDescent="0.25">
      <c r="E297" s="17">
        <v>44278</v>
      </c>
      <c r="F297" s="16">
        <v>3512</v>
      </c>
    </row>
    <row r="298" spans="5:6" x14ac:dyDescent="0.25">
      <c r="E298" s="17">
        <v>44279</v>
      </c>
      <c r="F298" s="16">
        <v>5185</v>
      </c>
    </row>
    <row r="299" spans="5:6" x14ac:dyDescent="0.25">
      <c r="E299" s="17">
        <v>44280</v>
      </c>
      <c r="F299" s="16">
        <v>5504</v>
      </c>
    </row>
    <row r="300" spans="5:6" x14ac:dyDescent="0.25">
      <c r="E300" s="17">
        <v>44281</v>
      </c>
      <c r="F300" s="16">
        <v>5513</v>
      </c>
    </row>
    <row r="301" spans="5:6" x14ac:dyDescent="0.25">
      <c r="E301" s="17">
        <v>44282</v>
      </c>
      <c r="F301" s="16">
        <v>6123</v>
      </c>
    </row>
    <row r="302" spans="5:6" x14ac:dyDescent="0.25">
      <c r="E302" s="17">
        <v>44283</v>
      </c>
      <c r="F302" s="16">
        <v>6923</v>
      </c>
    </row>
    <row r="303" spans="5:6" x14ac:dyDescent="0.25">
      <c r="E303" s="17">
        <v>44284</v>
      </c>
      <c r="F303" s="16">
        <v>5888</v>
      </c>
    </row>
    <row r="304" spans="5:6" x14ac:dyDescent="0.25">
      <c r="E304" s="17">
        <v>44285</v>
      </c>
      <c r="F304" s="16">
        <v>4758</v>
      </c>
    </row>
    <row r="305" spans="5:6" x14ac:dyDescent="0.25">
      <c r="E305" s="17">
        <v>44286</v>
      </c>
      <c r="F305" s="16">
        <v>5394</v>
      </c>
    </row>
    <row r="306" spans="5:6" x14ac:dyDescent="0.25">
      <c r="E306" s="104">
        <v>44287</v>
      </c>
      <c r="F306" s="93">
        <v>8646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workbookViewId="0">
      <pane ySplit="1" topLeftCell="A2" activePane="bottomLeft" state="frozen"/>
      <selection pane="bottomLeft" activeCell="G8" sqref="G8"/>
    </sheetView>
  </sheetViews>
  <sheetFormatPr defaultRowHeight="15" x14ac:dyDescent="0.25"/>
  <cols>
    <col min="1" max="1" width="10.140625" style="75" bestFit="1" customWidth="1"/>
    <col min="2" max="2" width="20.28515625" style="75" customWidth="1"/>
    <col min="3" max="3" width="10.5703125" style="75" bestFit="1" customWidth="1"/>
    <col min="4" max="4" width="9.5703125" style="75" bestFit="1" customWidth="1"/>
    <col min="5" max="5" width="14.7109375" style="75" bestFit="1" customWidth="1"/>
    <col min="6" max="6" width="11.5703125" style="75" bestFit="1" customWidth="1"/>
    <col min="7" max="7" width="14.5703125" style="75" customWidth="1"/>
    <col min="8" max="8" width="31.5703125" style="75" bestFit="1" customWidth="1"/>
    <col min="9" max="9" width="12" style="75" bestFit="1" customWidth="1"/>
    <col min="10" max="10" width="9.140625" style="75"/>
    <col min="11" max="11" width="41.42578125" style="75" bestFit="1" customWidth="1"/>
    <col min="12" max="16384" width="9.140625" style="75"/>
  </cols>
  <sheetData>
    <row r="1" spans="1:9" ht="15.75" thickBot="1" x14ac:dyDescent="0.3">
      <c r="A1" s="87" t="s">
        <v>8</v>
      </c>
      <c r="B1" s="88" t="s">
        <v>14</v>
      </c>
      <c r="C1" s="89" t="s">
        <v>13</v>
      </c>
      <c r="D1" s="89" t="s">
        <v>15</v>
      </c>
      <c r="E1" s="89" t="s">
        <v>19</v>
      </c>
      <c r="F1" s="90" t="s">
        <v>16</v>
      </c>
      <c r="G1" s="28"/>
      <c r="H1" s="33" t="s">
        <v>84</v>
      </c>
      <c r="I1" s="33" t="s">
        <v>85</v>
      </c>
    </row>
    <row r="2" spans="1:9" x14ac:dyDescent="0.25">
      <c r="A2" s="24">
        <v>44307</v>
      </c>
      <c r="B2" s="30">
        <f t="shared" ref="B2:B15" si="0">E2</f>
        <v>17.904249059080943</v>
      </c>
      <c r="C2" s="30">
        <f t="shared" ref="C2:C22" si="1">B3</f>
        <v>18.142998975539296</v>
      </c>
      <c r="D2" s="30">
        <f t="shared" ref="D2:D22" si="2">B4</f>
        <v>18.384908947617273</v>
      </c>
      <c r="E2" s="30">
        <f t="shared" ref="E2:E65" si="3">C2*$I$2^$I$4+D2*$I$3^$I$4</f>
        <v>17.904249059080943</v>
      </c>
      <c r="F2" s="31">
        <f t="shared" ref="F2:F17" si="4">(B2-E2)^2</f>
        <v>0</v>
      </c>
      <c r="H2" s="18" t="s">
        <v>17</v>
      </c>
      <c r="I2" s="18">
        <v>5.4827098746229196E-4</v>
      </c>
    </row>
    <row r="3" spans="1:9" x14ac:dyDescent="0.25">
      <c r="A3" s="20">
        <v>44306</v>
      </c>
      <c r="B3" s="30">
        <f t="shared" si="0"/>
        <v>18.142998975539296</v>
      </c>
      <c r="C3" s="30">
        <f t="shared" si="1"/>
        <v>18.384908947617273</v>
      </c>
      <c r="D3" s="30">
        <f t="shared" si="2"/>
        <v>18.63009821013555</v>
      </c>
      <c r="E3" s="30">
        <f t="shared" si="3"/>
        <v>18.142998975539296</v>
      </c>
      <c r="F3" s="31">
        <f t="shared" si="4"/>
        <v>0</v>
      </c>
      <c r="H3" s="18" t="s">
        <v>18</v>
      </c>
      <c r="I3" s="18">
        <v>3.003126791870105E-5</v>
      </c>
    </row>
    <row r="4" spans="1:9" x14ac:dyDescent="0.25">
      <c r="A4" s="24">
        <v>44305</v>
      </c>
      <c r="B4" s="30">
        <f t="shared" si="0"/>
        <v>18.384908947617273</v>
      </c>
      <c r="C4" s="30">
        <f t="shared" si="1"/>
        <v>18.63009821013555</v>
      </c>
      <c r="D4" s="30">
        <f t="shared" si="2"/>
        <v>18.878435032710712</v>
      </c>
      <c r="E4" s="30">
        <f t="shared" si="3"/>
        <v>18.384908947617273</v>
      </c>
      <c r="F4" s="31">
        <f t="shared" si="4"/>
        <v>0</v>
      </c>
      <c r="H4" s="18" t="s">
        <v>21</v>
      </c>
      <c r="I4" s="18">
        <v>8.0241488533155936E-2</v>
      </c>
    </row>
    <row r="5" spans="1:9" ht="15.75" thickBot="1" x14ac:dyDescent="0.3">
      <c r="A5" s="20">
        <v>44304</v>
      </c>
      <c r="B5" s="30">
        <f t="shared" si="0"/>
        <v>18.63009821013555</v>
      </c>
      <c r="C5" s="30">
        <f t="shared" si="1"/>
        <v>18.878435032710712</v>
      </c>
      <c r="D5" s="30">
        <f t="shared" si="2"/>
        <v>19.130360692497057</v>
      </c>
      <c r="E5" s="30">
        <f t="shared" si="3"/>
        <v>18.63009821013555</v>
      </c>
      <c r="F5" s="31">
        <f t="shared" si="4"/>
        <v>0</v>
      </c>
      <c r="H5"/>
      <c r="I5"/>
    </row>
    <row r="6" spans="1:9" ht="15.75" thickBot="1" x14ac:dyDescent="0.3">
      <c r="A6" s="24">
        <v>44303</v>
      </c>
      <c r="B6" s="30">
        <f t="shared" si="0"/>
        <v>18.878435032710712</v>
      </c>
      <c r="C6" s="30">
        <f t="shared" si="1"/>
        <v>19.130360692497057</v>
      </c>
      <c r="D6" s="30">
        <f t="shared" si="2"/>
        <v>19.38501430472251</v>
      </c>
      <c r="E6" s="30">
        <f t="shared" si="3"/>
        <v>18.878435032710712</v>
      </c>
      <c r="F6" s="31">
        <f t="shared" si="4"/>
        <v>0</v>
      </c>
      <c r="H6" s="33" t="s">
        <v>22</v>
      </c>
      <c r="I6" s="33"/>
    </row>
    <row r="7" spans="1:9" x14ac:dyDescent="0.25">
      <c r="A7" s="20">
        <v>44302</v>
      </c>
      <c r="B7" s="21">
        <f t="shared" si="0"/>
        <v>19.130360692497057</v>
      </c>
      <c r="C7" s="21">
        <f t="shared" si="1"/>
        <v>19.38501430472251</v>
      </c>
      <c r="D7" s="21">
        <f t="shared" si="2"/>
        <v>19.644500351967753</v>
      </c>
      <c r="E7" s="21">
        <f t="shared" si="3"/>
        <v>19.130360692497057</v>
      </c>
      <c r="F7" s="29">
        <f t="shared" si="4"/>
        <v>0</v>
      </c>
      <c r="H7" s="18" t="s">
        <v>28</v>
      </c>
      <c r="I7" s="34">
        <f>AVERAGE(F18:F103)</f>
        <v>4.4097088311216153</v>
      </c>
    </row>
    <row r="8" spans="1:9" x14ac:dyDescent="0.25">
      <c r="A8" s="20">
        <v>44301</v>
      </c>
      <c r="B8" s="21">
        <f t="shared" si="0"/>
        <v>19.38501430472251</v>
      </c>
      <c r="C8" s="21">
        <f t="shared" si="1"/>
        <v>19.644500351967753</v>
      </c>
      <c r="D8" s="21">
        <f t="shared" si="2"/>
        <v>19.904176681418946</v>
      </c>
      <c r="E8" s="21">
        <f t="shared" si="3"/>
        <v>19.38501430472251</v>
      </c>
      <c r="F8" s="29">
        <f t="shared" si="4"/>
        <v>0</v>
      </c>
    </row>
    <row r="9" spans="1:9" x14ac:dyDescent="0.25">
      <c r="A9" s="20">
        <v>44300</v>
      </c>
      <c r="B9" s="21">
        <f t="shared" si="0"/>
        <v>19.644500351967753</v>
      </c>
      <c r="C9" s="21">
        <f t="shared" si="1"/>
        <v>19.904176681418946</v>
      </c>
      <c r="D9" s="21">
        <f t="shared" si="2"/>
        <v>20.17475707265768</v>
      </c>
      <c r="E9" s="21">
        <f t="shared" si="3"/>
        <v>19.644500351967753</v>
      </c>
      <c r="F9" s="29">
        <f t="shared" si="4"/>
        <v>0</v>
      </c>
    </row>
    <row r="10" spans="1:9" x14ac:dyDescent="0.25">
      <c r="A10" s="20">
        <v>44299</v>
      </c>
      <c r="B10" s="21">
        <f t="shared" si="0"/>
        <v>19.904176681418946</v>
      </c>
      <c r="C10" s="21">
        <f t="shared" si="1"/>
        <v>20.17475707265768</v>
      </c>
      <c r="D10" s="21">
        <f t="shared" si="2"/>
        <v>20.432010317199257</v>
      </c>
      <c r="E10" s="21">
        <f t="shared" si="3"/>
        <v>19.904176681418946</v>
      </c>
      <c r="F10" s="29">
        <f t="shared" si="4"/>
        <v>0</v>
      </c>
    </row>
    <row r="11" spans="1:9" x14ac:dyDescent="0.25">
      <c r="A11" s="20">
        <v>44298</v>
      </c>
      <c r="B11" s="21">
        <f t="shared" si="0"/>
        <v>20.17475707265768</v>
      </c>
      <c r="C11" s="21">
        <f t="shared" si="1"/>
        <v>20.432010317199257</v>
      </c>
      <c r="D11" s="21">
        <f t="shared" si="2"/>
        <v>20.731234904255786</v>
      </c>
      <c r="E11" s="21">
        <f t="shared" si="3"/>
        <v>20.17475707265768</v>
      </c>
      <c r="F11" s="29">
        <f t="shared" si="4"/>
        <v>0</v>
      </c>
    </row>
    <row r="12" spans="1:9" x14ac:dyDescent="0.25">
      <c r="A12" s="20">
        <v>44297</v>
      </c>
      <c r="B12" s="21">
        <f t="shared" si="0"/>
        <v>20.432010317199257</v>
      </c>
      <c r="C12" s="21">
        <f t="shared" si="1"/>
        <v>20.731234904255786</v>
      </c>
      <c r="D12" s="21">
        <f t="shared" si="2"/>
        <v>20.946737957271651</v>
      </c>
      <c r="E12" s="21">
        <f t="shared" si="3"/>
        <v>20.432010317199257</v>
      </c>
      <c r="F12" s="29">
        <f t="shared" si="4"/>
        <v>0</v>
      </c>
    </row>
    <row r="13" spans="1:9" x14ac:dyDescent="0.25">
      <c r="A13" s="20">
        <v>44296</v>
      </c>
      <c r="B13" s="21">
        <f t="shared" si="0"/>
        <v>20.731234904255786</v>
      </c>
      <c r="C13" s="21">
        <f t="shared" si="1"/>
        <v>20.946737957271651</v>
      </c>
      <c r="D13" s="21">
        <f t="shared" si="2"/>
        <v>21.364728188178447</v>
      </c>
      <c r="E13" s="21">
        <f t="shared" si="3"/>
        <v>20.731234904255786</v>
      </c>
      <c r="F13" s="29">
        <f t="shared" si="4"/>
        <v>0</v>
      </c>
      <c r="G13" s="10"/>
    </row>
    <row r="14" spans="1:9" x14ac:dyDescent="0.25">
      <c r="A14" s="20">
        <v>44295</v>
      </c>
      <c r="B14" s="21">
        <f t="shared" si="0"/>
        <v>20.946737957271651</v>
      </c>
      <c r="C14" s="21">
        <f t="shared" si="1"/>
        <v>21.364728188178447</v>
      </c>
      <c r="D14" s="21">
        <f t="shared" si="2"/>
        <v>21.334012208893128</v>
      </c>
      <c r="E14" s="21">
        <f t="shared" si="3"/>
        <v>20.946737957271651</v>
      </c>
      <c r="F14" s="29">
        <f t="shared" si="4"/>
        <v>0</v>
      </c>
    </row>
    <row r="15" spans="1:9" x14ac:dyDescent="0.25">
      <c r="A15" s="20">
        <v>44294</v>
      </c>
      <c r="B15" s="21">
        <f t="shared" si="0"/>
        <v>21.364728188178447</v>
      </c>
      <c r="C15" s="21">
        <f t="shared" si="1"/>
        <v>21.334012208893128</v>
      </c>
      <c r="D15" s="21">
        <f t="shared" si="2"/>
        <v>22.336735184524123</v>
      </c>
      <c r="E15" s="21">
        <f t="shared" si="3"/>
        <v>21.364728188178447</v>
      </c>
      <c r="F15" s="29">
        <f t="shared" si="4"/>
        <v>0</v>
      </c>
      <c r="H15" s="79"/>
    </row>
    <row r="16" spans="1:9" x14ac:dyDescent="0.25">
      <c r="A16" s="20">
        <v>44293</v>
      </c>
      <c r="B16" s="21">
        <f>E16</f>
        <v>21.334012208893128</v>
      </c>
      <c r="C16" s="21">
        <f t="shared" si="1"/>
        <v>22.336735184524123</v>
      </c>
      <c r="D16" s="21">
        <f t="shared" si="2"/>
        <v>21</v>
      </c>
      <c r="E16" s="21">
        <f t="shared" si="3"/>
        <v>21.334012208893128</v>
      </c>
      <c r="F16" s="29">
        <f t="shared" si="4"/>
        <v>0</v>
      </c>
      <c r="H16" s="79"/>
    </row>
    <row r="17" spans="1:6" x14ac:dyDescent="0.25">
      <c r="A17" s="20">
        <v>44292</v>
      </c>
      <c r="B17" s="21">
        <f>E17</f>
        <v>22.336735184524123</v>
      </c>
      <c r="C17" s="21">
        <f t="shared" si="1"/>
        <v>21</v>
      </c>
      <c r="D17" s="21">
        <f t="shared" si="2"/>
        <v>25</v>
      </c>
      <c r="E17" s="21">
        <f t="shared" si="3"/>
        <v>22.336735184524123</v>
      </c>
      <c r="F17" s="29">
        <f t="shared" si="4"/>
        <v>0</v>
      </c>
    </row>
    <row r="18" spans="1:6" x14ac:dyDescent="0.25">
      <c r="A18" s="20">
        <v>44291</v>
      </c>
      <c r="B18" s="21">
        <f>VLOOKUP('Power curve D'!A18, 'Data for Deaths'!$A$2:$B$96, 2, FALSE)</f>
        <v>21</v>
      </c>
      <c r="C18" s="21">
        <f t="shared" si="1"/>
        <v>25</v>
      </c>
      <c r="D18" s="21">
        <f t="shared" si="2"/>
        <v>27</v>
      </c>
      <c r="E18" s="21">
        <f>C18*$I$2^$I$4+D18*$I$3^$I$4</f>
        <v>25.393721928896085</v>
      </c>
      <c r="F18" s="29">
        <f>(B18-E18)^2</f>
        <v>19.304792388462332</v>
      </c>
    </row>
    <row r="19" spans="1:6" x14ac:dyDescent="0.25">
      <c r="A19" s="20">
        <v>44290</v>
      </c>
      <c r="B19" s="21">
        <f>VLOOKUP('Power curve D'!A19, 'Data for Deaths'!$A$2:$B$96, 2, FALSE)</f>
        <v>25</v>
      </c>
      <c r="C19" s="21">
        <f t="shared" si="1"/>
        <v>27</v>
      </c>
      <c r="D19" s="21">
        <f t="shared" si="2"/>
        <v>20</v>
      </c>
      <c r="E19" s="21">
        <f t="shared" si="3"/>
        <v>23.453219562284083</v>
      </c>
      <c r="F19" s="29">
        <f t="shared" ref="F19:F82" si="5">(B19-E19)^2</f>
        <v>2.3925297225006434</v>
      </c>
    </row>
    <row r="20" spans="1:6" x14ac:dyDescent="0.25">
      <c r="A20" s="20">
        <v>44289</v>
      </c>
      <c r="B20" s="21">
        <f>VLOOKUP('Power curve D'!A20, 'Data for Deaths'!$A$2:$B$96, 2, FALSE)</f>
        <v>27</v>
      </c>
      <c r="C20" s="21">
        <f t="shared" si="1"/>
        <v>20</v>
      </c>
      <c r="D20" s="21">
        <f t="shared" si="2"/>
        <v>18</v>
      </c>
      <c r="E20" s="21">
        <f t="shared" si="3"/>
        <v>18.753929460657776</v>
      </c>
      <c r="F20" s="29">
        <f t="shared" si="5"/>
        <v>67.99767933980776</v>
      </c>
    </row>
    <row r="21" spans="1:6" x14ac:dyDescent="0.25">
      <c r="A21" s="20">
        <v>44288</v>
      </c>
      <c r="B21" s="21">
        <f>VLOOKUP('Power curve D'!A21, 'Data for Deaths'!$A$2:$B$96, 2, FALSE)</f>
        <v>20</v>
      </c>
      <c r="C21" s="21">
        <f t="shared" si="1"/>
        <v>18</v>
      </c>
      <c r="D21" s="21">
        <f t="shared" si="2"/>
        <v>15</v>
      </c>
      <c r="E21" s="21">
        <f t="shared" si="3"/>
        <v>16.358187153772302</v>
      </c>
      <c r="F21" s="29">
        <f t="shared" si="5"/>
        <v>13.262800806949084</v>
      </c>
    </row>
    <row r="22" spans="1:6" x14ac:dyDescent="0.25">
      <c r="A22" s="20">
        <v>44287</v>
      </c>
      <c r="B22" s="21">
        <f>VLOOKUP('Power curve D'!A22, 'Data for Deaths'!$A$2:$B$96, 2, FALSE)</f>
        <v>18</v>
      </c>
      <c r="C22" s="21">
        <f t="shared" si="1"/>
        <v>15</v>
      </c>
      <c r="D22" s="21">
        <f t="shared" si="2"/>
        <v>10</v>
      </c>
      <c r="E22" s="21">
        <f t="shared" si="3"/>
        <v>12.547761459769216</v>
      </c>
      <c r="F22" s="29">
        <f t="shared" si="5"/>
        <v>29.726905099577909</v>
      </c>
    </row>
    <row r="23" spans="1:6" x14ac:dyDescent="0.25">
      <c r="A23" s="20">
        <v>44286</v>
      </c>
      <c r="B23" s="21">
        <f>VLOOKUP('Power curve D'!A23, 'Data for Deaths'!$A$2:$B$96, 2, FALSE)</f>
        <v>15</v>
      </c>
      <c r="C23" s="21">
        <f>B24</f>
        <v>10</v>
      </c>
      <c r="D23" s="21">
        <f>B25</f>
        <v>12</v>
      </c>
      <c r="E23" s="21">
        <f t="shared" si="3"/>
        <v>10.677838132378131</v>
      </c>
      <c r="F23" s="29">
        <f t="shared" si="5"/>
        <v>18.681083209924562</v>
      </c>
    </row>
    <row r="24" spans="1:6" x14ac:dyDescent="0.25">
      <c r="A24" s="20">
        <v>44285</v>
      </c>
      <c r="B24" s="21">
        <f>VLOOKUP('Power curve D'!A24, 'Data for Deaths'!$A$2:$B$96, 2, FALSE)</f>
        <v>10</v>
      </c>
      <c r="C24" s="21">
        <f>B25</f>
        <v>12</v>
      </c>
      <c r="D24" s="21">
        <f t="shared" ref="D24:D87" si="6">B26</f>
        <v>8</v>
      </c>
      <c r="E24" s="21">
        <f t="shared" si="3"/>
        <v>10.038209167815372</v>
      </c>
      <c r="F24" s="29">
        <f t="shared" si="5"/>
        <v>1.4599405051432918E-3</v>
      </c>
    </row>
    <row r="25" spans="1:6" x14ac:dyDescent="0.25">
      <c r="A25" s="20">
        <v>44284</v>
      </c>
      <c r="B25" s="21">
        <f>VLOOKUP('Power curve D'!A25, 'Data for Deaths'!$A$2:$B$96, 2, FALSE)</f>
        <v>12</v>
      </c>
      <c r="C25" s="21">
        <f>B26</f>
        <v>8</v>
      </c>
      <c r="D25" s="21">
        <f t="shared" si="6"/>
        <v>12</v>
      </c>
      <c r="E25" s="21">
        <f t="shared" si="3"/>
        <v>9.5829692275418985</v>
      </c>
      <c r="F25" s="29">
        <f t="shared" si="5"/>
        <v>5.8420377550094065</v>
      </c>
    </row>
    <row r="26" spans="1:6" x14ac:dyDescent="0.25">
      <c r="A26" s="20">
        <v>44283</v>
      </c>
      <c r="B26" s="21">
        <f>VLOOKUP('Power curve D'!A26, 'Data for Deaths'!$A$2:$B$96, 2, FALSE)</f>
        <v>8</v>
      </c>
      <c r="C26" s="21">
        <f>B27</f>
        <v>12</v>
      </c>
      <c r="D26" s="21">
        <f t="shared" si="6"/>
        <v>9</v>
      </c>
      <c r="E26" s="21">
        <f t="shared" si="3"/>
        <v>10.471833635165119</v>
      </c>
      <c r="F26" s="29">
        <f t="shared" si="5"/>
        <v>6.1099615199336057</v>
      </c>
    </row>
    <row r="27" spans="1:6" x14ac:dyDescent="0.25">
      <c r="A27" s="20">
        <v>44282</v>
      </c>
      <c r="B27" s="21">
        <f>VLOOKUP('Power curve D'!A27, 'Data for Deaths'!$A$2:$B$96, 2, FALSE)</f>
        <v>12</v>
      </c>
      <c r="C27" s="21">
        <f t="shared" ref="C27:C88" si="7">B28</f>
        <v>9</v>
      </c>
      <c r="D27" s="21">
        <f t="shared" si="6"/>
        <v>14</v>
      </c>
      <c r="E27" s="21">
        <f t="shared" si="3"/>
        <v>10.997652614659509</v>
      </c>
      <c r="F27" s="29">
        <f t="shared" si="5"/>
        <v>1.0047002808989178</v>
      </c>
    </row>
    <row r="28" spans="1:6" x14ac:dyDescent="0.25">
      <c r="A28" s="20">
        <v>44281</v>
      </c>
      <c r="B28" s="21">
        <f>VLOOKUP('Power curve D'!A28, 'Data for Deaths'!$A$2:$B$96, 2, FALSE)</f>
        <v>9</v>
      </c>
      <c r="C28" s="21">
        <f t="shared" si="7"/>
        <v>14</v>
      </c>
      <c r="D28" s="21">
        <f t="shared" si="6"/>
        <v>6</v>
      </c>
      <c r="E28" s="21">
        <f t="shared" si="3"/>
        <v>10.26582913795211</v>
      </c>
      <c r="F28" s="29">
        <f t="shared" si="5"/>
        <v>1.6023234064885825</v>
      </c>
    </row>
    <row r="29" spans="1:6" x14ac:dyDescent="0.25">
      <c r="A29" s="20">
        <v>44280</v>
      </c>
      <c r="B29" s="21">
        <f>VLOOKUP('Power curve D'!A29, 'Data for Deaths'!$A$2:$B$96, 2, FALSE)</f>
        <v>14</v>
      </c>
      <c r="C29" s="21">
        <f t="shared" si="7"/>
        <v>6</v>
      </c>
      <c r="D29" s="21">
        <f t="shared" si="6"/>
        <v>8</v>
      </c>
      <c r="E29" s="21">
        <f t="shared" si="3"/>
        <v>6.7536024533066765</v>
      </c>
      <c r="F29" s="29">
        <f t="shared" si="5"/>
        <v>52.51027740472302</v>
      </c>
    </row>
    <row r="30" spans="1:6" x14ac:dyDescent="0.25">
      <c r="A30" s="20">
        <v>44279</v>
      </c>
      <c r="B30" s="21">
        <f>VLOOKUP('Power curve D'!A30, 'Data for Deaths'!$A$2:$B$96, 2, FALSE)</f>
        <v>6</v>
      </c>
      <c r="C30" s="21">
        <f t="shared" si="7"/>
        <v>8</v>
      </c>
      <c r="D30" s="21">
        <f t="shared" si="6"/>
        <v>10</v>
      </c>
      <c r="E30" s="21">
        <f t="shared" si="3"/>
        <v>8.715720292842402</v>
      </c>
      <c r="F30" s="29">
        <f t="shared" si="5"/>
        <v>7.3751367089560214</v>
      </c>
    </row>
    <row r="31" spans="1:6" x14ac:dyDescent="0.25">
      <c r="A31" s="20">
        <v>44278</v>
      </c>
      <c r="B31" s="21">
        <f>VLOOKUP('Power curve D'!A31, 'Data for Deaths'!$A$2:$B$96, 2, FALSE)</f>
        <v>8</v>
      </c>
      <c r="C31" s="21">
        <f t="shared" si="7"/>
        <v>10</v>
      </c>
      <c r="D31" s="21">
        <f t="shared" si="6"/>
        <v>10</v>
      </c>
      <c r="E31" s="21">
        <f t="shared" si="3"/>
        <v>9.8105891976786346</v>
      </c>
      <c r="F31" s="29">
        <f t="shared" si="5"/>
        <v>3.2782332427505616</v>
      </c>
    </row>
    <row r="32" spans="1:6" x14ac:dyDescent="0.25">
      <c r="A32" s="20">
        <v>44277</v>
      </c>
      <c r="B32" s="21">
        <f>VLOOKUP('Power curve D'!A32, 'Data for Deaths'!$A$2:$B$96, 2, FALSE)</f>
        <v>10</v>
      </c>
      <c r="C32" s="21">
        <f t="shared" si="7"/>
        <v>10</v>
      </c>
      <c r="D32" s="21">
        <f t="shared" si="6"/>
        <v>7</v>
      </c>
      <c r="E32" s="21">
        <f t="shared" si="3"/>
        <v>8.5097157956293934</v>
      </c>
      <c r="F32" s="29">
        <f t="shared" si="5"/>
        <v>2.2209470097965318</v>
      </c>
    </row>
    <row r="33" spans="1:6" x14ac:dyDescent="0.25">
      <c r="A33" s="20">
        <v>44276</v>
      </c>
      <c r="B33" s="21">
        <f>VLOOKUP('Power curve D'!A33, 'Data for Deaths'!$A$2:$B$96, 2, FALSE)</f>
        <v>10</v>
      </c>
      <c r="C33" s="21">
        <f t="shared" si="7"/>
        <v>7</v>
      </c>
      <c r="D33" s="21">
        <f t="shared" si="6"/>
        <v>10</v>
      </c>
      <c r="E33" s="21">
        <f t="shared" si="3"/>
        <v>8.1682858404242857</v>
      </c>
      <c r="F33" s="29">
        <f t="shared" si="5"/>
        <v>3.3551767623901654</v>
      </c>
    </row>
    <row r="34" spans="1:6" x14ac:dyDescent="0.25">
      <c r="A34" s="20">
        <v>44275</v>
      </c>
      <c r="B34" s="21">
        <f>VLOOKUP('Power curve D'!A34, 'Data for Deaths'!$A$2:$B$96, 2, FALSE)</f>
        <v>7</v>
      </c>
      <c r="C34" s="21">
        <f t="shared" si="7"/>
        <v>10</v>
      </c>
      <c r="D34" s="21">
        <f t="shared" si="6"/>
        <v>8</v>
      </c>
      <c r="E34" s="21">
        <f t="shared" si="3"/>
        <v>8.9433402629791416</v>
      </c>
      <c r="F34" s="29">
        <f t="shared" si="5"/>
        <v>3.7765713777158392</v>
      </c>
    </row>
    <row r="35" spans="1:6" x14ac:dyDescent="0.25">
      <c r="A35" s="20">
        <v>44274</v>
      </c>
      <c r="B35" s="21">
        <f>VLOOKUP('Power curve D'!A35, 'Data for Deaths'!$A$2:$B$96, 2, FALSE)</f>
        <v>10</v>
      </c>
      <c r="C35" s="21">
        <f t="shared" si="7"/>
        <v>8</v>
      </c>
      <c r="D35" s="21">
        <f t="shared" si="6"/>
        <v>8</v>
      </c>
      <c r="E35" s="21">
        <f t="shared" si="3"/>
        <v>7.8484713581429082</v>
      </c>
      <c r="F35" s="29">
        <f t="shared" si="5"/>
        <v>4.6290754967314216</v>
      </c>
    </row>
    <row r="36" spans="1:6" x14ac:dyDescent="0.25">
      <c r="A36" s="20">
        <v>44273</v>
      </c>
      <c r="B36" s="21">
        <f>VLOOKUP('Power curve D'!A36, 'Data for Deaths'!$A$2:$B$96, 2, FALSE)</f>
        <v>8</v>
      </c>
      <c r="C36" s="21">
        <f t="shared" si="7"/>
        <v>8</v>
      </c>
      <c r="D36" s="21">
        <f t="shared" si="6"/>
        <v>4</v>
      </c>
      <c r="E36" s="21">
        <f t="shared" si="3"/>
        <v>6.1139734887439179</v>
      </c>
      <c r="F36" s="29">
        <f t="shared" si="5"/>
        <v>3.5570960011607884</v>
      </c>
    </row>
    <row r="37" spans="1:6" x14ac:dyDescent="0.25">
      <c r="A37" s="20">
        <v>44272</v>
      </c>
      <c r="B37" s="21">
        <f>VLOOKUP('Power curve D'!A37, 'Data for Deaths'!$A$2:$B$96, 2, FALSE)</f>
        <v>8</v>
      </c>
      <c r="C37" s="21">
        <f t="shared" si="7"/>
        <v>4</v>
      </c>
      <c r="D37" s="21">
        <f t="shared" si="6"/>
        <v>4</v>
      </c>
      <c r="E37" s="21">
        <f t="shared" si="3"/>
        <v>3.9242356790714541</v>
      </c>
      <c r="F37" s="29">
        <f t="shared" si="5"/>
        <v>16.611854799754127</v>
      </c>
    </row>
    <row r="38" spans="1:6" x14ac:dyDescent="0.25">
      <c r="A38" s="20">
        <v>44271</v>
      </c>
      <c r="B38" s="21">
        <f>VLOOKUP('Power curve D'!A38, 'Data for Deaths'!$A$2:$B$96, 2, FALSE)</f>
        <v>4</v>
      </c>
      <c r="C38" s="21">
        <f t="shared" si="7"/>
        <v>4</v>
      </c>
      <c r="D38" s="21">
        <f t="shared" si="6"/>
        <v>7</v>
      </c>
      <c r="E38" s="21">
        <f t="shared" si="3"/>
        <v>5.2251090811206966</v>
      </c>
      <c r="F38" s="29">
        <f t="shared" si="5"/>
        <v>1.5008922606443975</v>
      </c>
    </row>
    <row r="39" spans="1:6" x14ac:dyDescent="0.25">
      <c r="A39" s="20">
        <v>44270</v>
      </c>
      <c r="B39" s="21">
        <f>VLOOKUP('Power curve D'!A39, 'Data for Deaths'!$A$2:$B$96, 2, FALSE)</f>
        <v>4</v>
      </c>
      <c r="C39" s="21">
        <f t="shared" si="7"/>
        <v>7</v>
      </c>
      <c r="D39" s="21">
        <f t="shared" si="6"/>
        <v>5</v>
      </c>
      <c r="E39" s="21">
        <f t="shared" si="3"/>
        <v>6.0001635036755498</v>
      </c>
      <c r="F39" s="29">
        <f t="shared" si="5"/>
        <v>4.0006540414356513</v>
      </c>
    </row>
    <row r="40" spans="1:6" x14ac:dyDescent="0.25">
      <c r="A40" s="20">
        <v>44269</v>
      </c>
      <c r="B40" s="21">
        <f>VLOOKUP('Power curve D'!A40, 'Data for Deaths'!$A$2:$B$96, 2, FALSE)</f>
        <v>7</v>
      </c>
      <c r="C40" s="21">
        <f t="shared" si="7"/>
        <v>5</v>
      </c>
      <c r="D40" s="21">
        <f t="shared" si="6"/>
        <v>4</v>
      </c>
      <c r="E40" s="21">
        <f t="shared" si="3"/>
        <v>4.4716701314895708</v>
      </c>
      <c r="F40" s="29">
        <f t="shared" si="5"/>
        <v>6.3924519240019642</v>
      </c>
    </row>
    <row r="41" spans="1:6" x14ac:dyDescent="0.25">
      <c r="A41" s="20">
        <v>44268</v>
      </c>
      <c r="B41" s="21">
        <f>VLOOKUP('Power curve D'!A41, 'Data for Deaths'!$A$2:$B$96, 2, FALSE)</f>
        <v>5</v>
      </c>
      <c r="C41" s="21">
        <f t="shared" si="7"/>
        <v>4</v>
      </c>
      <c r="D41" s="21">
        <f t="shared" si="6"/>
        <v>4</v>
      </c>
      <c r="E41" s="21">
        <f t="shared" si="3"/>
        <v>3.9242356790714541</v>
      </c>
      <c r="F41" s="29">
        <f t="shared" si="5"/>
        <v>1.1572688741828554</v>
      </c>
    </row>
    <row r="42" spans="1:6" x14ac:dyDescent="0.25">
      <c r="A42" s="20">
        <v>44267</v>
      </c>
      <c r="B42" s="21">
        <f>VLOOKUP('Power curve D'!A42, 'Data for Deaths'!$A$2:$B$96, 2, FALSE)</f>
        <v>4</v>
      </c>
      <c r="C42" s="21">
        <f t="shared" si="7"/>
        <v>4</v>
      </c>
      <c r="D42" s="21">
        <f t="shared" si="6"/>
        <v>5</v>
      </c>
      <c r="E42" s="21">
        <f t="shared" si="3"/>
        <v>4.357860146421201</v>
      </c>
      <c r="F42" s="29">
        <f t="shared" si="5"/>
        <v>0.12806388439660343</v>
      </c>
    </row>
    <row r="43" spans="1:6" x14ac:dyDescent="0.25">
      <c r="A43" s="20">
        <v>44266</v>
      </c>
      <c r="B43" s="21">
        <f>VLOOKUP('Power curve D'!A43, 'Data for Deaths'!$A$2:$B$96, 2, FALSE)</f>
        <v>4</v>
      </c>
      <c r="C43" s="21">
        <f t="shared" si="7"/>
        <v>5</v>
      </c>
      <c r="D43" s="21">
        <f t="shared" si="6"/>
        <v>2</v>
      </c>
      <c r="E43" s="21">
        <f t="shared" si="3"/>
        <v>3.6044211967900752</v>
      </c>
      <c r="F43" s="29">
        <f t="shared" si="5"/>
        <v>0.15648258954899638</v>
      </c>
    </row>
    <row r="44" spans="1:6" x14ac:dyDescent="0.25">
      <c r="A44" s="20">
        <v>44265</v>
      </c>
      <c r="B44" s="21">
        <f>VLOOKUP('Power curve D'!A44, 'Data for Deaths'!$A$2:$B$96, 2, FALSE)</f>
        <v>5</v>
      </c>
      <c r="C44" s="21">
        <f t="shared" si="7"/>
        <v>2</v>
      </c>
      <c r="D44" s="21">
        <f t="shared" si="6"/>
        <v>4</v>
      </c>
      <c r="E44" s="21">
        <f t="shared" si="3"/>
        <v>2.829366774235222</v>
      </c>
      <c r="F44" s="29">
        <f t="shared" si="5"/>
        <v>4.7116486007940059</v>
      </c>
    </row>
    <row r="45" spans="1:6" x14ac:dyDescent="0.25">
      <c r="A45" s="20">
        <v>44264</v>
      </c>
      <c r="B45" s="21">
        <f>VLOOKUP('Power curve D'!A45, 'Data for Deaths'!$A$2:$B$96, 2, FALSE)</f>
        <v>2</v>
      </c>
      <c r="C45" s="21">
        <f t="shared" si="7"/>
        <v>4</v>
      </c>
      <c r="D45" s="21">
        <f t="shared" si="6"/>
        <v>5</v>
      </c>
      <c r="E45" s="21">
        <f t="shared" si="3"/>
        <v>4.357860146421201</v>
      </c>
      <c r="F45" s="29">
        <f t="shared" si="5"/>
        <v>5.5595044700814071</v>
      </c>
    </row>
    <row r="46" spans="1:6" x14ac:dyDescent="0.25">
      <c r="A46" s="20">
        <v>44263</v>
      </c>
      <c r="B46" s="21">
        <f>VLOOKUP('Power curve D'!A46, 'Data for Deaths'!$A$2:$B$96, 2, FALSE)</f>
        <v>4</v>
      </c>
      <c r="C46" s="21">
        <f t="shared" si="7"/>
        <v>5</v>
      </c>
      <c r="D46" s="21">
        <f t="shared" si="6"/>
        <v>5</v>
      </c>
      <c r="E46" s="21">
        <f t="shared" si="3"/>
        <v>4.9052945988393173</v>
      </c>
      <c r="F46" s="29">
        <f t="shared" si="5"/>
        <v>0.8195583106876404</v>
      </c>
    </row>
    <row r="47" spans="1:6" x14ac:dyDescent="0.25">
      <c r="A47" s="20">
        <v>44262</v>
      </c>
      <c r="B47" s="21">
        <f>VLOOKUP('Power curve D'!A47, 'Data for Deaths'!$A$2:$B$96, 2, FALSE)</f>
        <v>5</v>
      </c>
      <c r="C47" s="21">
        <f t="shared" si="7"/>
        <v>5</v>
      </c>
      <c r="D47" s="21">
        <f t="shared" si="6"/>
        <v>3</v>
      </c>
      <c r="E47" s="21">
        <f t="shared" si="3"/>
        <v>4.0380456641398226</v>
      </c>
      <c r="F47" s="29">
        <f t="shared" si="5"/>
        <v>0.92535614428019508</v>
      </c>
    </row>
    <row r="48" spans="1:6" x14ac:dyDescent="0.25">
      <c r="A48" s="20">
        <v>44261</v>
      </c>
      <c r="B48" s="21">
        <f>VLOOKUP('Power curve D'!A48, 'Data for Deaths'!$A$2:$B$96, 2, FALSE)</f>
        <v>5</v>
      </c>
      <c r="C48" s="21">
        <f t="shared" si="7"/>
        <v>3</v>
      </c>
      <c r="D48" s="21">
        <f t="shared" si="6"/>
        <v>5</v>
      </c>
      <c r="E48" s="21">
        <f t="shared" si="3"/>
        <v>3.8104256940030856</v>
      </c>
      <c r="F48" s="29">
        <f t="shared" si="5"/>
        <v>1.4150870294880404</v>
      </c>
    </row>
    <row r="49" spans="1:6" x14ac:dyDescent="0.25">
      <c r="A49" s="20">
        <v>44260</v>
      </c>
      <c r="B49" s="21">
        <f>VLOOKUP('Power curve D'!A49, 'Data for Deaths'!$A$2:$B$96, 2, FALSE)</f>
        <v>3</v>
      </c>
      <c r="C49" s="21">
        <f t="shared" si="7"/>
        <v>5</v>
      </c>
      <c r="D49" s="21">
        <f t="shared" si="6"/>
        <v>6</v>
      </c>
      <c r="E49" s="21">
        <f t="shared" si="3"/>
        <v>5.3389190661890655</v>
      </c>
      <c r="F49" s="29">
        <f t="shared" si="5"/>
        <v>5.4705423981827304</v>
      </c>
    </row>
    <row r="50" spans="1:6" x14ac:dyDescent="0.25">
      <c r="A50" s="20">
        <v>44259</v>
      </c>
      <c r="B50" s="21">
        <f>VLOOKUP('Power curve D'!A50, 'Data for Deaths'!$A$2:$B$96, 2, FALSE)</f>
        <v>5</v>
      </c>
      <c r="C50" s="21">
        <f t="shared" si="7"/>
        <v>6</v>
      </c>
      <c r="D50" s="21">
        <f t="shared" si="6"/>
        <v>2</v>
      </c>
      <c r="E50" s="21">
        <f t="shared" si="3"/>
        <v>4.1518556492081915</v>
      </c>
      <c r="F50" s="29">
        <f t="shared" si="5"/>
        <v>0.71934883978005826</v>
      </c>
    </row>
    <row r="51" spans="1:6" x14ac:dyDescent="0.25">
      <c r="A51" s="20">
        <v>44258</v>
      </c>
      <c r="B51" s="21">
        <f>VLOOKUP('Power curve D'!A51, 'Data for Deaths'!$A$2:$B$96, 2, FALSE)</f>
        <v>6</v>
      </c>
      <c r="C51" s="21">
        <f t="shared" si="7"/>
        <v>2</v>
      </c>
      <c r="D51" s="21">
        <f t="shared" si="6"/>
        <v>4</v>
      </c>
      <c r="E51" s="21">
        <f t="shared" si="3"/>
        <v>2.829366774235222</v>
      </c>
      <c r="F51" s="29">
        <f t="shared" si="5"/>
        <v>10.052915052323561</v>
      </c>
    </row>
    <row r="52" spans="1:6" x14ac:dyDescent="0.25">
      <c r="A52" s="20">
        <v>44257</v>
      </c>
      <c r="B52" s="21">
        <f>VLOOKUP('Power curve D'!A52, 'Data for Deaths'!$A$2:$B$96, 2, FALSE)</f>
        <v>2</v>
      </c>
      <c r="C52" s="21">
        <f t="shared" si="7"/>
        <v>4</v>
      </c>
      <c r="D52" s="21">
        <f t="shared" si="6"/>
        <v>5</v>
      </c>
      <c r="E52" s="21">
        <f t="shared" si="3"/>
        <v>4.357860146421201</v>
      </c>
      <c r="F52" s="29">
        <f t="shared" si="5"/>
        <v>5.5595044700814071</v>
      </c>
    </row>
    <row r="53" spans="1:6" x14ac:dyDescent="0.25">
      <c r="A53" s="20">
        <v>44256</v>
      </c>
      <c r="B53" s="21">
        <f>VLOOKUP('Power curve D'!A53, 'Data for Deaths'!$A$2:$B$96, 2, FALSE)</f>
        <v>4</v>
      </c>
      <c r="C53" s="21">
        <f t="shared" si="7"/>
        <v>5</v>
      </c>
      <c r="D53" s="21">
        <f t="shared" si="6"/>
        <v>4</v>
      </c>
      <c r="E53" s="21">
        <f t="shared" si="3"/>
        <v>4.4716701314895708</v>
      </c>
      <c r="F53" s="29">
        <f t="shared" si="5"/>
        <v>0.22247271293938903</v>
      </c>
    </row>
    <row r="54" spans="1:6" x14ac:dyDescent="0.25">
      <c r="A54" s="20">
        <v>44255</v>
      </c>
      <c r="B54" s="21">
        <f>VLOOKUP('Power curve D'!A54, 'Data for Deaths'!$A$2:$B$96, 2, FALSE)</f>
        <v>5</v>
      </c>
      <c r="C54" s="21">
        <f t="shared" si="7"/>
        <v>4</v>
      </c>
      <c r="D54" s="21">
        <f t="shared" si="6"/>
        <v>3</v>
      </c>
      <c r="E54" s="21">
        <f t="shared" si="3"/>
        <v>3.4906112117217067</v>
      </c>
      <c r="F54" s="29">
        <f t="shared" si="5"/>
        <v>2.2782545141802144</v>
      </c>
    </row>
    <row r="55" spans="1:6" x14ac:dyDescent="0.25">
      <c r="A55" s="20">
        <v>44254</v>
      </c>
      <c r="B55" s="21">
        <f>VLOOKUP('Power curve D'!A55, 'Data for Deaths'!$A$2:$B$96, 2, FALSE)</f>
        <v>4</v>
      </c>
      <c r="C55" s="21">
        <f t="shared" si="7"/>
        <v>3</v>
      </c>
      <c r="D55" s="21">
        <f t="shared" si="6"/>
        <v>5</v>
      </c>
      <c r="E55" s="21">
        <f t="shared" si="3"/>
        <v>3.8104256940030856</v>
      </c>
      <c r="F55" s="29">
        <f t="shared" si="5"/>
        <v>3.5938417494211727E-2</v>
      </c>
    </row>
    <row r="56" spans="1:6" x14ac:dyDescent="0.25">
      <c r="A56" s="20">
        <v>44253</v>
      </c>
      <c r="B56" s="21">
        <f>VLOOKUP('Power curve D'!A56, 'Data for Deaths'!$A$2:$B$96, 2, FALSE)</f>
        <v>3</v>
      </c>
      <c r="C56" s="21">
        <f t="shared" si="7"/>
        <v>5</v>
      </c>
      <c r="D56" s="21">
        <f t="shared" si="6"/>
        <v>4</v>
      </c>
      <c r="E56" s="21">
        <f t="shared" si="3"/>
        <v>4.4716701314895708</v>
      </c>
      <c r="F56" s="29">
        <f t="shared" si="5"/>
        <v>2.1658129759185307</v>
      </c>
    </row>
    <row r="57" spans="1:6" x14ac:dyDescent="0.25">
      <c r="A57" s="20">
        <v>44252</v>
      </c>
      <c r="B57" s="21">
        <f>VLOOKUP('Power curve D'!A57, 'Data for Deaths'!$A$2:$B$96, 2, FALSE)</f>
        <v>5</v>
      </c>
      <c r="C57" s="21">
        <f t="shared" si="7"/>
        <v>4</v>
      </c>
      <c r="D57" s="21">
        <f t="shared" si="6"/>
        <v>3</v>
      </c>
      <c r="E57" s="21">
        <f t="shared" si="3"/>
        <v>3.4906112117217067</v>
      </c>
      <c r="F57" s="29">
        <f t="shared" si="5"/>
        <v>2.2782545141802144</v>
      </c>
    </row>
    <row r="58" spans="1:6" x14ac:dyDescent="0.25">
      <c r="A58" s="20">
        <v>44251</v>
      </c>
      <c r="B58" s="21">
        <f>VLOOKUP('Power curve D'!A58, 'Data for Deaths'!$A$2:$B$96, 2, FALSE)</f>
        <v>4</v>
      </c>
      <c r="C58" s="21">
        <f t="shared" si="7"/>
        <v>3</v>
      </c>
      <c r="D58" s="21">
        <f t="shared" si="6"/>
        <v>4</v>
      </c>
      <c r="E58" s="21">
        <f t="shared" si="3"/>
        <v>3.3768012266533383</v>
      </c>
      <c r="F58" s="29">
        <f t="shared" si="5"/>
        <v>0.38837671110078387</v>
      </c>
    </row>
    <row r="59" spans="1:6" x14ac:dyDescent="0.25">
      <c r="A59" s="20">
        <v>44250</v>
      </c>
      <c r="B59" s="21">
        <f>VLOOKUP('Power curve D'!A59, 'Data for Deaths'!$A$2:$B$96, 2, FALSE)</f>
        <v>3</v>
      </c>
      <c r="C59" s="21">
        <f t="shared" si="7"/>
        <v>4</v>
      </c>
      <c r="D59" s="21">
        <f t="shared" si="6"/>
        <v>4</v>
      </c>
      <c r="E59" s="21">
        <f t="shared" si="3"/>
        <v>3.9242356790714541</v>
      </c>
      <c r="F59" s="29">
        <f t="shared" si="5"/>
        <v>0.8542115904686719</v>
      </c>
    </row>
    <row r="60" spans="1:6" x14ac:dyDescent="0.25">
      <c r="A60" s="20">
        <v>44249</v>
      </c>
      <c r="B60" s="21">
        <f>VLOOKUP('Power curve D'!A60, 'Data for Deaths'!$A$2:$B$96, 2, FALSE)</f>
        <v>4</v>
      </c>
      <c r="C60" s="21">
        <f t="shared" si="7"/>
        <v>4</v>
      </c>
      <c r="D60" s="21">
        <f t="shared" si="6"/>
        <v>3</v>
      </c>
      <c r="E60" s="21">
        <f t="shared" si="3"/>
        <v>3.4906112117217067</v>
      </c>
      <c r="F60" s="29">
        <f t="shared" si="5"/>
        <v>0.25947693762362789</v>
      </c>
    </row>
    <row r="61" spans="1:6" x14ac:dyDescent="0.25">
      <c r="A61" s="20">
        <v>44248</v>
      </c>
      <c r="B61" s="21">
        <f>VLOOKUP('Power curve D'!A61, 'Data for Deaths'!$A$2:$B$96, 2, FALSE)</f>
        <v>4</v>
      </c>
      <c r="C61" s="21">
        <f t="shared" si="7"/>
        <v>3</v>
      </c>
      <c r="D61" s="21">
        <f t="shared" si="6"/>
        <v>5</v>
      </c>
      <c r="E61" s="21">
        <f t="shared" si="3"/>
        <v>3.8104256940030856</v>
      </c>
      <c r="F61" s="29">
        <f t="shared" si="5"/>
        <v>3.5938417494211727E-2</v>
      </c>
    </row>
    <row r="62" spans="1:6" x14ac:dyDescent="0.25">
      <c r="A62" s="20">
        <v>44247</v>
      </c>
      <c r="B62" s="21">
        <f>VLOOKUP('Power curve D'!A62, 'Data for Deaths'!$A$2:$B$96, 2, FALSE)</f>
        <v>3</v>
      </c>
      <c r="C62" s="21">
        <f t="shared" si="7"/>
        <v>5</v>
      </c>
      <c r="D62" s="21">
        <f t="shared" si="6"/>
        <v>4</v>
      </c>
      <c r="E62" s="21">
        <f t="shared" si="3"/>
        <v>4.4716701314895708</v>
      </c>
      <c r="F62" s="29">
        <f t="shared" si="5"/>
        <v>2.1658129759185307</v>
      </c>
    </row>
    <row r="63" spans="1:6" x14ac:dyDescent="0.25">
      <c r="A63" s="20">
        <v>44246</v>
      </c>
      <c r="B63" s="21">
        <f>VLOOKUP('Power curve D'!A63, 'Data for Deaths'!$A$2:$B$96, 2, FALSE)</f>
        <v>5</v>
      </c>
      <c r="C63" s="21">
        <f t="shared" si="7"/>
        <v>4</v>
      </c>
      <c r="D63" s="21">
        <f t="shared" si="6"/>
        <v>3</v>
      </c>
      <c r="E63" s="21">
        <f t="shared" si="3"/>
        <v>3.4906112117217067</v>
      </c>
      <c r="F63" s="29">
        <f t="shared" si="5"/>
        <v>2.2782545141802144</v>
      </c>
    </row>
    <row r="64" spans="1:6" x14ac:dyDescent="0.25">
      <c r="A64" s="20">
        <v>44245</v>
      </c>
      <c r="B64" s="21">
        <f>VLOOKUP('Power curve D'!A64, 'Data for Deaths'!$A$2:$B$96, 2, FALSE)</f>
        <v>4</v>
      </c>
      <c r="C64" s="21">
        <f t="shared" si="7"/>
        <v>3</v>
      </c>
      <c r="D64" s="21">
        <f t="shared" si="6"/>
        <v>3</v>
      </c>
      <c r="E64" s="21">
        <f t="shared" si="3"/>
        <v>2.9431767593035909</v>
      </c>
      <c r="F64" s="29">
        <f t="shared" si="5"/>
        <v>1.1168753620760603</v>
      </c>
    </row>
    <row r="65" spans="1:6" x14ac:dyDescent="0.25">
      <c r="A65" s="20">
        <v>44244</v>
      </c>
      <c r="B65" s="21">
        <f>VLOOKUP('Power curve D'!A65, 'Data for Deaths'!$A$2:$B$96, 2, FALSE)</f>
        <v>3</v>
      </c>
      <c r="C65" s="21">
        <f t="shared" si="7"/>
        <v>3</v>
      </c>
      <c r="D65" s="21">
        <f t="shared" si="6"/>
        <v>3</v>
      </c>
      <c r="E65" s="21">
        <f t="shared" si="3"/>
        <v>2.9431767593035909</v>
      </c>
      <c r="F65" s="29">
        <f t="shared" si="5"/>
        <v>3.2288806832420427E-3</v>
      </c>
    </row>
    <row r="66" spans="1:6" x14ac:dyDescent="0.25">
      <c r="A66" s="20">
        <v>44243</v>
      </c>
      <c r="B66" s="21">
        <f>VLOOKUP('Power curve D'!A66, 'Data for Deaths'!$A$2:$B$96, 2, FALSE)</f>
        <v>3</v>
      </c>
      <c r="C66" s="21">
        <f t="shared" si="7"/>
        <v>3</v>
      </c>
      <c r="D66" s="21">
        <f t="shared" si="6"/>
        <v>4</v>
      </c>
      <c r="E66" s="21">
        <f t="shared" ref="E66:E110" si="8">C66*$I$2^$I$4+D66*$I$3^$I$4</f>
        <v>3.3768012266533383</v>
      </c>
      <c r="F66" s="29">
        <f t="shared" si="5"/>
        <v>0.14197916440746039</v>
      </c>
    </row>
    <row r="67" spans="1:6" x14ac:dyDescent="0.25">
      <c r="A67" s="20">
        <v>44242</v>
      </c>
      <c r="B67" s="21">
        <f>VLOOKUP('Power curve D'!A67, 'Data for Deaths'!$A$2:$B$96, 2, FALSE)</f>
        <v>3</v>
      </c>
      <c r="C67" s="21">
        <f t="shared" si="7"/>
        <v>4</v>
      </c>
      <c r="D67" s="21">
        <f t="shared" si="6"/>
        <v>6</v>
      </c>
      <c r="E67" s="21">
        <f t="shared" si="8"/>
        <v>4.7914846137709493</v>
      </c>
      <c r="F67" s="29">
        <f t="shared" si="5"/>
        <v>3.2094171213780474</v>
      </c>
    </row>
    <row r="68" spans="1:6" x14ac:dyDescent="0.25">
      <c r="A68" s="20">
        <v>44241</v>
      </c>
      <c r="B68" s="21">
        <f>VLOOKUP('Power curve D'!A68, 'Data for Deaths'!$A$2:$B$96, 2, FALSE)</f>
        <v>4</v>
      </c>
      <c r="C68" s="21">
        <f t="shared" si="7"/>
        <v>6</v>
      </c>
      <c r="D68" s="21">
        <f t="shared" si="6"/>
        <v>4</v>
      </c>
      <c r="E68" s="21">
        <f t="shared" si="8"/>
        <v>5.0191045839076862</v>
      </c>
      <c r="F68" s="29">
        <f t="shared" si="5"/>
        <v>1.0385741529416583</v>
      </c>
    </row>
    <row r="69" spans="1:6" x14ac:dyDescent="0.25">
      <c r="A69" s="20">
        <v>44240</v>
      </c>
      <c r="B69" s="21">
        <f>VLOOKUP('Power curve D'!A69, 'Data for Deaths'!$A$2:$B$96, 2, FALSE)</f>
        <v>6</v>
      </c>
      <c r="C69" s="21">
        <f t="shared" si="7"/>
        <v>4</v>
      </c>
      <c r="D69" s="21">
        <f t="shared" si="6"/>
        <v>3</v>
      </c>
      <c r="E69" s="21">
        <f t="shared" si="8"/>
        <v>3.4906112117217067</v>
      </c>
      <c r="F69" s="29">
        <f t="shared" si="5"/>
        <v>6.2970320907368009</v>
      </c>
    </row>
    <row r="70" spans="1:6" x14ac:dyDescent="0.25">
      <c r="A70" s="20">
        <v>44239</v>
      </c>
      <c r="B70" s="21">
        <f>VLOOKUP('Power curve D'!A70, 'Data for Deaths'!$A$2:$B$96, 2, FALSE)</f>
        <v>4</v>
      </c>
      <c r="C70" s="21">
        <f t="shared" si="7"/>
        <v>3</v>
      </c>
      <c r="D70" s="21">
        <f t="shared" si="6"/>
        <v>4</v>
      </c>
      <c r="E70" s="21">
        <f t="shared" si="8"/>
        <v>3.3768012266533383</v>
      </c>
      <c r="F70" s="29">
        <f t="shared" si="5"/>
        <v>0.38837671110078387</v>
      </c>
    </row>
    <row r="71" spans="1:6" x14ac:dyDescent="0.25">
      <c r="A71" s="20">
        <v>44238</v>
      </c>
      <c r="B71" s="21">
        <f>VLOOKUP('Power curve D'!A71, 'Data for Deaths'!$A$2:$B$96, 2, FALSE)</f>
        <v>3</v>
      </c>
      <c r="C71" s="21">
        <f t="shared" si="7"/>
        <v>4</v>
      </c>
      <c r="D71" s="21">
        <f t="shared" si="6"/>
        <v>3</v>
      </c>
      <c r="E71" s="21">
        <f t="shared" si="8"/>
        <v>3.4906112117217067</v>
      </c>
      <c r="F71" s="29">
        <f t="shared" si="5"/>
        <v>0.24069936106704135</v>
      </c>
    </row>
    <row r="72" spans="1:6" x14ac:dyDescent="0.25">
      <c r="A72" s="20">
        <v>44237</v>
      </c>
      <c r="B72" s="21">
        <f>VLOOKUP('Power curve D'!A72, 'Data for Deaths'!$A$2:$B$96, 2, FALSE)</f>
        <v>4</v>
      </c>
      <c r="C72" s="21">
        <f t="shared" si="7"/>
        <v>3</v>
      </c>
      <c r="D72" s="21">
        <f t="shared" si="6"/>
        <v>3</v>
      </c>
      <c r="E72" s="21">
        <f t="shared" si="8"/>
        <v>2.9431767593035909</v>
      </c>
      <c r="F72" s="29">
        <f t="shared" si="5"/>
        <v>1.1168753620760603</v>
      </c>
    </row>
    <row r="73" spans="1:6" x14ac:dyDescent="0.25">
      <c r="A73" s="20">
        <v>44236</v>
      </c>
      <c r="B73" s="21">
        <f>VLOOKUP('Power curve D'!A73, 'Data for Deaths'!$A$2:$B$96, 2, FALSE)</f>
        <v>3</v>
      </c>
      <c r="C73" s="21">
        <f t="shared" si="7"/>
        <v>3</v>
      </c>
      <c r="D73" s="21">
        <f t="shared" si="6"/>
        <v>4</v>
      </c>
      <c r="E73" s="21">
        <f t="shared" si="8"/>
        <v>3.3768012266533383</v>
      </c>
      <c r="F73" s="29">
        <f t="shared" si="5"/>
        <v>0.14197916440746039</v>
      </c>
    </row>
    <row r="74" spans="1:6" x14ac:dyDescent="0.25">
      <c r="A74" s="20">
        <v>44235</v>
      </c>
      <c r="B74" s="21">
        <f>VLOOKUP('Power curve D'!A74, 'Data for Deaths'!$A$2:$B$96, 2, FALSE)</f>
        <v>3</v>
      </c>
      <c r="C74" s="21">
        <f t="shared" si="7"/>
        <v>4</v>
      </c>
      <c r="D74" s="21">
        <f t="shared" si="6"/>
        <v>4</v>
      </c>
      <c r="E74" s="21">
        <f t="shared" si="8"/>
        <v>3.9242356790714541</v>
      </c>
      <c r="F74" s="29">
        <f t="shared" si="5"/>
        <v>0.8542115904686719</v>
      </c>
    </row>
    <row r="75" spans="1:6" x14ac:dyDescent="0.25">
      <c r="A75" s="20">
        <v>44234</v>
      </c>
      <c r="B75" s="21">
        <f>VLOOKUP('Power curve D'!A75, 'Data for Deaths'!$A$2:$B$96, 2, FALSE)</f>
        <v>4</v>
      </c>
      <c r="C75" s="21">
        <f t="shared" si="7"/>
        <v>4</v>
      </c>
      <c r="D75" s="21">
        <f t="shared" si="6"/>
        <v>4</v>
      </c>
      <c r="E75" s="21">
        <f t="shared" si="8"/>
        <v>3.9242356790714541</v>
      </c>
      <c r="F75" s="29">
        <f t="shared" si="5"/>
        <v>5.7402323257636986E-3</v>
      </c>
    </row>
    <row r="76" spans="1:6" x14ac:dyDescent="0.25">
      <c r="A76" s="20">
        <v>44233</v>
      </c>
      <c r="B76" s="21">
        <f>VLOOKUP('Power curve D'!A76, 'Data for Deaths'!$A$2:$B$96, 2, FALSE)</f>
        <v>4</v>
      </c>
      <c r="C76" s="21">
        <f t="shared" si="7"/>
        <v>4</v>
      </c>
      <c r="D76" s="21">
        <f t="shared" si="6"/>
        <v>5</v>
      </c>
      <c r="E76" s="21">
        <f t="shared" si="8"/>
        <v>4.357860146421201</v>
      </c>
      <c r="F76" s="29">
        <f t="shared" si="5"/>
        <v>0.12806388439660343</v>
      </c>
    </row>
    <row r="77" spans="1:6" x14ac:dyDescent="0.25">
      <c r="A77" s="20">
        <v>44232</v>
      </c>
      <c r="B77" s="21">
        <f>VLOOKUP('Power curve D'!A77, 'Data for Deaths'!$A$2:$B$96, 2, FALSE)</f>
        <v>4</v>
      </c>
      <c r="C77" s="21">
        <f t="shared" si="7"/>
        <v>5</v>
      </c>
      <c r="D77" s="21">
        <f t="shared" si="6"/>
        <v>7</v>
      </c>
      <c r="E77" s="21">
        <f t="shared" si="8"/>
        <v>5.7725435335388129</v>
      </c>
      <c r="F77" s="29">
        <f t="shared" si="5"/>
        <v>3.1419105782902608</v>
      </c>
    </row>
    <row r="78" spans="1:6" x14ac:dyDescent="0.25">
      <c r="A78" s="20">
        <v>44231</v>
      </c>
      <c r="B78" s="21">
        <f>VLOOKUP('Power curve D'!A78, 'Data for Deaths'!$A$2:$B$96, 2, FALSE)</f>
        <v>5</v>
      </c>
      <c r="C78" s="21">
        <f t="shared" si="7"/>
        <v>7</v>
      </c>
      <c r="D78" s="21">
        <f t="shared" si="6"/>
        <v>7</v>
      </c>
      <c r="E78" s="21">
        <f t="shared" si="8"/>
        <v>6.8674124383750446</v>
      </c>
      <c r="F78" s="29">
        <f t="shared" si="5"/>
        <v>3.4872292149978295</v>
      </c>
    </row>
    <row r="79" spans="1:6" x14ac:dyDescent="0.25">
      <c r="A79" s="20">
        <v>44230</v>
      </c>
      <c r="B79" s="21">
        <f>VLOOKUP('Power curve D'!A79, 'Data for Deaths'!$A$2:$B$96, 2, FALSE)</f>
        <v>7</v>
      </c>
      <c r="C79" s="21">
        <f t="shared" si="7"/>
        <v>7</v>
      </c>
      <c r="D79" s="21">
        <f t="shared" si="6"/>
        <v>8</v>
      </c>
      <c r="E79" s="21">
        <f t="shared" si="8"/>
        <v>7.3010369057247919</v>
      </c>
      <c r="F79" s="29">
        <f t="shared" si="5"/>
        <v>9.0623218608357259E-2</v>
      </c>
    </row>
    <row r="80" spans="1:6" x14ac:dyDescent="0.25">
      <c r="A80" s="20">
        <v>44229</v>
      </c>
      <c r="B80" s="21">
        <f>VLOOKUP('Power curve D'!A80, 'Data for Deaths'!$A$2:$B$96, 2, FALSE)</f>
        <v>7</v>
      </c>
      <c r="C80" s="21">
        <f t="shared" si="7"/>
        <v>8</v>
      </c>
      <c r="D80" s="21">
        <f t="shared" si="6"/>
        <v>8</v>
      </c>
      <c r="E80" s="21">
        <f t="shared" si="8"/>
        <v>7.8484713581429082</v>
      </c>
      <c r="F80" s="29">
        <f t="shared" si="5"/>
        <v>0.71990364558887121</v>
      </c>
    </row>
    <row r="81" spans="1:6" x14ac:dyDescent="0.25">
      <c r="A81" s="20">
        <v>44228</v>
      </c>
      <c r="B81" s="21">
        <f>VLOOKUP('Power curve D'!A81, 'Data for Deaths'!$A$2:$B$96, 2, FALSE)</f>
        <v>8</v>
      </c>
      <c r="C81" s="21">
        <f t="shared" si="7"/>
        <v>8</v>
      </c>
      <c r="D81" s="21">
        <f t="shared" si="6"/>
        <v>9</v>
      </c>
      <c r="E81" s="21">
        <f t="shared" si="8"/>
        <v>8.2820958254926555</v>
      </c>
      <c r="F81" s="29">
        <f t="shared" si="5"/>
        <v>7.9578054760382766E-2</v>
      </c>
    </row>
    <row r="82" spans="1:6" x14ac:dyDescent="0.25">
      <c r="A82" s="20">
        <v>44227</v>
      </c>
      <c r="B82" s="21">
        <f>VLOOKUP('Power curve D'!A82, 'Data for Deaths'!$A$2:$B$96, 2, FALSE)</f>
        <v>8</v>
      </c>
      <c r="C82" s="21">
        <f t="shared" si="7"/>
        <v>9</v>
      </c>
      <c r="D82" s="21">
        <f t="shared" si="6"/>
        <v>8</v>
      </c>
      <c r="E82" s="21">
        <f t="shared" si="8"/>
        <v>8.3959058105610254</v>
      </c>
      <c r="F82" s="29">
        <f t="shared" si="5"/>
        <v>0.1567414108359825</v>
      </c>
    </row>
    <row r="83" spans="1:6" x14ac:dyDescent="0.25">
      <c r="A83" s="20">
        <v>44226</v>
      </c>
      <c r="B83" s="21">
        <f>VLOOKUP('Power curve D'!A83, 'Data for Deaths'!$A$2:$B$96, 2, FALSE)</f>
        <v>9</v>
      </c>
      <c r="C83" s="21">
        <f t="shared" si="7"/>
        <v>8</v>
      </c>
      <c r="D83" s="21">
        <f t="shared" si="6"/>
        <v>7</v>
      </c>
      <c r="E83" s="21">
        <f t="shared" si="8"/>
        <v>7.4148468907931608</v>
      </c>
      <c r="F83" s="29">
        <f t="shared" ref="F83:F110" si="9">(B83-E83)^2</f>
        <v>2.5127103796281092</v>
      </c>
    </row>
    <row r="84" spans="1:6" x14ac:dyDescent="0.25">
      <c r="A84" s="20">
        <v>44225</v>
      </c>
      <c r="B84" s="21">
        <f>VLOOKUP('Power curve D'!A84, 'Data for Deaths'!$A$2:$B$96, 2, FALSE)</f>
        <v>8</v>
      </c>
      <c r="C84" s="21">
        <f t="shared" si="7"/>
        <v>7</v>
      </c>
      <c r="D84" s="21">
        <f t="shared" si="6"/>
        <v>6</v>
      </c>
      <c r="E84" s="21">
        <f t="shared" si="8"/>
        <v>6.4337879710252972</v>
      </c>
      <c r="F84" s="29">
        <f t="shared" si="9"/>
        <v>2.4530201197050552</v>
      </c>
    </row>
    <row r="85" spans="1:6" x14ac:dyDescent="0.25">
      <c r="A85" s="20">
        <v>44224</v>
      </c>
      <c r="B85" s="21">
        <f>VLOOKUP('Power curve D'!A85, 'Data for Deaths'!$A$2:$B$96, 2, FALSE)</f>
        <v>7</v>
      </c>
      <c r="C85" s="21">
        <f t="shared" si="7"/>
        <v>6</v>
      </c>
      <c r="D85" s="21">
        <f t="shared" si="6"/>
        <v>6</v>
      </c>
      <c r="E85" s="21">
        <f t="shared" si="8"/>
        <v>5.8863535186071818</v>
      </c>
      <c r="F85" s="29">
        <f t="shared" si="9"/>
        <v>1.2402084855186046</v>
      </c>
    </row>
    <row r="86" spans="1:6" x14ac:dyDescent="0.25">
      <c r="A86" s="20">
        <v>44223</v>
      </c>
      <c r="B86" s="21">
        <f>VLOOKUP('Power curve D'!A86, 'Data for Deaths'!$A$2:$B$96, 2, FALSE)</f>
        <v>6</v>
      </c>
      <c r="C86" s="21">
        <f t="shared" si="7"/>
        <v>6</v>
      </c>
      <c r="D86" s="21">
        <f t="shared" si="6"/>
        <v>7</v>
      </c>
      <c r="E86" s="21">
        <f t="shared" si="8"/>
        <v>6.3199779859569283</v>
      </c>
      <c r="F86" s="29">
        <f t="shared" si="9"/>
        <v>0.10238591149705219</v>
      </c>
    </row>
    <row r="87" spans="1:6" x14ac:dyDescent="0.25">
      <c r="A87" s="20">
        <v>44222</v>
      </c>
      <c r="B87" s="21">
        <f>VLOOKUP('Power curve D'!A87, 'Data for Deaths'!$A$2:$B$96, 2, FALSE)</f>
        <v>6</v>
      </c>
      <c r="C87" s="21">
        <f t="shared" si="7"/>
        <v>7</v>
      </c>
      <c r="D87" s="21">
        <f t="shared" si="6"/>
        <v>7</v>
      </c>
      <c r="E87" s="21">
        <f t="shared" si="8"/>
        <v>6.8674124383750446</v>
      </c>
      <c r="F87" s="29">
        <f t="shared" si="9"/>
        <v>0.75240433824774045</v>
      </c>
    </row>
    <row r="88" spans="1:6" x14ac:dyDescent="0.25">
      <c r="A88" s="20">
        <v>44221</v>
      </c>
      <c r="B88" s="21">
        <f>VLOOKUP('Power curve D'!A88, 'Data for Deaths'!$A$2:$B$96, 2, FALSE)</f>
        <v>7</v>
      </c>
      <c r="C88" s="21">
        <f t="shared" si="7"/>
        <v>7</v>
      </c>
      <c r="D88" s="21">
        <f t="shared" ref="D88:D110" si="10">B90</f>
        <v>8</v>
      </c>
      <c r="E88" s="21">
        <f t="shared" si="8"/>
        <v>7.3010369057247919</v>
      </c>
      <c r="F88" s="29">
        <f t="shared" si="9"/>
        <v>9.0623218608357259E-2</v>
      </c>
    </row>
    <row r="89" spans="1:6" x14ac:dyDescent="0.25">
      <c r="A89" s="20">
        <v>44220</v>
      </c>
      <c r="B89" s="21">
        <f>VLOOKUP('Power curve D'!A89, 'Data for Deaths'!$A$2:$B$96, 2, FALSE)</f>
        <v>7</v>
      </c>
      <c r="C89" s="21">
        <f t="shared" ref="C89:C111" si="11">B90</f>
        <v>8</v>
      </c>
      <c r="D89" s="21">
        <f t="shared" si="10"/>
        <v>9</v>
      </c>
      <c r="E89" s="21">
        <f t="shared" si="8"/>
        <v>8.2820958254926555</v>
      </c>
      <c r="F89" s="29">
        <f t="shared" si="9"/>
        <v>1.6437697057456939</v>
      </c>
    </row>
    <row r="90" spans="1:6" x14ac:dyDescent="0.25">
      <c r="A90" s="20">
        <v>44219</v>
      </c>
      <c r="B90" s="21">
        <f>VLOOKUP('Power curve D'!A90, 'Data for Deaths'!$A$2:$B$96, 2, FALSE)</f>
        <v>8</v>
      </c>
      <c r="C90" s="21">
        <f t="shared" si="11"/>
        <v>9</v>
      </c>
      <c r="D90" s="21">
        <f t="shared" si="10"/>
        <v>10</v>
      </c>
      <c r="E90" s="21">
        <f t="shared" si="8"/>
        <v>9.2631547452605183</v>
      </c>
      <c r="F90" s="29">
        <f t="shared" si="9"/>
        <v>1.5955599104741649</v>
      </c>
    </row>
    <row r="91" spans="1:6" x14ac:dyDescent="0.25">
      <c r="A91" s="20">
        <v>44218</v>
      </c>
      <c r="B91" s="21">
        <f>VLOOKUP('Power curve D'!A91, 'Data for Deaths'!$A$2:$B$96, 2, FALSE)</f>
        <v>9</v>
      </c>
      <c r="C91" s="21">
        <f t="shared" si="11"/>
        <v>10</v>
      </c>
      <c r="D91" s="21">
        <f t="shared" si="10"/>
        <v>9</v>
      </c>
      <c r="E91" s="21">
        <f t="shared" si="8"/>
        <v>9.3769647303288881</v>
      </c>
      <c r="F91" s="29">
        <f t="shared" si="9"/>
        <v>0.14210240791193132</v>
      </c>
    </row>
    <row r="92" spans="1:6" x14ac:dyDescent="0.25">
      <c r="A92" s="20">
        <v>44217</v>
      </c>
      <c r="B92" s="21">
        <f>VLOOKUP('Power curve D'!A92, 'Data for Deaths'!$A$2:$B$96, 2, FALSE)</f>
        <v>10</v>
      </c>
      <c r="C92" s="21">
        <f t="shared" si="11"/>
        <v>9</v>
      </c>
      <c r="D92" s="21">
        <f t="shared" si="10"/>
        <v>8</v>
      </c>
      <c r="E92" s="21">
        <f t="shared" si="8"/>
        <v>8.3959058105610254</v>
      </c>
      <c r="F92" s="29">
        <f t="shared" si="9"/>
        <v>2.5731181685918809</v>
      </c>
    </row>
    <row r="93" spans="1:6" x14ac:dyDescent="0.25">
      <c r="A93" s="20">
        <v>44216</v>
      </c>
      <c r="B93" s="21">
        <f>VLOOKUP('Power curve D'!A93, 'Data for Deaths'!$A$2:$B$96, 2, FALSE)</f>
        <v>9</v>
      </c>
      <c r="C93" s="21">
        <f t="shared" si="11"/>
        <v>8</v>
      </c>
      <c r="D93" s="21">
        <f t="shared" si="10"/>
        <v>7</v>
      </c>
      <c r="E93" s="21">
        <f t="shared" si="8"/>
        <v>7.4148468907931608</v>
      </c>
      <c r="F93" s="29">
        <f t="shared" si="9"/>
        <v>2.5127103796281092</v>
      </c>
    </row>
    <row r="94" spans="1:6" x14ac:dyDescent="0.25">
      <c r="A94" s="20">
        <v>44215</v>
      </c>
      <c r="B94" s="21">
        <f>VLOOKUP('Power curve D'!A94, 'Data for Deaths'!$A$2:$B$96, 2, FALSE)</f>
        <v>8</v>
      </c>
      <c r="C94" s="21">
        <f t="shared" si="11"/>
        <v>7</v>
      </c>
      <c r="D94" s="21">
        <f t="shared" si="10"/>
        <v>7</v>
      </c>
      <c r="E94" s="21">
        <f t="shared" si="8"/>
        <v>6.8674124383750446</v>
      </c>
      <c r="F94" s="29">
        <f t="shared" si="9"/>
        <v>1.2827545847475623</v>
      </c>
    </row>
    <row r="95" spans="1:6" x14ac:dyDescent="0.25">
      <c r="A95" s="20">
        <v>44214</v>
      </c>
      <c r="B95" s="21">
        <f>VLOOKUP('Power curve D'!A95, 'Data for Deaths'!$A$2:$B$96, 2, FALSE)</f>
        <v>7</v>
      </c>
      <c r="C95" s="21">
        <f t="shared" si="11"/>
        <v>7</v>
      </c>
      <c r="D95" s="21">
        <f t="shared" si="10"/>
        <v>8</v>
      </c>
      <c r="E95" s="21">
        <f t="shared" si="8"/>
        <v>7.3010369057247919</v>
      </c>
      <c r="F95" s="29">
        <f t="shared" si="9"/>
        <v>9.0623218608357259E-2</v>
      </c>
    </row>
    <row r="96" spans="1:6" x14ac:dyDescent="0.25">
      <c r="A96" s="20">
        <v>44213</v>
      </c>
      <c r="B96" s="21">
        <f>VLOOKUP('Power curve D'!A96, 'Data for Deaths'!$A$2:$B$96, 2, FALSE)</f>
        <v>7</v>
      </c>
      <c r="C96" s="21">
        <f t="shared" si="11"/>
        <v>8</v>
      </c>
      <c r="D96" s="21">
        <f t="shared" si="10"/>
        <v>8</v>
      </c>
      <c r="E96" s="21">
        <f t="shared" si="8"/>
        <v>7.8484713581429082</v>
      </c>
      <c r="F96" s="29">
        <f t="shared" si="9"/>
        <v>0.71990364558887121</v>
      </c>
    </row>
    <row r="97" spans="1:6" x14ac:dyDescent="0.25">
      <c r="A97" s="20">
        <v>44212</v>
      </c>
      <c r="B97" s="21">
        <f>VLOOKUP('Power curve D'!A97, 'Data for Deaths'!$A$2:$B$96, 2, FALSE)</f>
        <v>8</v>
      </c>
      <c r="C97" s="21">
        <f t="shared" si="11"/>
        <v>8</v>
      </c>
      <c r="D97" s="21">
        <f t="shared" si="10"/>
        <v>9</v>
      </c>
      <c r="E97" s="21">
        <f t="shared" si="8"/>
        <v>8.2820958254926555</v>
      </c>
      <c r="F97" s="29">
        <f t="shared" si="9"/>
        <v>7.9578054760382766E-2</v>
      </c>
    </row>
    <row r="98" spans="1:6" x14ac:dyDescent="0.25">
      <c r="A98" s="20">
        <v>44211</v>
      </c>
      <c r="B98" s="21">
        <f>VLOOKUP('Power curve D'!A98, 'Data for Deaths'!$A$2:$B$96, 2, FALSE)</f>
        <v>8</v>
      </c>
      <c r="C98" s="21">
        <f t="shared" si="11"/>
        <v>9</v>
      </c>
      <c r="D98" s="21">
        <f t="shared" si="10"/>
        <v>8</v>
      </c>
      <c r="E98" s="21">
        <f t="shared" si="8"/>
        <v>8.3959058105610254</v>
      </c>
      <c r="F98" s="29">
        <f t="shared" si="9"/>
        <v>0.1567414108359825</v>
      </c>
    </row>
    <row r="99" spans="1:6" x14ac:dyDescent="0.25">
      <c r="A99" s="20">
        <v>44210</v>
      </c>
      <c r="B99" s="21">
        <f>VLOOKUP('Power curve D'!A99, 'Data for Deaths'!$A$2:$B$96, 2, FALSE)</f>
        <v>9</v>
      </c>
      <c r="C99" s="21">
        <f t="shared" si="11"/>
        <v>8</v>
      </c>
      <c r="D99" s="21">
        <f t="shared" si="10"/>
        <v>7</v>
      </c>
      <c r="E99" s="21">
        <f t="shared" si="8"/>
        <v>7.4148468907931608</v>
      </c>
      <c r="F99" s="29">
        <f t="shared" si="9"/>
        <v>2.5127103796281092</v>
      </c>
    </row>
    <row r="100" spans="1:6" x14ac:dyDescent="0.25">
      <c r="A100" s="20">
        <v>44209</v>
      </c>
      <c r="B100" s="21">
        <f>VLOOKUP('Power curve D'!A100, 'Data for Deaths'!$A$2:$B$96, 2, FALSE)</f>
        <v>8</v>
      </c>
      <c r="C100" s="21">
        <f t="shared" si="11"/>
        <v>7</v>
      </c>
      <c r="D100" s="21">
        <f t="shared" si="10"/>
        <v>9</v>
      </c>
      <c r="E100" s="21">
        <f t="shared" si="8"/>
        <v>7.7346613730745393</v>
      </c>
      <c r="F100" s="29">
        <f t="shared" si="9"/>
        <v>7.040458693868884E-2</v>
      </c>
    </row>
    <row r="101" spans="1:6" x14ac:dyDescent="0.25">
      <c r="A101" s="20">
        <v>44208</v>
      </c>
      <c r="B101" s="21">
        <f>VLOOKUP('Power curve D'!A101, 'Data for Deaths'!$A$2:$B$96, 2, FALSE)</f>
        <v>7</v>
      </c>
      <c r="C101" s="21">
        <f t="shared" si="11"/>
        <v>9</v>
      </c>
      <c r="D101" s="21">
        <f t="shared" si="10"/>
        <v>6</v>
      </c>
      <c r="E101" s="21">
        <f t="shared" si="8"/>
        <v>7.5286568758615298</v>
      </c>
      <c r="F101" s="29">
        <f t="shared" si="9"/>
        <v>0.27947809239567289</v>
      </c>
    </row>
    <row r="102" spans="1:6" x14ac:dyDescent="0.25">
      <c r="A102" s="20">
        <v>44207</v>
      </c>
      <c r="B102" s="21">
        <f>VLOOKUP('Power curve D'!A102, 'Data for Deaths'!$A$2:$B$96, 2, FALSE)</f>
        <v>9</v>
      </c>
      <c r="C102" s="21">
        <f t="shared" si="11"/>
        <v>6</v>
      </c>
      <c r="D102" s="21">
        <f t="shared" si="10"/>
        <v>9</v>
      </c>
      <c r="E102" s="21">
        <f t="shared" si="8"/>
        <v>7.187226920656423</v>
      </c>
      <c r="F102" s="29">
        <f t="shared" si="9"/>
        <v>3.2861462371927948</v>
      </c>
    </row>
    <row r="103" spans="1:6" x14ac:dyDescent="0.25">
      <c r="A103" s="20">
        <v>44206</v>
      </c>
      <c r="B103" s="21">
        <f>VLOOKUP('Power curve D'!A103, 'Data for Deaths'!$A$2:$B$96, 2, FALSE)</f>
        <v>6</v>
      </c>
      <c r="C103" s="21">
        <f t="shared" si="11"/>
        <v>9</v>
      </c>
      <c r="D103" s="21">
        <f t="shared" si="10"/>
        <v>9</v>
      </c>
      <c r="E103" s="21">
        <f t="shared" si="8"/>
        <v>8.8295302779107718</v>
      </c>
      <c r="F103" s="29">
        <f t="shared" si="9"/>
        <v>8.0062415936138098</v>
      </c>
    </row>
    <row r="104" spans="1:6" x14ac:dyDescent="0.25">
      <c r="A104" s="20">
        <v>44205</v>
      </c>
      <c r="B104" s="21">
        <f>VLOOKUP('Power curve D'!A104, 'Data for Deaths'!$A$2:$B$96, 2, FALSE)</f>
        <v>9</v>
      </c>
      <c r="C104" s="21">
        <f t="shared" si="11"/>
        <v>9</v>
      </c>
      <c r="D104" s="21">
        <f t="shared" si="10"/>
        <v>7</v>
      </c>
      <c r="E104" s="21">
        <f t="shared" si="8"/>
        <v>7.9622813432112771</v>
      </c>
      <c r="F104" s="29">
        <f t="shared" si="9"/>
        <v>1.0768600106473913</v>
      </c>
    </row>
    <row r="105" spans="1:6" x14ac:dyDescent="0.25">
      <c r="A105" s="20">
        <v>44204</v>
      </c>
      <c r="B105" s="21">
        <f>VLOOKUP('Power curve D'!A105, 'Data for Deaths'!$A$2:$B$96, 2, FALSE)</f>
        <v>9</v>
      </c>
      <c r="C105" s="21">
        <f t="shared" si="11"/>
        <v>7</v>
      </c>
      <c r="D105" s="21">
        <f t="shared" si="10"/>
        <v>8</v>
      </c>
      <c r="E105" s="21">
        <f t="shared" si="8"/>
        <v>7.3010369057247919</v>
      </c>
      <c r="F105" s="29">
        <f t="shared" si="9"/>
        <v>2.8864755957091894</v>
      </c>
    </row>
    <row r="106" spans="1:6" x14ac:dyDescent="0.25">
      <c r="A106" s="20">
        <v>44203</v>
      </c>
      <c r="B106" s="21">
        <f>VLOOKUP('Power curve D'!A106, 'Data for Deaths'!$A$2:$B$96, 2, FALSE)</f>
        <v>7</v>
      </c>
      <c r="C106" s="21">
        <f t="shared" si="11"/>
        <v>8</v>
      </c>
      <c r="D106" s="21">
        <f t="shared" si="10"/>
        <v>9</v>
      </c>
      <c r="E106" s="21">
        <f t="shared" si="8"/>
        <v>8.2820958254926555</v>
      </c>
      <c r="F106" s="29">
        <f t="shared" si="9"/>
        <v>1.6437697057456939</v>
      </c>
    </row>
    <row r="107" spans="1:6" x14ac:dyDescent="0.25">
      <c r="A107" s="20">
        <v>44202</v>
      </c>
      <c r="B107" s="21">
        <f>VLOOKUP('Power curve D'!A107, 'Data for Deaths'!$A$2:$B$96, 2, FALSE)</f>
        <v>8</v>
      </c>
      <c r="C107" s="21">
        <f t="shared" si="11"/>
        <v>9</v>
      </c>
      <c r="D107" s="21">
        <f t="shared" si="10"/>
        <v>3</v>
      </c>
      <c r="E107" s="21">
        <f t="shared" si="8"/>
        <v>6.2277834738122877</v>
      </c>
      <c r="F107" s="29">
        <f t="shared" si="9"/>
        <v>3.1407514156928422</v>
      </c>
    </row>
    <row r="108" spans="1:6" x14ac:dyDescent="0.25">
      <c r="A108" s="20">
        <v>44201</v>
      </c>
      <c r="B108" s="21">
        <f>VLOOKUP('Power curve D'!A108, 'Data for Deaths'!$A$2:$B$96, 2, FALSE)</f>
        <v>9</v>
      </c>
      <c r="C108" s="21">
        <f t="shared" si="11"/>
        <v>3</v>
      </c>
      <c r="D108" s="21">
        <f t="shared" si="10"/>
        <v>3</v>
      </c>
      <c r="E108" s="21">
        <f t="shared" si="8"/>
        <v>2.9431767593035909</v>
      </c>
      <c r="F108" s="29">
        <f t="shared" si="9"/>
        <v>36.685107769040151</v>
      </c>
    </row>
    <row r="109" spans="1:6" x14ac:dyDescent="0.25">
      <c r="A109" s="20">
        <v>44200</v>
      </c>
      <c r="B109" s="21">
        <f>VLOOKUP('Power curve D'!A109, 'Data for Deaths'!$A$2:$B$96, 2, FALSE)</f>
        <v>3</v>
      </c>
      <c r="C109" s="21">
        <f t="shared" si="11"/>
        <v>3</v>
      </c>
      <c r="D109" s="21">
        <f t="shared" si="10"/>
        <v>7</v>
      </c>
      <c r="E109" s="21">
        <f t="shared" si="8"/>
        <v>4.6776746287025803</v>
      </c>
      <c r="F109" s="29">
        <f t="shared" si="9"/>
        <v>2.8145921597923409</v>
      </c>
    </row>
    <row r="110" spans="1:6" x14ac:dyDescent="0.25">
      <c r="A110" s="20">
        <v>44199</v>
      </c>
      <c r="B110" s="21">
        <f>VLOOKUP('Power curve D'!A110, 'Data for Deaths'!$A$2:$B$96, 2, FALSE)</f>
        <v>3</v>
      </c>
      <c r="C110" s="21">
        <f t="shared" si="11"/>
        <v>7</v>
      </c>
      <c r="D110" s="21">
        <f t="shared" si="10"/>
        <v>9</v>
      </c>
      <c r="E110" s="21">
        <f t="shared" si="8"/>
        <v>7.7346613730745393</v>
      </c>
      <c r="F110" s="29">
        <f t="shared" si="9"/>
        <v>22.417018317684082</v>
      </c>
    </row>
    <row r="111" spans="1:6" x14ac:dyDescent="0.25">
      <c r="A111" s="20">
        <v>44198</v>
      </c>
      <c r="B111" s="21">
        <f>VLOOKUP('Power curve D'!A111, 'Data for Deaths'!$A$2:$B$96, 2, FALSE)</f>
        <v>7</v>
      </c>
      <c r="C111" s="21">
        <f t="shared" si="11"/>
        <v>9</v>
      </c>
      <c r="D111" s="16"/>
      <c r="E111" s="16"/>
      <c r="F111" s="16"/>
    </row>
    <row r="112" spans="1:6" x14ac:dyDescent="0.25">
      <c r="A112" s="91">
        <v>44197</v>
      </c>
      <c r="B112" s="109">
        <f>VLOOKUP('Power curve D'!A112, 'Data for Deaths'!$A$2:$B$96, 2, FALSE)</f>
        <v>9</v>
      </c>
      <c r="C112" s="93"/>
      <c r="D112" s="93"/>
      <c r="E112" s="93"/>
      <c r="F112" s="93"/>
    </row>
  </sheetData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workbookViewId="0"/>
  </sheetViews>
  <sheetFormatPr defaultRowHeight="15" x14ac:dyDescent="0.25"/>
  <cols>
    <col min="1" max="1" width="10.140625" style="75" bestFit="1" customWidth="1"/>
    <col min="2" max="2" width="20.28515625" style="75" customWidth="1"/>
    <col min="3" max="3" width="9.7109375" style="75" customWidth="1"/>
    <col min="4" max="4" width="8" style="75" customWidth="1"/>
    <col min="5" max="5" width="11.7109375" style="75" customWidth="1"/>
    <col min="6" max="6" width="16.7109375" style="75" customWidth="1"/>
    <col min="7" max="7" width="9.140625" style="75"/>
    <col min="8" max="8" width="36.28515625" style="75" customWidth="1"/>
    <col min="9" max="9" width="10.5703125" style="75" bestFit="1" customWidth="1"/>
    <col min="10" max="16384" width="9.140625" style="75"/>
  </cols>
  <sheetData>
    <row r="1" spans="1:10" ht="15.75" thickBot="1" x14ac:dyDescent="0.3">
      <c r="A1" s="87" t="s">
        <v>8</v>
      </c>
      <c r="B1" s="95" t="s">
        <v>14</v>
      </c>
      <c r="C1" s="89" t="s">
        <v>13</v>
      </c>
      <c r="D1" s="89" t="s">
        <v>15</v>
      </c>
      <c r="E1" s="89" t="s">
        <v>19</v>
      </c>
      <c r="F1" s="90" t="s">
        <v>30</v>
      </c>
      <c r="H1" s="18" t="s">
        <v>17</v>
      </c>
      <c r="I1" s="36">
        <v>0.56037454680381704</v>
      </c>
      <c r="J1" s="11" t="s">
        <v>39</v>
      </c>
    </row>
    <row r="2" spans="1:10" x14ac:dyDescent="0.25">
      <c r="A2" s="24">
        <v>44307</v>
      </c>
      <c r="B2" s="35">
        <f t="shared" ref="B2:B5" si="0">E2</f>
        <v>18.213031106705259</v>
      </c>
      <c r="C2" s="35">
        <f t="shared" ref="C2:C22" si="1">B3</f>
        <v>18.435460229298407</v>
      </c>
      <c r="D2" s="35">
        <f t="shared" ref="D2:D22" si="2">B4</f>
        <v>18.660590151060831</v>
      </c>
      <c r="E2" s="35">
        <f t="shared" ref="E2:E21" si="3">C2*$I$1+D2*$I$2</f>
        <v>18.213031106705259</v>
      </c>
      <c r="F2" s="31">
        <f t="shared" ref="F2:F65" si="4">(B2-E2)^2</f>
        <v>0</v>
      </c>
      <c r="H2" s="18" t="s">
        <v>18</v>
      </c>
      <c r="I2" s="36">
        <v>0.42240188395886691</v>
      </c>
    </row>
    <row r="3" spans="1:10" x14ac:dyDescent="0.25">
      <c r="A3" s="20">
        <v>44306</v>
      </c>
      <c r="B3" s="35">
        <f t="shared" si="0"/>
        <v>18.435460229298407</v>
      </c>
      <c r="C3" s="35">
        <f t="shared" si="1"/>
        <v>18.660590151060831</v>
      </c>
      <c r="D3" s="35">
        <f t="shared" si="2"/>
        <v>18.888505907049563</v>
      </c>
      <c r="E3" s="35">
        <f t="shared" si="3"/>
        <v>18.435460229298407</v>
      </c>
      <c r="F3" s="31">
        <f t="shared" si="4"/>
        <v>0</v>
      </c>
      <c r="H3" s="18" t="s">
        <v>51</v>
      </c>
      <c r="I3" s="36" t="s">
        <v>40</v>
      </c>
    </row>
    <row r="4" spans="1:10" x14ac:dyDescent="0.25">
      <c r="A4" s="24">
        <v>44305</v>
      </c>
      <c r="B4" s="35">
        <f t="shared" si="0"/>
        <v>18.660590151060831</v>
      </c>
      <c r="C4" s="35">
        <f t="shared" si="1"/>
        <v>18.888505907049563</v>
      </c>
      <c r="D4" s="35">
        <f t="shared" si="2"/>
        <v>19.11911977737093</v>
      </c>
      <c r="E4" s="35">
        <f t="shared" si="3"/>
        <v>18.660590151060831</v>
      </c>
      <c r="F4" s="31">
        <f t="shared" si="4"/>
        <v>0</v>
      </c>
      <c r="H4" s="18" t="s">
        <v>28</v>
      </c>
      <c r="I4" s="34">
        <f>AVERAGE(F18:F110)</f>
        <v>4.8109281172492375</v>
      </c>
      <c r="J4" s="11" t="s">
        <v>38</v>
      </c>
    </row>
    <row r="5" spans="1:10" x14ac:dyDescent="0.25">
      <c r="A5" s="20">
        <v>44304</v>
      </c>
      <c r="B5" s="35">
        <f t="shared" si="0"/>
        <v>18.888505907049563</v>
      </c>
      <c r="C5" s="35">
        <f t="shared" si="1"/>
        <v>19.11911977737093</v>
      </c>
      <c r="D5" s="35">
        <f t="shared" si="2"/>
        <v>19.352749447759265</v>
      </c>
      <c r="E5" s="35">
        <f t="shared" si="3"/>
        <v>18.888505907049563</v>
      </c>
      <c r="F5" s="31">
        <f t="shared" si="4"/>
        <v>0</v>
      </c>
    </row>
    <row r="6" spans="1:10" x14ac:dyDescent="0.25">
      <c r="A6" s="24">
        <v>44303</v>
      </c>
      <c r="B6" s="35">
        <f>E6</f>
        <v>19.11911977737093</v>
      </c>
      <c r="C6" s="35">
        <f t="shared" si="1"/>
        <v>19.352749447759265</v>
      </c>
      <c r="D6" s="35">
        <f t="shared" si="2"/>
        <v>19.588765794853224</v>
      </c>
      <c r="E6" s="35">
        <f t="shared" si="3"/>
        <v>19.11911977737093</v>
      </c>
      <c r="F6" s="31">
        <f t="shared" si="4"/>
        <v>0</v>
      </c>
    </row>
    <row r="7" spans="1:10" x14ac:dyDescent="0.25">
      <c r="A7" s="20">
        <v>44302</v>
      </c>
      <c r="B7" s="22">
        <f>E7</f>
        <v>19.352749447759265</v>
      </c>
      <c r="C7" s="22">
        <f t="shared" si="1"/>
        <v>19.588765794853224</v>
      </c>
      <c r="D7" s="22">
        <f t="shared" si="2"/>
        <v>19.828755531397906</v>
      </c>
      <c r="E7" s="22">
        <f t="shared" si="3"/>
        <v>19.352749447759265</v>
      </c>
      <c r="F7" s="29">
        <f t="shared" si="4"/>
        <v>0</v>
      </c>
    </row>
    <row r="8" spans="1:10" x14ac:dyDescent="0.25">
      <c r="A8" s="20">
        <v>44301</v>
      </c>
      <c r="B8" s="22">
        <f>E8</f>
        <v>19.588765794853224</v>
      </c>
      <c r="C8" s="22">
        <f t="shared" si="1"/>
        <v>19.828755531397906</v>
      </c>
      <c r="D8" s="22">
        <f t="shared" si="2"/>
        <v>20.069124268129322</v>
      </c>
      <c r="E8" s="22">
        <f t="shared" si="3"/>
        <v>19.588765794853224</v>
      </c>
      <c r="F8" s="29">
        <f t="shared" si="4"/>
        <v>0</v>
      </c>
    </row>
    <row r="9" spans="1:10" x14ac:dyDescent="0.25">
      <c r="A9" s="20">
        <v>44300</v>
      </c>
      <c r="B9" s="22">
        <f t="shared" ref="B9:B16" si="5">E9</f>
        <v>19.828755531397906</v>
      </c>
      <c r="C9" s="22">
        <f>B10</f>
        <v>20.069124268129322</v>
      </c>
      <c r="D9" s="22">
        <f t="shared" si="2"/>
        <v>20.318396865226124</v>
      </c>
      <c r="E9" s="22">
        <f t="shared" si="3"/>
        <v>19.828755531397906</v>
      </c>
      <c r="F9" s="29">
        <f t="shared" si="4"/>
        <v>0</v>
      </c>
    </row>
    <row r="10" spans="1:10" x14ac:dyDescent="0.25">
      <c r="A10" s="20">
        <v>44299</v>
      </c>
      <c r="B10" s="22">
        <f t="shared" si="5"/>
        <v>20.069124268129322</v>
      </c>
      <c r="C10" s="22">
        <f t="shared" si="1"/>
        <v>20.318396865226124</v>
      </c>
      <c r="D10" s="22">
        <f t="shared" si="2"/>
        <v>20.556754509749538</v>
      </c>
      <c r="E10" s="22">
        <f t="shared" si="3"/>
        <v>20.069124268129322</v>
      </c>
      <c r="F10" s="29">
        <f t="shared" si="4"/>
        <v>0</v>
      </c>
    </row>
    <row r="11" spans="1:10" x14ac:dyDescent="0.25">
      <c r="A11" s="20">
        <v>44298</v>
      </c>
      <c r="B11" s="22">
        <f t="shared" si="5"/>
        <v>20.318396865226124</v>
      </c>
      <c r="C11" s="22">
        <f t="shared" si="1"/>
        <v>20.556754509749538</v>
      </c>
      <c r="D11" s="22">
        <f t="shared" si="2"/>
        <v>20.83067147002766</v>
      </c>
      <c r="E11" s="22">
        <f t="shared" si="3"/>
        <v>20.318396865226124</v>
      </c>
      <c r="F11" s="29">
        <f t="shared" si="4"/>
        <v>0</v>
      </c>
      <c r="H11" s="83"/>
    </row>
    <row r="12" spans="1:10" x14ac:dyDescent="0.25">
      <c r="A12" s="20">
        <v>44297</v>
      </c>
      <c r="B12" s="22">
        <f t="shared" si="5"/>
        <v>20.556754509749538</v>
      </c>
      <c r="C12" s="22">
        <f t="shared" si="1"/>
        <v>20.83067147002766</v>
      </c>
      <c r="D12" s="22">
        <f t="shared" si="2"/>
        <v>21.031573869539553</v>
      </c>
      <c r="E12" s="22">
        <f t="shared" si="3"/>
        <v>20.556754509749538</v>
      </c>
      <c r="F12" s="29">
        <f t="shared" si="4"/>
        <v>0</v>
      </c>
      <c r="H12" s="83"/>
    </row>
    <row r="13" spans="1:10" x14ac:dyDescent="0.25">
      <c r="A13" s="20">
        <v>44296</v>
      </c>
      <c r="B13" s="22">
        <f t="shared" si="5"/>
        <v>20.83067147002766</v>
      </c>
      <c r="C13" s="22">
        <f t="shared" si="1"/>
        <v>21.031573869539553</v>
      </c>
      <c r="D13" s="22">
        <f t="shared" si="2"/>
        <v>21.413523797621686</v>
      </c>
      <c r="E13" s="22">
        <f t="shared" si="3"/>
        <v>20.83067147002766</v>
      </c>
      <c r="F13" s="29">
        <f t="shared" si="4"/>
        <v>0</v>
      </c>
      <c r="G13" s="10"/>
      <c r="H13" s="83"/>
    </row>
    <row r="14" spans="1:10" x14ac:dyDescent="0.25">
      <c r="A14" s="20">
        <v>44295</v>
      </c>
      <c r="B14" s="22">
        <f t="shared" si="5"/>
        <v>21.031573869539553</v>
      </c>
      <c r="C14" s="22">
        <f t="shared" si="1"/>
        <v>21.413523797621686</v>
      </c>
      <c r="D14" s="22">
        <f t="shared" si="2"/>
        <v>21.382433457266671</v>
      </c>
      <c r="E14" s="22">
        <f t="shared" si="3"/>
        <v>21.031573869539553</v>
      </c>
      <c r="F14" s="29">
        <f t="shared" si="4"/>
        <v>0</v>
      </c>
      <c r="H14" s="83"/>
    </row>
    <row r="15" spans="1:10" x14ac:dyDescent="0.25">
      <c r="A15" s="20">
        <v>44294</v>
      </c>
      <c r="B15" s="22">
        <f t="shared" si="5"/>
        <v>21.413523797621686</v>
      </c>
      <c r="C15" s="22">
        <f t="shared" si="1"/>
        <v>21.382433457266671</v>
      </c>
      <c r="D15" s="22">
        <f t="shared" si="2"/>
        <v>22.32791258185183</v>
      </c>
      <c r="E15" s="22">
        <f t="shared" si="3"/>
        <v>21.413523797621686</v>
      </c>
      <c r="F15" s="29">
        <f t="shared" si="4"/>
        <v>0</v>
      </c>
      <c r="H15" s="83"/>
    </row>
    <row r="16" spans="1:10" ht="15" customHeight="1" x14ac:dyDescent="0.25">
      <c r="A16" s="20">
        <v>44293</v>
      </c>
      <c r="B16" s="22">
        <f t="shared" si="5"/>
        <v>21.382433457266671</v>
      </c>
      <c r="C16" s="22">
        <f t="shared" si="1"/>
        <v>22.32791258185183</v>
      </c>
      <c r="D16" s="22">
        <f t="shared" si="2"/>
        <v>21</v>
      </c>
      <c r="E16" s="22">
        <f t="shared" si="3"/>
        <v>21.382433457266671</v>
      </c>
      <c r="F16" s="29">
        <f t="shared" si="4"/>
        <v>0</v>
      </c>
      <c r="H16" s="83"/>
    </row>
    <row r="17" spans="1:8" x14ac:dyDescent="0.25">
      <c r="A17" s="20">
        <v>44292</v>
      </c>
      <c r="B17" s="22">
        <f>E17</f>
        <v>22.32791258185183</v>
      </c>
      <c r="C17" s="22">
        <f t="shared" si="1"/>
        <v>21</v>
      </c>
      <c r="D17" s="22">
        <f t="shared" si="2"/>
        <v>25</v>
      </c>
      <c r="E17" s="22">
        <f t="shared" si="3"/>
        <v>22.32791258185183</v>
      </c>
      <c r="F17" s="29">
        <f t="shared" si="4"/>
        <v>0</v>
      </c>
      <c r="H17" s="83"/>
    </row>
    <row r="18" spans="1:8" x14ac:dyDescent="0.25">
      <c r="A18" s="20">
        <v>44291</v>
      </c>
      <c r="B18" s="22">
        <f>'Power curve D'!B18</f>
        <v>21</v>
      </c>
      <c r="C18" s="22">
        <f>B19</f>
        <v>25</v>
      </c>
      <c r="D18" s="22">
        <f>B20</f>
        <v>27</v>
      </c>
      <c r="E18" s="22">
        <f t="shared" si="3"/>
        <v>25.414214536984833</v>
      </c>
      <c r="F18" s="29">
        <f t="shared" si="4"/>
        <v>19.485289978528222</v>
      </c>
      <c r="H18" s="83"/>
    </row>
    <row r="19" spans="1:8" x14ac:dyDescent="0.25">
      <c r="A19" s="20">
        <v>44290</v>
      </c>
      <c r="B19" s="22">
        <f>'Power curve D'!B19</f>
        <v>25</v>
      </c>
      <c r="C19" s="22">
        <f t="shared" si="1"/>
        <v>27</v>
      </c>
      <c r="D19" s="22">
        <f t="shared" si="2"/>
        <v>20</v>
      </c>
      <c r="E19" s="22">
        <f t="shared" si="3"/>
        <v>23.5781504428804</v>
      </c>
      <c r="F19" s="29">
        <f t="shared" si="4"/>
        <v>2.0216561630812029</v>
      </c>
      <c r="H19" s="69"/>
    </row>
    <row r="20" spans="1:8" ht="15" customHeight="1" x14ac:dyDescent="0.25">
      <c r="A20" s="20">
        <v>44289</v>
      </c>
      <c r="B20" s="22">
        <f>'Power curve D'!B20</f>
        <v>27</v>
      </c>
      <c r="C20" s="22">
        <f t="shared" si="1"/>
        <v>20</v>
      </c>
      <c r="D20" s="22">
        <f t="shared" si="2"/>
        <v>18</v>
      </c>
      <c r="E20" s="22">
        <f t="shared" si="3"/>
        <v>18.810724847335944</v>
      </c>
      <c r="F20" s="29">
        <f t="shared" si="4"/>
        <v>67.064227526040895</v>
      </c>
      <c r="H20" s="69"/>
    </row>
    <row r="21" spans="1:8" x14ac:dyDescent="0.25">
      <c r="A21" s="20">
        <v>44288</v>
      </c>
      <c r="B21" s="22">
        <f>'Power curve D'!B21</f>
        <v>20</v>
      </c>
      <c r="C21" s="22">
        <f t="shared" si="1"/>
        <v>18</v>
      </c>
      <c r="D21" s="22">
        <f t="shared" si="2"/>
        <v>15</v>
      </c>
      <c r="E21" s="22">
        <f t="shared" si="3"/>
        <v>16.422770101851711</v>
      </c>
      <c r="F21" s="29">
        <f t="shared" si="4"/>
        <v>12.796573744206018</v>
      </c>
      <c r="H21" s="69"/>
    </row>
    <row r="22" spans="1:8" x14ac:dyDescent="0.25">
      <c r="A22" s="20">
        <v>44287</v>
      </c>
      <c r="B22" s="22">
        <f>'Power curve D'!B22</f>
        <v>18</v>
      </c>
      <c r="C22" s="22">
        <f t="shared" si="1"/>
        <v>15</v>
      </c>
      <c r="D22" s="22">
        <f t="shared" si="2"/>
        <v>10</v>
      </c>
      <c r="E22" s="22">
        <f>C22*$I$1+D22*$I$2</f>
        <v>12.629637041645925</v>
      </c>
      <c r="F22" s="29">
        <f t="shared" si="4"/>
        <v>28.840798304461536</v>
      </c>
      <c r="H22" s="69"/>
    </row>
    <row r="23" spans="1:8" x14ac:dyDescent="0.25">
      <c r="A23" s="20">
        <v>44286</v>
      </c>
      <c r="B23" s="22">
        <f>'Power curve D'!B23</f>
        <v>15</v>
      </c>
      <c r="C23" s="22">
        <f>B24</f>
        <v>10</v>
      </c>
      <c r="D23" s="22">
        <f>B25</f>
        <v>12</v>
      </c>
      <c r="E23" s="22">
        <f t="shared" ref="E23:E86" si="6">C23*$I$1+D23*$I$2</f>
        <v>10.672568075544573</v>
      </c>
      <c r="F23" s="29">
        <f t="shared" si="4"/>
        <v>18.726667060795997</v>
      </c>
    </row>
    <row r="24" spans="1:8" x14ac:dyDescent="0.25">
      <c r="A24" s="20">
        <v>44285</v>
      </c>
      <c r="B24" s="22">
        <f>'Power curve D'!B24</f>
        <v>10</v>
      </c>
      <c r="C24" s="22">
        <f>B25</f>
        <v>12</v>
      </c>
      <c r="D24" s="22">
        <f t="shared" ref="D24:D87" si="7">B26</f>
        <v>8</v>
      </c>
      <c r="E24" s="22">
        <f t="shared" si="6"/>
        <v>10.10370963331674</v>
      </c>
      <c r="F24" s="29">
        <f t="shared" si="4"/>
        <v>1.075568804269262E-2</v>
      </c>
    </row>
    <row r="25" spans="1:8" x14ac:dyDescent="0.25">
      <c r="A25" s="20">
        <v>44284</v>
      </c>
      <c r="B25" s="22">
        <f>'Power curve D'!B25</f>
        <v>12</v>
      </c>
      <c r="C25" s="22">
        <f t="shared" ref="C25:C88" si="8">B26</f>
        <v>8</v>
      </c>
      <c r="D25" s="22">
        <f t="shared" si="7"/>
        <v>12</v>
      </c>
      <c r="E25" s="22">
        <f t="shared" si="6"/>
        <v>9.5518189819369397</v>
      </c>
      <c r="F25" s="29">
        <f t="shared" si="4"/>
        <v>5.9935902972042827</v>
      </c>
    </row>
    <row r="26" spans="1:8" x14ac:dyDescent="0.25">
      <c r="A26" s="20">
        <v>44283</v>
      </c>
      <c r="B26" s="22">
        <f>'Power curve D'!B26</f>
        <v>8</v>
      </c>
      <c r="C26" s="22">
        <f t="shared" si="8"/>
        <v>12</v>
      </c>
      <c r="D26" s="22">
        <f t="shared" si="7"/>
        <v>9</v>
      </c>
      <c r="E26" s="22">
        <f t="shared" si="6"/>
        <v>10.526111517275606</v>
      </c>
      <c r="F26" s="29">
        <f t="shared" si="4"/>
        <v>6.3812393977124628</v>
      </c>
    </row>
    <row r="27" spans="1:8" x14ac:dyDescent="0.25">
      <c r="A27" s="20">
        <v>44282</v>
      </c>
      <c r="B27" s="22">
        <f>'Power curve D'!B27</f>
        <v>12</v>
      </c>
      <c r="C27" s="22">
        <f t="shared" si="8"/>
        <v>9</v>
      </c>
      <c r="D27" s="22">
        <f t="shared" si="7"/>
        <v>14</v>
      </c>
      <c r="E27" s="22">
        <f t="shared" si="6"/>
        <v>10.956997296658489</v>
      </c>
      <c r="F27" s="29">
        <f t="shared" si="4"/>
        <v>1.0878546391776995</v>
      </c>
    </row>
    <row r="28" spans="1:8" x14ac:dyDescent="0.25">
      <c r="A28" s="20">
        <v>44281</v>
      </c>
      <c r="B28" s="22">
        <f>'Power curve D'!B28</f>
        <v>9</v>
      </c>
      <c r="C28" s="22">
        <f t="shared" si="8"/>
        <v>14</v>
      </c>
      <c r="D28" s="22">
        <f t="shared" si="7"/>
        <v>6</v>
      </c>
      <c r="E28" s="22">
        <f t="shared" si="6"/>
        <v>10.37965495900664</v>
      </c>
      <c r="F28" s="29">
        <f t="shared" si="4"/>
        <v>1.9034478059116129</v>
      </c>
    </row>
    <row r="29" spans="1:8" x14ac:dyDescent="0.25">
      <c r="A29" s="20">
        <v>44280</v>
      </c>
      <c r="B29" s="22">
        <f>'Power curve D'!B29</f>
        <v>14</v>
      </c>
      <c r="C29" s="22">
        <f t="shared" si="8"/>
        <v>6</v>
      </c>
      <c r="D29" s="22">
        <f t="shared" si="7"/>
        <v>8</v>
      </c>
      <c r="E29" s="22">
        <f t="shared" si="6"/>
        <v>6.7414623524938371</v>
      </c>
      <c r="F29" s="29">
        <f t="shared" si="4"/>
        <v>52.686368780264303</v>
      </c>
    </row>
    <row r="30" spans="1:8" x14ac:dyDescent="0.25">
      <c r="A30" s="20">
        <v>44279</v>
      </c>
      <c r="B30" s="22">
        <f>'Power curve D'!B30</f>
        <v>6</v>
      </c>
      <c r="C30" s="22">
        <f t="shared" si="8"/>
        <v>8</v>
      </c>
      <c r="D30" s="22">
        <f t="shared" si="7"/>
        <v>10</v>
      </c>
      <c r="E30" s="22">
        <f t="shared" si="6"/>
        <v>8.7070152140192043</v>
      </c>
      <c r="F30" s="29">
        <f t="shared" si="4"/>
        <v>7.3279313689314387</v>
      </c>
    </row>
    <row r="31" spans="1:8" x14ac:dyDescent="0.25">
      <c r="A31" s="20">
        <v>44278</v>
      </c>
      <c r="B31" s="22">
        <f>'Power curve D'!B31</f>
        <v>8</v>
      </c>
      <c r="C31" s="22">
        <f t="shared" si="8"/>
        <v>10</v>
      </c>
      <c r="D31" s="22">
        <f t="shared" si="7"/>
        <v>10</v>
      </c>
      <c r="E31" s="22">
        <f t="shared" si="6"/>
        <v>9.8277643076268397</v>
      </c>
      <c r="F31" s="29">
        <f t="shared" si="4"/>
        <v>3.3407223642346207</v>
      </c>
    </row>
    <row r="32" spans="1:8" x14ac:dyDescent="0.25">
      <c r="A32" s="20">
        <v>44277</v>
      </c>
      <c r="B32" s="22">
        <f>'Power curve D'!B32</f>
        <v>10</v>
      </c>
      <c r="C32" s="22">
        <f t="shared" si="8"/>
        <v>10</v>
      </c>
      <c r="D32" s="22">
        <f t="shared" si="7"/>
        <v>7</v>
      </c>
      <c r="E32" s="22">
        <f t="shared" si="6"/>
        <v>8.5605586557502384</v>
      </c>
      <c r="F32" s="29">
        <f t="shared" si="4"/>
        <v>2.0719913835355603</v>
      </c>
    </row>
    <row r="33" spans="1:6" x14ac:dyDescent="0.25">
      <c r="A33" s="20">
        <v>44276</v>
      </c>
      <c r="B33" s="22">
        <f>'Power curve D'!B33</f>
        <v>10</v>
      </c>
      <c r="C33" s="22">
        <f t="shared" si="8"/>
        <v>7</v>
      </c>
      <c r="D33" s="22">
        <f t="shared" si="7"/>
        <v>10</v>
      </c>
      <c r="E33" s="22">
        <f t="shared" si="6"/>
        <v>8.1466406672153884</v>
      </c>
      <c r="F33" s="29">
        <f t="shared" si="4"/>
        <v>3.4349408164198207</v>
      </c>
    </row>
    <row r="34" spans="1:6" x14ac:dyDescent="0.25">
      <c r="A34" s="20">
        <v>44275</v>
      </c>
      <c r="B34" s="22">
        <f>'Power curve D'!B34</f>
        <v>7</v>
      </c>
      <c r="C34" s="22">
        <f t="shared" si="8"/>
        <v>10</v>
      </c>
      <c r="D34" s="22">
        <f t="shared" si="7"/>
        <v>8</v>
      </c>
      <c r="E34" s="22">
        <f t="shared" si="6"/>
        <v>8.9829605397091044</v>
      </c>
      <c r="F34" s="29">
        <f t="shared" si="4"/>
        <v>3.9321325020434226</v>
      </c>
    </row>
    <row r="35" spans="1:6" x14ac:dyDescent="0.25">
      <c r="A35" s="20">
        <v>44274</v>
      </c>
      <c r="B35" s="22">
        <f>'Power curve D'!B35</f>
        <v>10</v>
      </c>
      <c r="C35" s="22">
        <f t="shared" si="8"/>
        <v>8</v>
      </c>
      <c r="D35" s="22">
        <f t="shared" si="7"/>
        <v>8</v>
      </c>
      <c r="E35" s="22">
        <f t="shared" si="6"/>
        <v>7.8622114461014716</v>
      </c>
      <c r="F35" s="29">
        <f t="shared" si="4"/>
        <v>4.5701399011795614</v>
      </c>
    </row>
    <row r="36" spans="1:6" x14ac:dyDescent="0.25">
      <c r="A36" s="20">
        <v>44273</v>
      </c>
      <c r="B36" s="22">
        <f>'Power curve D'!B36</f>
        <v>8</v>
      </c>
      <c r="C36" s="22">
        <f t="shared" si="8"/>
        <v>8</v>
      </c>
      <c r="D36" s="22">
        <f t="shared" si="7"/>
        <v>4</v>
      </c>
      <c r="E36" s="22">
        <f t="shared" si="6"/>
        <v>6.1726039102660035</v>
      </c>
      <c r="F36" s="29">
        <f t="shared" si="4"/>
        <v>3.3393764687751006</v>
      </c>
    </row>
    <row r="37" spans="1:6" x14ac:dyDescent="0.25">
      <c r="A37" s="20">
        <v>44272</v>
      </c>
      <c r="B37" s="22">
        <f>'Power curve D'!B37</f>
        <v>8</v>
      </c>
      <c r="C37" s="22">
        <f t="shared" si="8"/>
        <v>4</v>
      </c>
      <c r="D37" s="22">
        <f t="shared" si="7"/>
        <v>4</v>
      </c>
      <c r="E37" s="22">
        <f t="shared" si="6"/>
        <v>3.9311057230507358</v>
      </c>
      <c r="F37" s="29">
        <f t="shared" si="4"/>
        <v>16.555900636990472</v>
      </c>
    </row>
    <row r="38" spans="1:6" x14ac:dyDescent="0.25">
      <c r="A38" s="20">
        <v>44271</v>
      </c>
      <c r="B38" s="22">
        <f>'Power curve D'!B38</f>
        <v>4</v>
      </c>
      <c r="C38" s="22">
        <f t="shared" si="8"/>
        <v>4</v>
      </c>
      <c r="D38" s="22">
        <f t="shared" si="7"/>
        <v>7</v>
      </c>
      <c r="E38" s="22">
        <f t="shared" si="6"/>
        <v>5.1983113749273366</v>
      </c>
      <c r="F38" s="29">
        <f t="shared" si="4"/>
        <v>1.4359501512802439</v>
      </c>
    </row>
    <row r="39" spans="1:6" x14ac:dyDescent="0.25">
      <c r="A39" s="20">
        <v>44270</v>
      </c>
      <c r="B39" s="22">
        <f>'Power curve D'!B39</f>
        <v>4</v>
      </c>
      <c r="C39" s="22">
        <f t="shared" si="8"/>
        <v>7</v>
      </c>
      <c r="D39" s="22">
        <f t="shared" si="7"/>
        <v>5</v>
      </c>
      <c r="E39" s="22">
        <f t="shared" si="6"/>
        <v>6.0346312474210535</v>
      </c>
      <c r="F39" s="29">
        <f t="shared" si="4"/>
        <v>4.1397243129821524</v>
      </c>
    </row>
    <row r="40" spans="1:6" x14ac:dyDescent="0.25">
      <c r="A40" s="20">
        <v>44269</v>
      </c>
      <c r="B40" s="22">
        <f>'Power curve D'!B40</f>
        <v>7</v>
      </c>
      <c r="C40" s="22">
        <f t="shared" si="8"/>
        <v>5</v>
      </c>
      <c r="D40" s="22">
        <f t="shared" si="7"/>
        <v>4</v>
      </c>
      <c r="E40" s="22">
        <f t="shared" si="6"/>
        <v>4.4914802698545522</v>
      </c>
      <c r="F40" s="29">
        <f t="shared" si="4"/>
        <v>6.2926712365289905</v>
      </c>
    </row>
    <row r="41" spans="1:6" x14ac:dyDescent="0.25">
      <c r="A41" s="20">
        <v>44268</v>
      </c>
      <c r="B41" s="22">
        <f>'Power curve D'!B41</f>
        <v>5</v>
      </c>
      <c r="C41" s="22">
        <f t="shared" si="8"/>
        <v>4</v>
      </c>
      <c r="D41" s="22">
        <f t="shared" si="7"/>
        <v>4</v>
      </c>
      <c r="E41" s="22">
        <f t="shared" si="6"/>
        <v>3.9311057230507358</v>
      </c>
      <c r="F41" s="29">
        <f t="shared" si="4"/>
        <v>1.1425349752948903</v>
      </c>
    </row>
    <row r="42" spans="1:6" x14ac:dyDescent="0.25">
      <c r="A42" s="20">
        <v>44267</v>
      </c>
      <c r="B42" s="22">
        <f>'Power curve D'!B42</f>
        <v>4</v>
      </c>
      <c r="C42" s="22">
        <f t="shared" si="8"/>
        <v>4</v>
      </c>
      <c r="D42" s="22">
        <f t="shared" si="7"/>
        <v>5</v>
      </c>
      <c r="E42" s="22">
        <f t="shared" si="6"/>
        <v>4.3535076070096022</v>
      </c>
      <c r="F42" s="29">
        <f t="shared" si="4"/>
        <v>0.12496762821365531</v>
      </c>
    </row>
    <row r="43" spans="1:6" x14ac:dyDescent="0.25">
      <c r="A43" s="20">
        <v>44266</v>
      </c>
      <c r="B43" s="22">
        <f>'Power curve D'!B43</f>
        <v>4</v>
      </c>
      <c r="C43" s="22">
        <f t="shared" si="8"/>
        <v>5</v>
      </c>
      <c r="D43" s="22">
        <f t="shared" si="7"/>
        <v>2</v>
      </c>
      <c r="E43" s="22">
        <f t="shared" si="6"/>
        <v>3.6466765019368186</v>
      </c>
      <c r="F43" s="29">
        <f t="shared" si="4"/>
        <v>0.12483749428360297</v>
      </c>
    </row>
    <row r="44" spans="1:6" x14ac:dyDescent="0.25">
      <c r="A44" s="20">
        <v>44265</v>
      </c>
      <c r="B44" s="22">
        <f>'Power curve D'!B44</f>
        <v>5</v>
      </c>
      <c r="C44" s="22">
        <f t="shared" si="8"/>
        <v>2</v>
      </c>
      <c r="D44" s="22">
        <f t="shared" si="7"/>
        <v>4</v>
      </c>
      <c r="E44" s="22">
        <f t="shared" si="6"/>
        <v>2.8103566294431017</v>
      </c>
      <c r="F44" s="29">
        <f t="shared" si="4"/>
        <v>4.7945380902237744</v>
      </c>
    </row>
    <row r="45" spans="1:6" x14ac:dyDescent="0.25">
      <c r="A45" s="20">
        <v>44264</v>
      </c>
      <c r="B45" s="22">
        <f>'Power curve D'!B45</f>
        <v>2</v>
      </c>
      <c r="C45" s="22">
        <f t="shared" si="8"/>
        <v>4</v>
      </c>
      <c r="D45" s="22">
        <f t="shared" si="7"/>
        <v>5</v>
      </c>
      <c r="E45" s="22">
        <f t="shared" si="6"/>
        <v>4.3535076070096022</v>
      </c>
      <c r="F45" s="29">
        <f t="shared" si="4"/>
        <v>5.5389980562520638</v>
      </c>
    </row>
    <row r="46" spans="1:6" x14ac:dyDescent="0.25">
      <c r="A46" s="20">
        <v>44263</v>
      </c>
      <c r="B46" s="22">
        <f>'Power curve D'!B46</f>
        <v>4</v>
      </c>
      <c r="C46" s="22">
        <f t="shared" si="8"/>
        <v>5</v>
      </c>
      <c r="D46" s="22">
        <f t="shared" si="7"/>
        <v>5</v>
      </c>
      <c r="E46" s="22">
        <f t="shared" si="6"/>
        <v>4.9138821538134199</v>
      </c>
      <c r="F46" s="29">
        <f t="shared" si="4"/>
        <v>0.83518059105865516</v>
      </c>
    </row>
    <row r="47" spans="1:6" x14ac:dyDescent="0.25">
      <c r="A47" s="20">
        <v>44262</v>
      </c>
      <c r="B47" s="22">
        <f>'Power curve D'!B47</f>
        <v>5</v>
      </c>
      <c r="C47" s="22">
        <f t="shared" si="8"/>
        <v>5</v>
      </c>
      <c r="D47" s="22">
        <f t="shared" si="7"/>
        <v>3</v>
      </c>
      <c r="E47" s="22">
        <f t="shared" si="6"/>
        <v>4.0690783858956863</v>
      </c>
      <c r="F47" s="29">
        <f t="shared" si="4"/>
        <v>0.86661505160658081</v>
      </c>
    </row>
    <row r="48" spans="1:6" x14ac:dyDescent="0.25">
      <c r="A48" s="20">
        <v>44261</v>
      </c>
      <c r="B48" s="22">
        <f>'Power curve D'!B48</f>
        <v>5</v>
      </c>
      <c r="C48" s="22">
        <f t="shared" si="8"/>
        <v>3</v>
      </c>
      <c r="D48" s="22">
        <f t="shared" si="7"/>
        <v>5</v>
      </c>
      <c r="E48" s="22">
        <f t="shared" si="6"/>
        <v>3.7931330602057853</v>
      </c>
      <c r="F48" s="29">
        <f t="shared" si="4"/>
        <v>1.4565278103682526</v>
      </c>
    </row>
    <row r="49" spans="1:6" x14ac:dyDescent="0.25">
      <c r="A49" s="20">
        <v>44260</v>
      </c>
      <c r="B49" s="22">
        <f>'Power curve D'!B49</f>
        <v>3</v>
      </c>
      <c r="C49" s="22">
        <f t="shared" si="8"/>
        <v>5</v>
      </c>
      <c r="D49" s="22">
        <f t="shared" si="7"/>
        <v>6</v>
      </c>
      <c r="E49" s="22">
        <f t="shared" si="6"/>
        <v>5.3362840377722867</v>
      </c>
      <c r="F49" s="29">
        <f t="shared" si="4"/>
        <v>5.4582231051495791</v>
      </c>
    </row>
    <row r="50" spans="1:6" x14ac:dyDescent="0.25">
      <c r="A50" s="20">
        <v>44259</v>
      </c>
      <c r="B50" s="22">
        <f>'Power curve D'!B50</f>
        <v>5</v>
      </c>
      <c r="C50" s="22">
        <f t="shared" si="8"/>
        <v>6</v>
      </c>
      <c r="D50" s="22">
        <f t="shared" si="7"/>
        <v>2</v>
      </c>
      <c r="E50" s="22">
        <f t="shared" si="6"/>
        <v>4.2070510487406363</v>
      </c>
      <c r="F50" s="29">
        <f t="shared" si="4"/>
        <v>0.62876803930332481</v>
      </c>
    </row>
    <row r="51" spans="1:6" x14ac:dyDescent="0.25">
      <c r="A51" s="20">
        <v>44258</v>
      </c>
      <c r="B51" s="22">
        <f>'Power curve D'!B51</f>
        <v>6</v>
      </c>
      <c r="C51" s="22">
        <f t="shared" si="8"/>
        <v>2</v>
      </c>
      <c r="D51" s="22">
        <f t="shared" si="7"/>
        <v>4</v>
      </c>
      <c r="E51" s="22">
        <f t="shared" si="6"/>
        <v>2.8103566294431017</v>
      </c>
      <c r="F51" s="29">
        <f t="shared" si="4"/>
        <v>10.173824831337571</v>
      </c>
    </row>
    <row r="52" spans="1:6" x14ac:dyDescent="0.25">
      <c r="A52" s="20">
        <v>44257</v>
      </c>
      <c r="B52" s="22">
        <f>'Power curve D'!B52</f>
        <v>2</v>
      </c>
      <c r="C52" s="22">
        <f t="shared" si="8"/>
        <v>4</v>
      </c>
      <c r="D52" s="22">
        <f t="shared" si="7"/>
        <v>5</v>
      </c>
      <c r="E52" s="22">
        <f t="shared" si="6"/>
        <v>4.3535076070096022</v>
      </c>
      <c r="F52" s="29">
        <f t="shared" si="4"/>
        <v>5.5389980562520638</v>
      </c>
    </row>
    <row r="53" spans="1:6" x14ac:dyDescent="0.25">
      <c r="A53" s="20">
        <v>44256</v>
      </c>
      <c r="B53" s="22">
        <f>'Power curve D'!B53</f>
        <v>4</v>
      </c>
      <c r="C53" s="22">
        <f t="shared" si="8"/>
        <v>5</v>
      </c>
      <c r="D53" s="22">
        <f t="shared" si="7"/>
        <v>4</v>
      </c>
      <c r="E53" s="22">
        <f t="shared" si="6"/>
        <v>4.4914802698545522</v>
      </c>
      <c r="F53" s="29">
        <f t="shared" si="4"/>
        <v>0.24155285565630344</v>
      </c>
    </row>
    <row r="54" spans="1:6" x14ac:dyDescent="0.25">
      <c r="A54" s="20">
        <v>44255</v>
      </c>
      <c r="B54" s="22">
        <f>'Power curve D'!B54</f>
        <v>5</v>
      </c>
      <c r="C54" s="22">
        <f t="shared" si="8"/>
        <v>4</v>
      </c>
      <c r="D54" s="22">
        <f t="shared" si="7"/>
        <v>3</v>
      </c>
      <c r="E54" s="22">
        <f t="shared" si="6"/>
        <v>3.508703839091869</v>
      </c>
      <c r="F54" s="29">
        <f t="shared" si="4"/>
        <v>2.2239642395393302</v>
      </c>
    </row>
    <row r="55" spans="1:6" x14ac:dyDescent="0.25">
      <c r="A55" s="20">
        <v>44254</v>
      </c>
      <c r="B55" s="22">
        <f>'Power curve D'!B55</f>
        <v>4</v>
      </c>
      <c r="C55" s="22">
        <f t="shared" si="8"/>
        <v>3</v>
      </c>
      <c r="D55" s="22">
        <f t="shared" si="7"/>
        <v>5</v>
      </c>
      <c r="E55" s="22">
        <f t="shared" si="6"/>
        <v>3.7931330602057853</v>
      </c>
      <c r="F55" s="29">
        <f t="shared" si="4"/>
        <v>4.2793930779823235E-2</v>
      </c>
    </row>
    <row r="56" spans="1:6" x14ac:dyDescent="0.25">
      <c r="A56" s="20">
        <v>44253</v>
      </c>
      <c r="B56" s="22">
        <f>'Power curve D'!B56</f>
        <v>3</v>
      </c>
      <c r="C56" s="22">
        <f t="shared" si="8"/>
        <v>5</v>
      </c>
      <c r="D56" s="22">
        <f t="shared" si="7"/>
        <v>4</v>
      </c>
      <c r="E56" s="22">
        <f t="shared" si="6"/>
        <v>4.4914802698545522</v>
      </c>
      <c r="F56" s="29">
        <f t="shared" si="4"/>
        <v>2.2245133953654079</v>
      </c>
    </row>
    <row r="57" spans="1:6" x14ac:dyDescent="0.25">
      <c r="A57" s="20">
        <v>44252</v>
      </c>
      <c r="B57" s="22">
        <f>'Power curve D'!B57</f>
        <v>5</v>
      </c>
      <c r="C57" s="22">
        <f t="shared" si="8"/>
        <v>4</v>
      </c>
      <c r="D57" s="22">
        <f t="shared" si="7"/>
        <v>3</v>
      </c>
      <c r="E57" s="22">
        <f t="shared" si="6"/>
        <v>3.508703839091869</v>
      </c>
      <c r="F57" s="29">
        <f t="shared" si="4"/>
        <v>2.2239642395393302</v>
      </c>
    </row>
    <row r="58" spans="1:6" x14ac:dyDescent="0.25">
      <c r="A58" s="20">
        <v>44251</v>
      </c>
      <c r="B58" s="22">
        <f>'Power curve D'!B58</f>
        <v>4</v>
      </c>
      <c r="C58" s="22">
        <f t="shared" si="8"/>
        <v>3</v>
      </c>
      <c r="D58" s="22">
        <f t="shared" si="7"/>
        <v>4</v>
      </c>
      <c r="E58" s="22">
        <f t="shared" si="6"/>
        <v>3.3707311762469185</v>
      </c>
      <c r="F58" s="29">
        <f t="shared" si="4"/>
        <v>0.3959792525475867</v>
      </c>
    </row>
    <row r="59" spans="1:6" x14ac:dyDescent="0.25">
      <c r="A59" s="20">
        <v>44250</v>
      </c>
      <c r="B59" s="22">
        <f>'Power curve D'!B59</f>
        <v>3</v>
      </c>
      <c r="C59" s="22">
        <f t="shared" si="8"/>
        <v>4</v>
      </c>
      <c r="D59" s="22">
        <f t="shared" si="7"/>
        <v>4</v>
      </c>
      <c r="E59" s="22">
        <f t="shared" si="6"/>
        <v>3.9311057230507358</v>
      </c>
      <c r="F59" s="29">
        <f t="shared" si="4"/>
        <v>0.86695786749783355</v>
      </c>
    </row>
    <row r="60" spans="1:6" x14ac:dyDescent="0.25">
      <c r="A60" s="20">
        <v>44249</v>
      </c>
      <c r="B60" s="22">
        <f>'Power curve D'!B60</f>
        <v>4</v>
      </c>
      <c r="C60" s="22">
        <f t="shared" si="8"/>
        <v>4</v>
      </c>
      <c r="D60" s="22">
        <f t="shared" si="7"/>
        <v>3</v>
      </c>
      <c r="E60" s="22">
        <f t="shared" si="6"/>
        <v>3.508703839091869</v>
      </c>
      <c r="F60" s="29">
        <f t="shared" si="4"/>
        <v>0.24137191772306815</v>
      </c>
    </row>
    <row r="61" spans="1:6" x14ac:dyDescent="0.25">
      <c r="A61" s="20">
        <v>44248</v>
      </c>
      <c r="B61" s="22">
        <f>'Power curve D'!B61</f>
        <v>4</v>
      </c>
      <c r="C61" s="22">
        <f t="shared" si="8"/>
        <v>3</v>
      </c>
      <c r="D61" s="22">
        <f t="shared" si="7"/>
        <v>5</v>
      </c>
      <c r="E61" s="22">
        <f t="shared" si="6"/>
        <v>3.7931330602057853</v>
      </c>
      <c r="F61" s="29">
        <f t="shared" si="4"/>
        <v>4.2793930779823235E-2</v>
      </c>
    </row>
    <row r="62" spans="1:6" x14ac:dyDescent="0.25">
      <c r="A62" s="20">
        <v>44247</v>
      </c>
      <c r="B62" s="22">
        <f>'Power curve D'!B62</f>
        <v>3</v>
      </c>
      <c r="C62" s="22">
        <f t="shared" si="8"/>
        <v>5</v>
      </c>
      <c r="D62" s="22">
        <f t="shared" si="7"/>
        <v>4</v>
      </c>
      <c r="E62" s="22">
        <f t="shared" si="6"/>
        <v>4.4914802698545522</v>
      </c>
      <c r="F62" s="29">
        <f t="shared" si="4"/>
        <v>2.2245133953654079</v>
      </c>
    </row>
    <row r="63" spans="1:6" x14ac:dyDescent="0.25">
      <c r="A63" s="20">
        <v>44246</v>
      </c>
      <c r="B63" s="22">
        <f>'Power curve D'!B63</f>
        <v>5</v>
      </c>
      <c r="C63" s="22">
        <f t="shared" si="8"/>
        <v>4</v>
      </c>
      <c r="D63" s="22">
        <f t="shared" si="7"/>
        <v>3</v>
      </c>
      <c r="E63" s="22">
        <f t="shared" si="6"/>
        <v>3.508703839091869</v>
      </c>
      <c r="F63" s="29">
        <f t="shared" si="4"/>
        <v>2.2239642395393302</v>
      </c>
    </row>
    <row r="64" spans="1:6" x14ac:dyDescent="0.25">
      <c r="A64" s="20">
        <v>44245</v>
      </c>
      <c r="B64" s="22">
        <f>'Power curve D'!B64</f>
        <v>4</v>
      </c>
      <c r="C64" s="22">
        <f t="shared" si="8"/>
        <v>3</v>
      </c>
      <c r="D64" s="22">
        <f t="shared" si="7"/>
        <v>3</v>
      </c>
      <c r="E64" s="22">
        <f t="shared" si="6"/>
        <v>2.9483292922880517</v>
      </c>
      <c r="F64" s="29">
        <f t="shared" si="4"/>
        <v>1.10601127745935</v>
      </c>
    </row>
    <row r="65" spans="1:6" x14ac:dyDescent="0.25">
      <c r="A65" s="20">
        <v>44244</v>
      </c>
      <c r="B65" s="22">
        <f>'Power curve D'!B65</f>
        <v>3</v>
      </c>
      <c r="C65" s="22">
        <f t="shared" si="8"/>
        <v>3</v>
      </c>
      <c r="D65" s="22">
        <f t="shared" si="7"/>
        <v>3</v>
      </c>
      <c r="E65" s="22">
        <f t="shared" si="6"/>
        <v>2.9483292922880517</v>
      </c>
      <c r="F65" s="29">
        <f t="shared" si="4"/>
        <v>2.6698620354535896E-3</v>
      </c>
    </row>
    <row r="66" spans="1:6" x14ac:dyDescent="0.25">
      <c r="A66" s="20">
        <v>44243</v>
      </c>
      <c r="B66" s="22">
        <f>'Power curve D'!B66</f>
        <v>3</v>
      </c>
      <c r="C66" s="22">
        <f t="shared" si="8"/>
        <v>3</v>
      </c>
      <c r="D66" s="22">
        <f t="shared" si="7"/>
        <v>4</v>
      </c>
      <c r="E66" s="22">
        <f t="shared" si="6"/>
        <v>3.3707311762469185</v>
      </c>
      <c r="F66" s="29">
        <f t="shared" ref="F66:F109" si="9">(B66-E66)^2</f>
        <v>0.13744160504142378</v>
      </c>
    </row>
    <row r="67" spans="1:6" x14ac:dyDescent="0.25">
      <c r="A67" s="20">
        <v>44242</v>
      </c>
      <c r="B67" s="22">
        <f>'Power curve D'!B67</f>
        <v>3</v>
      </c>
      <c r="C67" s="22">
        <f t="shared" si="8"/>
        <v>4</v>
      </c>
      <c r="D67" s="22">
        <f t="shared" si="7"/>
        <v>6</v>
      </c>
      <c r="E67" s="22">
        <f t="shared" si="6"/>
        <v>4.7759094909684698</v>
      </c>
      <c r="F67" s="29">
        <f t="shared" si="9"/>
        <v>3.1538545201118895</v>
      </c>
    </row>
    <row r="68" spans="1:6" x14ac:dyDescent="0.25">
      <c r="A68" s="20">
        <v>44241</v>
      </c>
      <c r="B68" s="22">
        <f>'Power curve D'!B68</f>
        <v>4</v>
      </c>
      <c r="C68" s="22">
        <f t="shared" si="8"/>
        <v>6</v>
      </c>
      <c r="D68" s="22">
        <f t="shared" si="7"/>
        <v>4</v>
      </c>
      <c r="E68" s="22">
        <f t="shared" si="6"/>
        <v>5.0518548166583699</v>
      </c>
      <c r="F68" s="29">
        <f t="shared" si="9"/>
        <v>1.1063985553274129</v>
      </c>
    </row>
    <row r="69" spans="1:6" x14ac:dyDescent="0.25">
      <c r="A69" s="20">
        <v>44240</v>
      </c>
      <c r="B69" s="22">
        <f>'Power curve D'!B69</f>
        <v>6</v>
      </c>
      <c r="C69" s="22">
        <f t="shared" si="8"/>
        <v>4</v>
      </c>
      <c r="D69" s="22">
        <f t="shared" si="7"/>
        <v>3</v>
      </c>
      <c r="E69" s="22">
        <f t="shared" si="6"/>
        <v>3.508703839091869</v>
      </c>
      <c r="F69" s="29">
        <f t="shared" si="9"/>
        <v>6.2065565613555922</v>
      </c>
    </row>
    <row r="70" spans="1:6" x14ac:dyDescent="0.25">
      <c r="A70" s="20">
        <v>44239</v>
      </c>
      <c r="B70" s="22">
        <f>'Power curve D'!B70</f>
        <v>4</v>
      </c>
      <c r="C70" s="22">
        <f t="shared" si="8"/>
        <v>3</v>
      </c>
      <c r="D70" s="22">
        <f t="shared" si="7"/>
        <v>4</v>
      </c>
      <c r="E70" s="22">
        <f t="shared" si="6"/>
        <v>3.3707311762469185</v>
      </c>
      <c r="F70" s="29">
        <f t="shared" si="9"/>
        <v>0.3959792525475867</v>
      </c>
    </row>
    <row r="71" spans="1:6" x14ac:dyDescent="0.25">
      <c r="A71" s="20">
        <v>44238</v>
      </c>
      <c r="B71" s="22">
        <f>'Power curve D'!B71</f>
        <v>3</v>
      </c>
      <c r="C71" s="22">
        <f t="shared" si="8"/>
        <v>4</v>
      </c>
      <c r="D71" s="22">
        <f t="shared" si="7"/>
        <v>3</v>
      </c>
      <c r="E71" s="22">
        <f t="shared" si="6"/>
        <v>3.508703839091869</v>
      </c>
      <c r="F71" s="29">
        <f t="shared" si="9"/>
        <v>0.25877959590680616</v>
      </c>
    </row>
    <row r="72" spans="1:6" x14ac:dyDescent="0.25">
      <c r="A72" s="20">
        <v>44237</v>
      </c>
      <c r="B72" s="22">
        <f>'Power curve D'!B72</f>
        <v>4</v>
      </c>
      <c r="C72" s="22">
        <f t="shared" si="8"/>
        <v>3</v>
      </c>
      <c r="D72" s="22">
        <f t="shared" si="7"/>
        <v>3</v>
      </c>
      <c r="E72" s="22">
        <f t="shared" si="6"/>
        <v>2.9483292922880517</v>
      </c>
      <c r="F72" s="29">
        <f t="shared" si="9"/>
        <v>1.10601127745935</v>
      </c>
    </row>
    <row r="73" spans="1:6" x14ac:dyDescent="0.25">
      <c r="A73" s="20">
        <v>44236</v>
      </c>
      <c r="B73" s="22">
        <f>'Power curve D'!B73</f>
        <v>3</v>
      </c>
      <c r="C73" s="22">
        <f t="shared" si="8"/>
        <v>3</v>
      </c>
      <c r="D73" s="22">
        <f t="shared" si="7"/>
        <v>4</v>
      </c>
      <c r="E73" s="22">
        <f t="shared" si="6"/>
        <v>3.3707311762469185</v>
      </c>
      <c r="F73" s="29">
        <f t="shared" si="9"/>
        <v>0.13744160504142378</v>
      </c>
    </row>
    <row r="74" spans="1:6" x14ac:dyDescent="0.25">
      <c r="A74" s="20">
        <v>44235</v>
      </c>
      <c r="B74" s="22">
        <f>'Power curve D'!B74</f>
        <v>3</v>
      </c>
      <c r="C74" s="22">
        <f t="shared" si="8"/>
        <v>4</v>
      </c>
      <c r="D74" s="22">
        <f t="shared" si="7"/>
        <v>4</v>
      </c>
      <c r="E74" s="22">
        <f t="shared" si="6"/>
        <v>3.9311057230507358</v>
      </c>
      <c r="F74" s="29">
        <f t="shared" si="9"/>
        <v>0.86695786749783355</v>
      </c>
    </row>
    <row r="75" spans="1:6" x14ac:dyDescent="0.25">
      <c r="A75" s="20">
        <v>44234</v>
      </c>
      <c r="B75" s="22">
        <f>'Power curve D'!B75</f>
        <v>4</v>
      </c>
      <c r="C75" s="22">
        <f t="shared" si="8"/>
        <v>4</v>
      </c>
      <c r="D75" s="22">
        <f t="shared" si="7"/>
        <v>4</v>
      </c>
      <c r="E75" s="22">
        <f t="shared" si="6"/>
        <v>3.9311057230507358</v>
      </c>
      <c r="F75" s="29">
        <f t="shared" si="9"/>
        <v>4.7464213963619162E-3</v>
      </c>
    </row>
    <row r="76" spans="1:6" x14ac:dyDescent="0.25">
      <c r="A76" s="20">
        <v>44233</v>
      </c>
      <c r="B76" s="22">
        <f>'Power curve D'!B76</f>
        <v>4</v>
      </c>
      <c r="C76" s="22">
        <f t="shared" si="8"/>
        <v>4</v>
      </c>
      <c r="D76" s="22">
        <f t="shared" si="7"/>
        <v>5</v>
      </c>
      <c r="E76" s="22">
        <f t="shared" si="6"/>
        <v>4.3535076070096022</v>
      </c>
      <c r="F76" s="29">
        <f t="shared" si="9"/>
        <v>0.12496762821365531</v>
      </c>
    </row>
    <row r="77" spans="1:6" x14ac:dyDescent="0.25">
      <c r="A77" s="20">
        <v>44232</v>
      </c>
      <c r="B77" s="22">
        <f>'Power curve D'!B77</f>
        <v>4</v>
      </c>
      <c r="C77" s="22">
        <f t="shared" si="8"/>
        <v>5</v>
      </c>
      <c r="D77" s="22">
        <f t="shared" si="7"/>
        <v>7</v>
      </c>
      <c r="E77" s="22">
        <f t="shared" si="6"/>
        <v>5.7586859217311535</v>
      </c>
      <c r="F77" s="29">
        <f t="shared" si="9"/>
        <v>3.0929761712953567</v>
      </c>
    </row>
    <row r="78" spans="1:6" x14ac:dyDescent="0.25">
      <c r="A78" s="20">
        <v>44231</v>
      </c>
      <c r="B78" s="22">
        <f>'Power curve D'!B78</f>
        <v>5</v>
      </c>
      <c r="C78" s="22">
        <f t="shared" si="8"/>
        <v>7</v>
      </c>
      <c r="D78" s="22">
        <f t="shared" si="7"/>
        <v>7</v>
      </c>
      <c r="E78" s="22">
        <f t="shared" si="6"/>
        <v>6.879435015338788</v>
      </c>
      <c r="F78" s="29">
        <f t="shared" si="9"/>
        <v>3.5322759768815102</v>
      </c>
    </row>
    <row r="79" spans="1:6" x14ac:dyDescent="0.25">
      <c r="A79" s="20">
        <v>44230</v>
      </c>
      <c r="B79" s="22">
        <f>'Power curve D'!B79</f>
        <v>7</v>
      </c>
      <c r="C79" s="22">
        <f t="shared" si="8"/>
        <v>7</v>
      </c>
      <c r="D79" s="22">
        <f t="shared" si="7"/>
        <v>8</v>
      </c>
      <c r="E79" s="22">
        <f t="shared" si="6"/>
        <v>7.3018368992976548</v>
      </c>
      <c r="F79" s="29">
        <f t="shared" si="9"/>
        <v>9.110551377762259E-2</v>
      </c>
    </row>
    <row r="80" spans="1:6" x14ac:dyDescent="0.25">
      <c r="A80" s="20">
        <v>44229</v>
      </c>
      <c r="B80" s="22">
        <f>'Power curve D'!B80</f>
        <v>7</v>
      </c>
      <c r="C80" s="22">
        <f t="shared" si="8"/>
        <v>8</v>
      </c>
      <c r="D80" s="22">
        <f t="shared" si="7"/>
        <v>8</v>
      </c>
      <c r="E80" s="22">
        <f t="shared" si="6"/>
        <v>7.8622114461014716</v>
      </c>
      <c r="F80" s="29">
        <f t="shared" si="9"/>
        <v>0.74340857778839087</v>
      </c>
    </row>
    <row r="81" spans="1:6" x14ac:dyDescent="0.25">
      <c r="A81" s="20">
        <v>44228</v>
      </c>
      <c r="B81" s="22">
        <f>'Power curve D'!B81</f>
        <v>8</v>
      </c>
      <c r="C81" s="22">
        <f t="shared" si="8"/>
        <v>8</v>
      </c>
      <c r="D81" s="22">
        <f t="shared" si="7"/>
        <v>9</v>
      </c>
      <c r="E81" s="22">
        <f t="shared" si="6"/>
        <v>8.2846133300603384</v>
      </c>
      <c r="F81" s="29">
        <f t="shared" si="9"/>
        <v>8.1004747648035128E-2</v>
      </c>
    </row>
    <row r="82" spans="1:6" x14ac:dyDescent="0.25">
      <c r="A82" s="20">
        <v>44227</v>
      </c>
      <c r="B82" s="22">
        <f>'Power curve D'!B82</f>
        <v>8</v>
      </c>
      <c r="C82" s="22">
        <f t="shared" si="8"/>
        <v>9</v>
      </c>
      <c r="D82" s="22">
        <f t="shared" si="7"/>
        <v>8</v>
      </c>
      <c r="E82" s="22">
        <f t="shared" si="6"/>
        <v>8.4225859929052884</v>
      </c>
      <c r="F82" s="29">
        <f t="shared" si="9"/>
        <v>0.17857892139974849</v>
      </c>
    </row>
    <row r="83" spans="1:6" x14ac:dyDescent="0.25">
      <c r="A83" s="20">
        <v>44226</v>
      </c>
      <c r="B83" s="22">
        <f>'Power curve D'!B83</f>
        <v>9</v>
      </c>
      <c r="C83" s="22">
        <f t="shared" si="8"/>
        <v>8</v>
      </c>
      <c r="D83" s="22">
        <f t="shared" si="7"/>
        <v>7</v>
      </c>
      <c r="E83" s="22">
        <f t="shared" si="6"/>
        <v>7.4398095621426048</v>
      </c>
      <c r="F83" s="29">
        <f t="shared" si="9"/>
        <v>2.4341942023816507</v>
      </c>
    </row>
    <row r="84" spans="1:6" x14ac:dyDescent="0.25">
      <c r="A84" s="20">
        <v>44225</v>
      </c>
      <c r="B84" s="22">
        <f>'Power curve D'!B84</f>
        <v>8</v>
      </c>
      <c r="C84" s="22">
        <f t="shared" si="8"/>
        <v>7</v>
      </c>
      <c r="D84" s="22">
        <f t="shared" si="7"/>
        <v>6</v>
      </c>
      <c r="E84" s="22">
        <f t="shared" si="6"/>
        <v>6.4570331313799212</v>
      </c>
      <c r="F84" s="29">
        <f t="shared" si="9"/>
        <v>2.3807467576592516</v>
      </c>
    </row>
    <row r="85" spans="1:6" x14ac:dyDescent="0.25">
      <c r="A85" s="20">
        <v>44224</v>
      </c>
      <c r="B85" s="22">
        <f>'Power curve D'!B85</f>
        <v>7</v>
      </c>
      <c r="C85" s="22">
        <f t="shared" si="8"/>
        <v>6</v>
      </c>
      <c r="D85" s="22">
        <f t="shared" si="7"/>
        <v>6</v>
      </c>
      <c r="E85" s="22">
        <f t="shared" si="6"/>
        <v>5.8966585845761035</v>
      </c>
      <c r="F85" s="29">
        <f t="shared" si="9"/>
        <v>1.2173622789896075</v>
      </c>
    </row>
    <row r="86" spans="1:6" x14ac:dyDescent="0.25">
      <c r="A86" s="20">
        <v>44223</v>
      </c>
      <c r="B86" s="22">
        <f>'Power curve D'!B86</f>
        <v>6</v>
      </c>
      <c r="C86" s="22">
        <f t="shared" si="8"/>
        <v>6</v>
      </c>
      <c r="D86" s="22">
        <f t="shared" si="7"/>
        <v>7</v>
      </c>
      <c r="E86" s="22">
        <f t="shared" si="6"/>
        <v>6.3190604685349712</v>
      </c>
      <c r="F86" s="29">
        <f t="shared" si="9"/>
        <v>0.10179958258175532</v>
      </c>
    </row>
    <row r="87" spans="1:6" x14ac:dyDescent="0.25">
      <c r="A87" s="20">
        <v>44222</v>
      </c>
      <c r="B87" s="22">
        <f>'Power curve D'!B87</f>
        <v>6</v>
      </c>
      <c r="C87" s="22">
        <f t="shared" si="8"/>
        <v>7</v>
      </c>
      <c r="D87" s="22">
        <f t="shared" si="7"/>
        <v>7</v>
      </c>
      <c r="E87" s="22">
        <f t="shared" ref="E87:E110" si="10">C87*$I$1+D87*$I$2</f>
        <v>6.879435015338788</v>
      </c>
      <c r="F87" s="29">
        <f t="shared" si="9"/>
        <v>0.77340594620393421</v>
      </c>
    </row>
    <row r="88" spans="1:6" x14ac:dyDescent="0.25">
      <c r="A88" s="20">
        <v>44221</v>
      </c>
      <c r="B88" s="22">
        <f>'Power curve D'!B88</f>
        <v>7</v>
      </c>
      <c r="C88" s="22">
        <f t="shared" si="8"/>
        <v>7</v>
      </c>
      <c r="D88" s="22">
        <f t="shared" ref="D88:D110" si="11">B90</f>
        <v>8</v>
      </c>
      <c r="E88" s="22">
        <f t="shared" si="10"/>
        <v>7.3018368992976548</v>
      </c>
      <c r="F88" s="29">
        <f t="shared" si="9"/>
        <v>9.110551377762259E-2</v>
      </c>
    </row>
    <row r="89" spans="1:6" x14ac:dyDescent="0.25">
      <c r="A89" s="20">
        <v>44220</v>
      </c>
      <c r="B89" s="22">
        <f>'Power curve D'!B89</f>
        <v>7</v>
      </c>
      <c r="C89" s="22">
        <f t="shared" ref="C89:C111" si="12">B90</f>
        <v>8</v>
      </c>
      <c r="D89" s="22">
        <f t="shared" si="11"/>
        <v>9</v>
      </c>
      <c r="E89" s="22">
        <f t="shared" si="10"/>
        <v>8.2846133300603384</v>
      </c>
      <c r="F89" s="29">
        <f t="shared" si="9"/>
        <v>1.6502314077687119</v>
      </c>
    </row>
    <row r="90" spans="1:6" x14ac:dyDescent="0.25">
      <c r="A90" s="20">
        <v>44219</v>
      </c>
      <c r="B90" s="22">
        <f>'Power curve D'!B90</f>
        <v>8</v>
      </c>
      <c r="C90" s="22">
        <f t="shared" si="12"/>
        <v>9</v>
      </c>
      <c r="D90" s="22">
        <f t="shared" si="11"/>
        <v>10</v>
      </c>
      <c r="E90" s="22">
        <f t="shared" si="10"/>
        <v>9.267389760823022</v>
      </c>
      <c r="F90" s="29">
        <f t="shared" si="9"/>
        <v>1.6062768058390369</v>
      </c>
    </row>
    <row r="91" spans="1:6" x14ac:dyDescent="0.25">
      <c r="A91" s="20">
        <v>44218</v>
      </c>
      <c r="B91" s="22">
        <f>'Power curve D'!B91</f>
        <v>9</v>
      </c>
      <c r="C91" s="22">
        <f t="shared" si="12"/>
        <v>10</v>
      </c>
      <c r="D91" s="22">
        <f t="shared" si="11"/>
        <v>9</v>
      </c>
      <c r="E91" s="22">
        <f t="shared" si="10"/>
        <v>9.405362423667972</v>
      </c>
      <c r="F91" s="29">
        <f t="shared" si="9"/>
        <v>0.16431869452197245</v>
      </c>
    </row>
    <row r="92" spans="1:6" x14ac:dyDescent="0.25">
      <c r="A92" s="20">
        <v>44217</v>
      </c>
      <c r="B92" s="22">
        <f>'Power curve D'!B92</f>
        <v>10</v>
      </c>
      <c r="C92" s="22">
        <f t="shared" si="12"/>
        <v>9</v>
      </c>
      <c r="D92" s="22">
        <f t="shared" si="11"/>
        <v>8</v>
      </c>
      <c r="E92" s="22">
        <f t="shared" si="10"/>
        <v>8.4225859929052884</v>
      </c>
      <c r="F92" s="29">
        <f t="shared" si="9"/>
        <v>2.4882349497785947</v>
      </c>
    </row>
    <row r="93" spans="1:6" x14ac:dyDescent="0.25">
      <c r="A93" s="20">
        <v>44216</v>
      </c>
      <c r="B93" s="22">
        <f>'Power curve D'!B93</f>
        <v>9</v>
      </c>
      <c r="C93" s="22">
        <f t="shared" si="12"/>
        <v>8</v>
      </c>
      <c r="D93" s="22">
        <f t="shared" si="11"/>
        <v>7</v>
      </c>
      <c r="E93" s="22">
        <f t="shared" si="10"/>
        <v>7.4398095621426048</v>
      </c>
      <c r="F93" s="29">
        <f t="shared" si="9"/>
        <v>2.4341942023816507</v>
      </c>
    </row>
    <row r="94" spans="1:6" x14ac:dyDescent="0.25">
      <c r="A94" s="20">
        <v>44215</v>
      </c>
      <c r="B94" s="22">
        <f>'Power curve D'!B94</f>
        <v>8</v>
      </c>
      <c r="C94" s="22">
        <f t="shared" si="12"/>
        <v>7</v>
      </c>
      <c r="D94" s="22">
        <f t="shared" si="11"/>
        <v>7</v>
      </c>
      <c r="E94" s="22">
        <f t="shared" si="10"/>
        <v>6.879435015338788</v>
      </c>
      <c r="F94" s="29">
        <f t="shared" si="9"/>
        <v>1.2556658848487823</v>
      </c>
    </row>
    <row r="95" spans="1:6" x14ac:dyDescent="0.25">
      <c r="A95" s="20">
        <v>44214</v>
      </c>
      <c r="B95" s="22">
        <f>'Power curve D'!B95</f>
        <v>7</v>
      </c>
      <c r="C95" s="22">
        <f t="shared" si="12"/>
        <v>7</v>
      </c>
      <c r="D95" s="22">
        <f t="shared" si="11"/>
        <v>8</v>
      </c>
      <c r="E95" s="22">
        <f t="shared" si="10"/>
        <v>7.3018368992976548</v>
      </c>
      <c r="F95" s="29">
        <f t="shared" si="9"/>
        <v>9.110551377762259E-2</v>
      </c>
    </row>
    <row r="96" spans="1:6" x14ac:dyDescent="0.25">
      <c r="A96" s="20">
        <v>44213</v>
      </c>
      <c r="B96" s="22">
        <f>'Power curve D'!B96</f>
        <v>7</v>
      </c>
      <c r="C96" s="22">
        <f t="shared" si="12"/>
        <v>8</v>
      </c>
      <c r="D96" s="22">
        <f t="shared" si="11"/>
        <v>8</v>
      </c>
      <c r="E96" s="22">
        <f t="shared" si="10"/>
        <v>7.8622114461014716</v>
      </c>
      <c r="F96" s="29">
        <f t="shared" si="9"/>
        <v>0.74340857778839087</v>
      </c>
    </row>
    <row r="97" spans="1:6" x14ac:dyDescent="0.25">
      <c r="A97" s="20">
        <v>44212</v>
      </c>
      <c r="B97" s="22">
        <f>'Power curve D'!B97</f>
        <v>8</v>
      </c>
      <c r="C97" s="22">
        <f t="shared" si="12"/>
        <v>8</v>
      </c>
      <c r="D97" s="22">
        <f t="shared" si="11"/>
        <v>9</v>
      </c>
      <c r="E97" s="22">
        <f t="shared" si="10"/>
        <v>8.2846133300603384</v>
      </c>
      <c r="F97" s="29">
        <f t="shared" si="9"/>
        <v>8.1004747648035128E-2</v>
      </c>
    </row>
    <row r="98" spans="1:6" x14ac:dyDescent="0.25">
      <c r="A98" s="20">
        <v>44211</v>
      </c>
      <c r="B98" s="22">
        <f>'Power curve D'!B98</f>
        <v>8</v>
      </c>
      <c r="C98" s="22">
        <f t="shared" si="12"/>
        <v>9</v>
      </c>
      <c r="D98" s="22">
        <f t="shared" si="11"/>
        <v>8</v>
      </c>
      <c r="E98" s="22">
        <f t="shared" si="10"/>
        <v>8.4225859929052884</v>
      </c>
      <c r="F98" s="29">
        <f t="shared" si="9"/>
        <v>0.17857892139974849</v>
      </c>
    </row>
    <row r="99" spans="1:6" x14ac:dyDescent="0.25">
      <c r="A99" s="20">
        <v>44210</v>
      </c>
      <c r="B99" s="22">
        <f>'Power curve D'!B99</f>
        <v>9</v>
      </c>
      <c r="C99" s="22">
        <f t="shared" si="12"/>
        <v>8</v>
      </c>
      <c r="D99" s="22">
        <f t="shared" si="11"/>
        <v>7</v>
      </c>
      <c r="E99" s="22">
        <f t="shared" si="10"/>
        <v>7.4398095621426048</v>
      </c>
      <c r="F99" s="29">
        <f t="shared" si="9"/>
        <v>2.4341942023816507</v>
      </c>
    </row>
    <row r="100" spans="1:6" x14ac:dyDescent="0.25">
      <c r="A100" s="20">
        <v>44209</v>
      </c>
      <c r="B100" s="22">
        <f>'Power curve D'!B100</f>
        <v>8</v>
      </c>
      <c r="C100" s="22">
        <f t="shared" si="12"/>
        <v>7</v>
      </c>
      <c r="D100" s="22">
        <f t="shared" si="11"/>
        <v>9</v>
      </c>
      <c r="E100" s="22">
        <f t="shared" si="10"/>
        <v>7.7242387832565216</v>
      </c>
      <c r="F100" s="29">
        <f t="shared" si="9"/>
        <v>7.6044248659843688E-2</v>
      </c>
    </row>
    <row r="101" spans="1:6" x14ac:dyDescent="0.25">
      <c r="A101" s="20">
        <v>44208</v>
      </c>
      <c r="B101" s="22">
        <f>'Power curve D'!B101</f>
        <v>7</v>
      </c>
      <c r="C101" s="22">
        <f t="shared" si="12"/>
        <v>9</v>
      </c>
      <c r="D101" s="22">
        <f t="shared" si="11"/>
        <v>6</v>
      </c>
      <c r="E101" s="22">
        <f t="shared" si="10"/>
        <v>7.5777822249875548</v>
      </c>
      <c r="F101" s="29">
        <f t="shared" si="9"/>
        <v>0.33383229951156945</v>
      </c>
    </row>
    <row r="102" spans="1:6" x14ac:dyDescent="0.25">
      <c r="A102" s="20">
        <v>44207</v>
      </c>
      <c r="B102" s="22">
        <f>'Power curve D'!B102</f>
        <v>9</v>
      </c>
      <c r="C102" s="22">
        <f t="shared" si="12"/>
        <v>6</v>
      </c>
      <c r="D102" s="22">
        <f t="shared" si="11"/>
        <v>9</v>
      </c>
      <c r="E102" s="22">
        <f t="shared" si="10"/>
        <v>7.1638642364527048</v>
      </c>
      <c r="F102" s="29">
        <f t="shared" si="9"/>
        <v>3.3713945421774087</v>
      </c>
    </row>
    <row r="103" spans="1:6" x14ac:dyDescent="0.25">
      <c r="A103" s="20">
        <v>44206</v>
      </c>
      <c r="B103" s="22">
        <f>'Power curve D'!B103</f>
        <v>6</v>
      </c>
      <c r="C103" s="22">
        <f t="shared" si="12"/>
        <v>9</v>
      </c>
      <c r="D103" s="22">
        <f t="shared" si="11"/>
        <v>9</v>
      </c>
      <c r="E103" s="22">
        <f t="shared" si="10"/>
        <v>8.8449878768641561</v>
      </c>
      <c r="F103" s="29">
        <f t="shared" si="9"/>
        <v>8.0939560195040183</v>
      </c>
    </row>
    <row r="104" spans="1:6" x14ac:dyDescent="0.25">
      <c r="A104" s="20">
        <v>44205</v>
      </c>
      <c r="B104" s="22">
        <f>'Power curve D'!B104</f>
        <v>9</v>
      </c>
      <c r="C104" s="22">
        <f t="shared" si="12"/>
        <v>9</v>
      </c>
      <c r="D104" s="22">
        <f t="shared" si="11"/>
        <v>7</v>
      </c>
      <c r="E104" s="22">
        <f t="shared" si="10"/>
        <v>8.0001841089464207</v>
      </c>
      <c r="F104" s="29">
        <f t="shared" si="9"/>
        <v>0.99963181600326267</v>
      </c>
    </row>
    <row r="105" spans="1:6" x14ac:dyDescent="0.25">
      <c r="A105" s="20">
        <v>44204</v>
      </c>
      <c r="B105" s="22">
        <f>'Power curve D'!B105</f>
        <v>9</v>
      </c>
      <c r="C105" s="22">
        <f t="shared" si="12"/>
        <v>7</v>
      </c>
      <c r="D105" s="22">
        <f t="shared" si="11"/>
        <v>8</v>
      </c>
      <c r="E105" s="22">
        <f t="shared" si="10"/>
        <v>7.3018368992976548</v>
      </c>
      <c r="F105" s="29">
        <f t="shared" si="9"/>
        <v>2.8837579165870033</v>
      </c>
    </row>
    <row r="106" spans="1:6" x14ac:dyDescent="0.25">
      <c r="A106" s="20">
        <v>44203</v>
      </c>
      <c r="B106" s="22">
        <f>'Power curve D'!B106</f>
        <v>7</v>
      </c>
      <c r="C106" s="22">
        <f t="shared" si="12"/>
        <v>8</v>
      </c>
      <c r="D106" s="22">
        <f t="shared" si="11"/>
        <v>9</v>
      </c>
      <c r="E106" s="22">
        <f t="shared" si="10"/>
        <v>8.2846133300603384</v>
      </c>
      <c r="F106" s="29">
        <f t="shared" si="9"/>
        <v>1.6502314077687119</v>
      </c>
    </row>
    <row r="107" spans="1:6" x14ac:dyDescent="0.25">
      <c r="A107" s="20">
        <v>44202</v>
      </c>
      <c r="B107" s="22">
        <f>'Power curve D'!B107</f>
        <v>8</v>
      </c>
      <c r="C107" s="22">
        <f t="shared" si="12"/>
        <v>9</v>
      </c>
      <c r="D107" s="22">
        <f t="shared" si="11"/>
        <v>3</v>
      </c>
      <c r="E107" s="22">
        <f t="shared" si="10"/>
        <v>6.3105765731109535</v>
      </c>
      <c r="F107" s="29">
        <f t="shared" si="9"/>
        <v>2.8541515153215293</v>
      </c>
    </row>
    <row r="108" spans="1:6" x14ac:dyDescent="0.25">
      <c r="A108" s="20">
        <v>44201</v>
      </c>
      <c r="B108" s="22">
        <f>'Power curve D'!B108</f>
        <v>9</v>
      </c>
      <c r="C108" s="22">
        <f t="shared" si="12"/>
        <v>3</v>
      </c>
      <c r="D108" s="22">
        <f t="shared" si="11"/>
        <v>3</v>
      </c>
      <c r="E108" s="22">
        <f t="shared" si="10"/>
        <v>2.9483292922880517</v>
      </c>
      <c r="F108" s="29">
        <f t="shared" si="9"/>
        <v>36.622718354578829</v>
      </c>
    </row>
    <row r="109" spans="1:6" x14ac:dyDescent="0.25">
      <c r="A109" s="20">
        <v>44200</v>
      </c>
      <c r="B109" s="22">
        <f>'Power curve D'!B109</f>
        <v>3</v>
      </c>
      <c r="C109" s="22">
        <f t="shared" si="12"/>
        <v>3</v>
      </c>
      <c r="D109" s="22">
        <f t="shared" si="11"/>
        <v>7</v>
      </c>
      <c r="E109" s="22">
        <f t="shared" si="10"/>
        <v>4.6379368281235198</v>
      </c>
      <c r="F109" s="29">
        <f t="shared" si="9"/>
        <v>2.682837052923337</v>
      </c>
    </row>
    <row r="110" spans="1:6" x14ac:dyDescent="0.25">
      <c r="A110" s="20">
        <v>44199</v>
      </c>
      <c r="B110" s="22">
        <f>'Power curve D'!B110</f>
        <v>3</v>
      </c>
      <c r="C110" s="22">
        <f t="shared" si="12"/>
        <v>7</v>
      </c>
      <c r="D110" s="22">
        <f t="shared" si="11"/>
        <v>9</v>
      </c>
      <c r="E110" s="22">
        <f t="shared" si="10"/>
        <v>7.7242387832565216</v>
      </c>
      <c r="F110" s="29">
        <f>(B110-E110)^2</f>
        <v>22.318432081225058</v>
      </c>
    </row>
    <row r="111" spans="1:6" x14ac:dyDescent="0.25">
      <c r="A111" s="20">
        <v>44198</v>
      </c>
      <c r="B111" s="22">
        <f>'Power curve D'!B111</f>
        <v>7</v>
      </c>
      <c r="C111" s="22">
        <f t="shared" si="12"/>
        <v>9</v>
      </c>
      <c r="D111" s="16"/>
      <c r="E111" s="16"/>
      <c r="F111" s="16"/>
    </row>
    <row r="112" spans="1:6" x14ac:dyDescent="0.25">
      <c r="A112" s="91">
        <v>44197</v>
      </c>
      <c r="B112" s="92">
        <f>'Power curve D'!B112</f>
        <v>9</v>
      </c>
      <c r="C112" s="93"/>
      <c r="D112" s="93"/>
      <c r="E112" s="93"/>
      <c r="F112" s="93"/>
    </row>
  </sheetData>
  <mergeCells count="1">
    <mergeCell ref="H11:H18"/>
  </mergeCells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workbookViewId="0"/>
  </sheetViews>
  <sheetFormatPr defaultRowHeight="15" x14ac:dyDescent="0.25"/>
  <cols>
    <col min="1" max="1" width="10.140625" style="75" bestFit="1" customWidth="1"/>
    <col min="2" max="2" width="20.28515625" style="75" customWidth="1"/>
    <col min="3" max="6" width="9.140625" style="75"/>
    <col min="7" max="7" width="11.7109375" style="75" customWidth="1"/>
    <col min="8" max="8" width="16.7109375" style="75" customWidth="1"/>
    <col min="9" max="9" width="9.140625" style="75"/>
    <col min="10" max="10" width="31.5703125" style="75" bestFit="1" customWidth="1"/>
    <col min="11" max="11" width="10.5703125" style="75" bestFit="1" customWidth="1"/>
    <col min="12" max="12" width="11.42578125" style="75" bestFit="1" customWidth="1"/>
    <col min="13" max="16384" width="9.140625" style="75"/>
  </cols>
  <sheetData>
    <row r="1" spans="1:11" ht="15.75" thickBot="1" x14ac:dyDescent="0.3">
      <c r="A1" s="87" t="s">
        <v>8</v>
      </c>
      <c r="B1" s="88" t="s">
        <v>14</v>
      </c>
      <c r="C1" s="89" t="s">
        <v>13</v>
      </c>
      <c r="D1" s="89" t="s">
        <v>15</v>
      </c>
      <c r="E1" s="89" t="s">
        <v>26</v>
      </c>
      <c r="F1" s="89" t="s">
        <v>27</v>
      </c>
      <c r="G1" s="89" t="s">
        <v>19</v>
      </c>
      <c r="H1" s="90" t="s">
        <v>30</v>
      </c>
    </row>
    <row r="2" spans="1:11" x14ac:dyDescent="0.25">
      <c r="A2" s="24">
        <v>44307</v>
      </c>
      <c r="B2" s="39">
        <f t="shared" ref="B2:B17" si="0">G2</f>
        <v>30.20585116267743</v>
      </c>
      <c r="C2" s="23">
        <f t="shared" ref="C2:C15" si="1">B3</f>
        <v>29.594389746661058</v>
      </c>
      <c r="D2" s="40">
        <f t="shared" ref="D2:D65" si="2">B4</f>
        <v>28.998863382438639</v>
      </c>
      <c r="E2" s="31">
        <f t="shared" ref="E2:F17" si="3">LN(C2)</f>
        <v>3.3875848077801005</v>
      </c>
      <c r="F2" s="31">
        <f t="shared" si="3"/>
        <v>3.367256635509368</v>
      </c>
      <c r="G2" s="41">
        <f t="shared" ref="G2:G17" si="4">EXP(E2*$K$2+F2*$K$3)</f>
        <v>30.20585116267743</v>
      </c>
      <c r="H2" s="42">
        <f t="shared" ref="H2:H65" si="5">(B2-G2)^2</f>
        <v>0</v>
      </c>
      <c r="J2" s="18" t="s">
        <v>24</v>
      </c>
      <c r="K2" s="18">
        <v>0.65031152952046567</v>
      </c>
    </row>
    <row r="3" spans="1:11" ht="15.75" thickBot="1" x14ac:dyDescent="0.3">
      <c r="A3" s="20">
        <v>44306</v>
      </c>
      <c r="B3" s="39">
        <f>G3</f>
        <v>29.594389746661058</v>
      </c>
      <c r="C3" s="23">
        <f t="shared" si="1"/>
        <v>28.998863382438639</v>
      </c>
      <c r="D3" s="40">
        <f t="shared" si="2"/>
        <v>28.41879106858368</v>
      </c>
      <c r="E3" s="31">
        <f t="shared" si="3"/>
        <v>3.367256635509368</v>
      </c>
      <c r="F3" s="31">
        <f t="shared" si="3"/>
        <v>3.3470505837129432</v>
      </c>
      <c r="G3" s="41">
        <f t="shared" si="4"/>
        <v>29.594389746661058</v>
      </c>
      <c r="H3" s="42">
        <f t="shared" si="5"/>
        <v>0</v>
      </c>
      <c r="J3" s="18" t="s">
        <v>23</v>
      </c>
      <c r="K3" s="18">
        <v>0.35787298844025955</v>
      </c>
    </row>
    <row r="4" spans="1:11" ht="15.75" thickBot="1" x14ac:dyDescent="0.3">
      <c r="A4" s="24">
        <v>44305</v>
      </c>
      <c r="B4" s="39">
        <f>G4</f>
        <v>28.998863382438639</v>
      </c>
      <c r="C4" s="23">
        <f t="shared" si="1"/>
        <v>28.41879106858368</v>
      </c>
      <c r="D4" s="40">
        <f t="shared" si="2"/>
        <v>27.853688590577903</v>
      </c>
      <c r="E4" s="31">
        <f t="shared" si="3"/>
        <v>3.3470505837129432</v>
      </c>
      <c r="F4" s="31">
        <f t="shared" si="3"/>
        <v>3.326965402507295</v>
      </c>
      <c r="G4" s="41">
        <f t="shared" si="4"/>
        <v>28.998863382438639</v>
      </c>
      <c r="H4" s="42">
        <f t="shared" si="5"/>
        <v>0</v>
      </c>
      <c r="J4" s="33" t="s">
        <v>29</v>
      </c>
      <c r="K4" s="33"/>
    </row>
    <row r="5" spans="1:11" x14ac:dyDescent="0.25">
      <c r="A5" s="20">
        <v>44304</v>
      </c>
      <c r="B5" s="39">
        <f>G5</f>
        <v>28.41879106858368</v>
      </c>
      <c r="C5" s="23">
        <f t="shared" si="1"/>
        <v>27.853688590577903</v>
      </c>
      <c r="D5" s="40">
        <f t="shared" si="2"/>
        <v>27.303142900593866</v>
      </c>
      <c r="E5" s="31">
        <f t="shared" si="3"/>
        <v>3.326965402507295</v>
      </c>
      <c r="F5" s="31">
        <f t="shared" si="3"/>
        <v>3.3070018201284679</v>
      </c>
      <c r="G5" s="41">
        <f t="shared" si="4"/>
        <v>28.41879106858368</v>
      </c>
      <c r="H5" s="42">
        <f t="shared" si="5"/>
        <v>0</v>
      </c>
      <c r="J5" s="18" t="s">
        <v>28</v>
      </c>
      <c r="K5" s="43">
        <f>AVERAGE(H18:H110)</f>
        <v>4.7018526363996695</v>
      </c>
    </row>
    <row r="6" spans="1:11" x14ac:dyDescent="0.25">
      <c r="A6" s="24">
        <v>44303</v>
      </c>
      <c r="B6" s="39">
        <f t="shared" si="0"/>
        <v>27.853688590577903</v>
      </c>
      <c r="C6" s="23">
        <f t="shared" si="1"/>
        <v>27.303142900593866</v>
      </c>
      <c r="D6" s="40">
        <f t="shared" si="2"/>
        <v>26.766604793942452</v>
      </c>
      <c r="E6" s="31">
        <f t="shared" si="3"/>
        <v>3.3070018201284679</v>
      </c>
      <c r="F6" s="31">
        <f t="shared" si="3"/>
        <v>3.2871550207231222</v>
      </c>
      <c r="G6" s="41">
        <f t="shared" si="4"/>
        <v>27.853688590577903</v>
      </c>
      <c r="H6" s="42">
        <f t="shared" si="5"/>
        <v>0</v>
      </c>
    </row>
    <row r="7" spans="1:11" x14ac:dyDescent="0.25">
      <c r="A7" s="20">
        <v>44302</v>
      </c>
      <c r="B7" s="37">
        <f t="shared" si="0"/>
        <v>27.303142900593866</v>
      </c>
      <c r="C7" s="23">
        <f t="shared" si="1"/>
        <v>26.766604793942452</v>
      </c>
      <c r="D7" s="23">
        <f t="shared" si="2"/>
        <v>26.243957980049704</v>
      </c>
      <c r="E7" s="29">
        <f t="shared" si="3"/>
        <v>3.2871550207231222</v>
      </c>
      <c r="F7" s="29">
        <f t="shared" si="3"/>
        <v>3.2674357903553664</v>
      </c>
      <c r="G7" s="38">
        <f t="shared" si="4"/>
        <v>27.303142900593866</v>
      </c>
      <c r="H7" s="16">
        <f t="shared" si="5"/>
        <v>0</v>
      </c>
    </row>
    <row r="8" spans="1:11" x14ac:dyDescent="0.25">
      <c r="A8" s="20">
        <v>44301</v>
      </c>
      <c r="B8" s="37">
        <f t="shared" si="0"/>
        <v>26.766604793942452</v>
      </c>
      <c r="C8" s="23">
        <f t="shared" si="1"/>
        <v>26.243957980049704</v>
      </c>
      <c r="D8" s="23">
        <f t="shared" si="2"/>
        <v>25.733948465355205</v>
      </c>
      <c r="E8" s="29">
        <f t="shared" si="3"/>
        <v>3.2674357903553664</v>
      </c>
      <c r="F8" s="29">
        <f t="shared" si="3"/>
        <v>3.2478110721710367</v>
      </c>
      <c r="G8" s="38">
        <f t="shared" si="4"/>
        <v>26.766604793942452</v>
      </c>
      <c r="H8" s="16">
        <f t="shared" si="5"/>
        <v>0</v>
      </c>
    </row>
    <row r="9" spans="1:11" x14ac:dyDescent="0.25">
      <c r="A9" s="20">
        <v>44300</v>
      </c>
      <c r="B9" s="37">
        <f t="shared" si="0"/>
        <v>26.243957980049704</v>
      </c>
      <c r="C9" s="23">
        <f t="shared" si="1"/>
        <v>25.733948465355205</v>
      </c>
      <c r="D9" s="23">
        <f t="shared" si="2"/>
        <v>25.238511826992379</v>
      </c>
      <c r="E9" s="29">
        <f t="shared" si="3"/>
        <v>3.2478110721710367</v>
      </c>
      <c r="F9" s="29">
        <f t="shared" si="3"/>
        <v>3.2283710750390444</v>
      </c>
      <c r="G9" s="38">
        <f t="shared" si="4"/>
        <v>26.243957980049704</v>
      </c>
      <c r="H9" s="16">
        <f t="shared" si="5"/>
        <v>0</v>
      </c>
    </row>
    <row r="10" spans="1:11" x14ac:dyDescent="0.25">
      <c r="A10" s="20">
        <v>44299</v>
      </c>
      <c r="B10" s="37">
        <f t="shared" si="0"/>
        <v>25.733948465355205</v>
      </c>
      <c r="C10" s="23">
        <f t="shared" si="1"/>
        <v>25.238511826992379</v>
      </c>
      <c r="D10" s="23">
        <f t="shared" si="2"/>
        <v>24.750841907429805</v>
      </c>
      <c r="E10" s="29">
        <f t="shared" si="3"/>
        <v>3.2283710750390444</v>
      </c>
      <c r="F10" s="29">
        <f t="shared" si="3"/>
        <v>3.2088595048979629</v>
      </c>
      <c r="G10" s="38">
        <f t="shared" si="4"/>
        <v>25.733948465355205</v>
      </c>
      <c r="H10" s="16">
        <f t="shared" si="5"/>
        <v>0</v>
      </c>
    </row>
    <row r="11" spans="1:11" x14ac:dyDescent="0.25">
      <c r="A11" s="20">
        <v>44298</v>
      </c>
      <c r="B11" s="37">
        <f t="shared" si="0"/>
        <v>25.238511826992379</v>
      </c>
      <c r="C11" s="23">
        <f t="shared" si="1"/>
        <v>24.750841907429805</v>
      </c>
      <c r="D11" s="23">
        <f t="shared" si="2"/>
        <v>24.288285547946177</v>
      </c>
      <c r="E11" s="29">
        <f t="shared" si="3"/>
        <v>3.2088595048979629</v>
      </c>
      <c r="F11" s="29">
        <f t="shared" si="3"/>
        <v>3.189994157894199</v>
      </c>
      <c r="G11" s="38">
        <f t="shared" si="4"/>
        <v>25.238511826992379</v>
      </c>
      <c r="H11" s="16">
        <f t="shared" si="5"/>
        <v>0</v>
      </c>
    </row>
    <row r="12" spans="1:11" x14ac:dyDescent="0.25">
      <c r="A12" s="20">
        <v>44297</v>
      </c>
      <c r="B12" s="37">
        <f t="shared" si="0"/>
        <v>24.750841907429805</v>
      </c>
      <c r="C12" s="23">
        <f t="shared" si="1"/>
        <v>24.288285547946177</v>
      </c>
      <c r="D12" s="23">
        <f t="shared" si="2"/>
        <v>23.801640960218016</v>
      </c>
      <c r="E12" s="29">
        <f t="shared" si="3"/>
        <v>3.189994157894199</v>
      </c>
      <c r="F12" s="29">
        <f t="shared" si="3"/>
        <v>3.1697545262089513</v>
      </c>
      <c r="G12" s="38">
        <f t="shared" si="4"/>
        <v>24.750841907429805</v>
      </c>
      <c r="H12" s="16">
        <f t="shared" si="5"/>
        <v>0</v>
      </c>
    </row>
    <row r="13" spans="1:11" x14ac:dyDescent="0.25">
      <c r="A13" s="20">
        <v>44296</v>
      </c>
      <c r="B13" s="37">
        <f t="shared" si="0"/>
        <v>24.288285547946177</v>
      </c>
      <c r="C13" s="23">
        <f t="shared" si="1"/>
        <v>23.801640960218016</v>
      </c>
      <c r="D13" s="23">
        <f t="shared" si="2"/>
        <v>23.425330086443211</v>
      </c>
      <c r="E13" s="29">
        <f t="shared" si="3"/>
        <v>3.1697545262089513</v>
      </c>
      <c r="F13" s="29">
        <f t="shared" si="3"/>
        <v>3.1538179192287581</v>
      </c>
      <c r="G13" s="38">
        <f t="shared" si="4"/>
        <v>24.288285547946177</v>
      </c>
      <c r="H13" s="16">
        <f t="shared" si="5"/>
        <v>0</v>
      </c>
    </row>
    <row r="14" spans="1:11" x14ac:dyDescent="0.25">
      <c r="A14" s="20">
        <v>44295</v>
      </c>
      <c r="B14" s="37">
        <f t="shared" si="0"/>
        <v>23.801640960218016</v>
      </c>
      <c r="C14" s="23">
        <f t="shared" si="1"/>
        <v>23.425330086443211</v>
      </c>
      <c r="D14" s="23">
        <f t="shared" si="2"/>
        <v>22.787722244340305</v>
      </c>
      <c r="E14" s="29">
        <f t="shared" si="3"/>
        <v>3.1538179192287581</v>
      </c>
      <c r="F14" s="29">
        <f t="shared" si="3"/>
        <v>3.1262218928629952</v>
      </c>
      <c r="G14" s="38">
        <f t="shared" si="4"/>
        <v>23.801640960218016</v>
      </c>
      <c r="H14" s="16">
        <f t="shared" si="5"/>
        <v>0</v>
      </c>
    </row>
    <row r="15" spans="1:11" x14ac:dyDescent="0.25">
      <c r="A15" s="20">
        <v>44294</v>
      </c>
      <c r="B15" s="37">
        <f t="shared" si="0"/>
        <v>23.425330086443211</v>
      </c>
      <c r="C15" s="23">
        <f t="shared" si="1"/>
        <v>22.787722244340305</v>
      </c>
      <c r="D15" s="23">
        <f t="shared" si="2"/>
        <v>22.916032024047375</v>
      </c>
      <c r="E15" s="29">
        <f t="shared" si="3"/>
        <v>3.1262218928629952</v>
      </c>
      <c r="F15" s="29">
        <f t="shared" si="3"/>
        <v>3.1318367539989844</v>
      </c>
      <c r="G15" s="38">
        <f t="shared" si="4"/>
        <v>23.425330086443211</v>
      </c>
      <c r="H15" s="16">
        <f t="shared" si="5"/>
        <v>0</v>
      </c>
    </row>
    <row r="16" spans="1:11" ht="15.75" customHeight="1" x14ac:dyDescent="0.25">
      <c r="A16" s="20">
        <v>44293</v>
      </c>
      <c r="B16" s="37">
        <f t="shared" si="0"/>
        <v>22.787722244340305</v>
      </c>
      <c r="C16" s="23">
        <f>B17</f>
        <v>22.916032024047375</v>
      </c>
      <c r="D16" s="23">
        <f t="shared" si="2"/>
        <v>21</v>
      </c>
      <c r="E16" s="29">
        <f t="shared" si="3"/>
        <v>3.1318367539989844</v>
      </c>
      <c r="F16" s="29">
        <f t="shared" si="3"/>
        <v>3.044522437723423</v>
      </c>
      <c r="G16" s="38">
        <f t="shared" si="4"/>
        <v>22.787722244340305</v>
      </c>
      <c r="H16" s="16">
        <f t="shared" si="5"/>
        <v>0</v>
      </c>
    </row>
    <row r="17" spans="1:12" x14ac:dyDescent="0.25">
      <c r="A17" s="20">
        <v>44292</v>
      </c>
      <c r="B17" s="37">
        <f t="shared" si="0"/>
        <v>22.916032024047375</v>
      </c>
      <c r="C17" s="23">
        <f>B18</f>
        <v>21</v>
      </c>
      <c r="D17" s="23">
        <f t="shared" si="2"/>
        <v>25</v>
      </c>
      <c r="E17" s="29">
        <f t="shared" si="3"/>
        <v>3.044522437723423</v>
      </c>
      <c r="F17" s="29">
        <f t="shared" si="3"/>
        <v>3.2188758248682006</v>
      </c>
      <c r="G17" s="38">
        <f t="shared" si="4"/>
        <v>22.916032024047375</v>
      </c>
      <c r="H17" s="16">
        <f t="shared" si="5"/>
        <v>0</v>
      </c>
      <c r="K17" s="12"/>
      <c r="L17" s="12"/>
    </row>
    <row r="18" spans="1:12" x14ac:dyDescent="0.25">
      <c r="A18" s="20">
        <v>44291</v>
      </c>
      <c r="B18" s="37">
        <f>'Power curve D'!B18</f>
        <v>21</v>
      </c>
      <c r="C18" s="23">
        <f t="shared" ref="C18:C20" si="6">B19</f>
        <v>25</v>
      </c>
      <c r="D18" s="23">
        <f t="shared" si="2"/>
        <v>27</v>
      </c>
      <c r="E18" s="29">
        <f>LN(C18)</f>
        <v>3.2188758248682006</v>
      </c>
      <c r="F18" s="29">
        <f>LN(D18)</f>
        <v>3.2958368660043291</v>
      </c>
      <c r="G18" s="38">
        <f>EXP(E18*$K$2+F18*$K$3)</f>
        <v>26.384139409144705</v>
      </c>
      <c r="H18" s="126">
        <f t="shared" si="5"/>
        <v>28.988957177105092</v>
      </c>
      <c r="K18" s="12"/>
      <c r="L18" s="12"/>
    </row>
    <row r="19" spans="1:12" x14ac:dyDescent="0.25">
      <c r="A19" s="20">
        <v>44290</v>
      </c>
      <c r="B19" s="37">
        <f>'Power curve D'!B19</f>
        <v>25</v>
      </c>
      <c r="C19" s="23">
        <f t="shared" si="6"/>
        <v>27</v>
      </c>
      <c r="D19" s="23">
        <f t="shared" si="2"/>
        <v>20</v>
      </c>
      <c r="E19" s="29">
        <f t="shared" ref="E19:F49" si="7">LN(C19)</f>
        <v>3.2958368660043291</v>
      </c>
      <c r="F19" s="29">
        <f t="shared" si="7"/>
        <v>2.9957322735539909</v>
      </c>
      <c r="G19" s="38">
        <f t="shared" ref="G19:G82" si="8">EXP(E19*$K$2+F19*$K$3)</f>
        <v>24.913563516049859</v>
      </c>
      <c r="H19" s="126">
        <f t="shared" si="5"/>
        <v>7.4712657576630264E-3</v>
      </c>
      <c r="K19" s="12"/>
      <c r="L19" s="12"/>
    </row>
    <row r="20" spans="1:12" x14ac:dyDescent="0.25">
      <c r="A20" s="20">
        <v>44289</v>
      </c>
      <c r="B20" s="37">
        <f>'Power curve D'!B20</f>
        <v>27</v>
      </c>
      <c r="C20" s="23">
        <f t="shared" si="6"/>
        <v>20</v>
      </c>
      <c r="D20" s="23">
        <f t="shared" si="2"/>
        <v>18</v>
      </c>
      <c r="E20" s="29">
        <f t="shared" si="7"/>
        <v>2.9957322735539909</v>
      </c>
      <c r="F20" s="29">
        <f t="shared" si="7"/>
        <v>2.8903717578961645</v>
      </c>
      <c r="G20" s="38">
        <f t="shared" si="8"/>
        <v>19.737990206017276</v>
      </c>
      <c r="H20" s="126">
        <f t="shared" si="5"/>
        <v>52.736786247901001</v>
      </c>
    </row>
    <row r="21" spans="1:12" x14ac:dyDescent="0.25">
      <c r="A21" s="20">
        <v>44288</v>
      </c>
      <c r="B21" s="37">
        <f>'Power curve D'!B21</f>
        <v>20</v>
      </c>
      <c r="C21" s="23">
        <f>B22</f>
        <v>18</v>
      </c>
      <c r="D21" s="23">
        <f t="shared" si="2"/>
        <v>15</v>
      </c>
      <c r="E21" s="29">
        <f t="shared" si="7"/>
        <v>2.8903717578961645</v>
      </c>
      <c r="F21" s="29">
        <f t="shared" si="7"/>
        <v>2.7080502011022101</v>
      </c>
      <c r="G21" s="38">
        <f t="shared" si="8"/>
        <v>17.266705283222702</v>
      </c>
      <c r="H21" s="126">
        <f t="shared" si="5"/>
        <v>7.4709000087626887</v>
      </c>
    </row>
    <row r="22" spans="1:12" x14ac:dyDescent="0.25">
      <c r="A22" s="20">
        <v>44287</v>
      </c>
      <c r="B22" s="37">
        <f>'Power curve D'!B22</f>
        <v>18</v>
      </c>
      <c r="C22" s="23">
        <f>B23</f>
        <v>15</v>
      </c>
      <c r="D22" s="23">
        <f t="shared" si="2"/>
        <v>10</v>
      </c>
      <c r="E22" s="29">
        <f t="shared" si="7"/>
        <v>2.7080502011022101</v>
      </c>
      <c r="F22" s="29">
        <f t="shared" si="7"/>
        <v>2.3025850929940459</v>
      </c>
      <c r="G22" s="38">
        <f t="shared" si="8"/>
        <v>13.264738537157413</v>
      </c>
      <c r="H22" s="126">
        <f t="shared" si="5"/>
        <v>22.422701121482117</v>
      </c>
    </row>
    <row r="23" spans="1:12" x14ac:dyDescent="0.25">
      <c r="A23" s="20">
        <v>44286</v>
      </c>
      <c r="B23" s="37">
        <f>'Power curve D'!B23</f>
        <v>15</v>
      </c>
      <c r="C23" s="23">
        <f>B24</f>
        <v>10</v>
      </c>
      <c r="D23" s="23">
        <f t="shared" si="2"/>
        <v>12</v>
      </c>
      <c r="E23" s="29">
        <f t="shared" si="7"/>
        <v>2.3025850929940459</v>
      </c>
      <c r="F23" s="29">
        <f t="shared" si="7"/>
        <v>2.4849066497880004</v>
      </c>
      <c r="G23" s="38">
        <f t="shared" si="8"/>
        <v>10.877306021292307</v>
      </c>
      <c r="H23" s="126">
        <f t="shared" si="5"/>
        <v>16.996605642072666</v>
      </c>
    </row>
    <row r="24" spans="1:12" x14ac:dyDescent="0.25">
      <c r="A24" s="20">
        <v>44285</v>
      </c>
      <c r="B24" s="37">
        <f>'Power curve D'!B24</f>
        <v>10</v>
      </c>
      <c r="C24" s="23">
        <f>B25</f>
        <v>12</v>
      </c>
      <c r="D24" s="23">
        <f t="shared" si="2"/>
        <v>8</v>
      </c>
      <c r="E24" s="29">
        <f t="shared" si="7"/>
        <v>2.4849066497880004</v>
      </c>
      <c r="F24" s="29">
        <f t="shared" si="7"/>
        <v>2.0794415416798357</v>
      </c>
      <c r="G24" s="38">
        <f t="shared" si="8"/>
        <v>10.592427965190442</v>
      </c>
      <c r="H24" s="126">
        <f t="shared" si="5"/>
        <v>0.35097089393968761</v>
      </c>
    </row>
    <row r="25" spans="1:12" x14ac:dyDescent="0.25">
      <c r="A25" s="20">
        <v>44284</v>
      </c>
      <c r="B25" s="37">
        <f>'Power curve D'!B25</f>
        <v>12</v>
      </c>
      <c r="C25" s="23">
        <f t="shared" ref="C25:C88" si="9">B26</f>
        <v>8</v>
      </c>
      <c r="D25" s="23">
        <f t="shared" si="2"/>
        <v>12</v>
      </c>
      <c r="E25" s="29">
        <f t="shared" si="7"/>
        <v>2.0794415416798357</v>
      </c>
      <c r="F25" s="29">
        <f t="shared" si="7"/>
        <v>2.4849066497880004</v>
      </c>
      <c r="G25" s="38">
        <f t="shared" si="8"/>
        <v>9.4080506821298933</v>
      </c>
      <c r="H25" s="126">
        <f t="shared" si="5"/>
        <v>6.7182012664073119</v>
      </c>
    </row>
    <row r="26" spans="1:12" x14ac:dyDescent="0.25">
      <c r="A26" s="20">
        <v>44283</v>
      </c>
      <c r="B26" s="37">
        <f>'Power curve D'!B26</f>
        <v>8</v>
      </c>
      <c r="C26" s="23">
        <f t="shared" si="9"/>
        <v>12</v>
      </c>
      <c r="D26" s="23">
        <f t="shared" si="2"/>
        <v>9</v>
      </c>
      <c r="E26" s="29">
        <f t="shared" si="7"/>
        <v>2.4849066497880004</v>
      </c>
      <c r="F26" s="29">
        <f t="shared" si="7"/>
        <v>2.1972245773362196</v>
      </c>
      <c r="G26" s="38">
        <f t="shared" si="8"/>
        <v>11.048456886206328</v>
      </c>
      <c r="H26" s="126">
        <f t="shared" si="5"/>
        <v>9.2930893870587798</v>
      </c>
    </row>
    <row r="27" spans="1:12" x14ac:dyDescent="0.25">
      <c r="A27" s="20">
        <v>44282</v>
      </c>
      <c r="B27" s="37">
        <f>'Power curve D'!B27</f>
        <v>12</v>
      </c>
      <c r="C27" s="23">
        <f t="shared" si="9"/>
        <v>9</v>
      </c>
      <c r="D27" s="23">
        <f t="shared" si="2"/>
        <v>14</v>
      </c>
      <c r="E27" s="29">
        <f t="shared" si="7"/>
        <v>2.1972245773362196</v>
      </c>
      <c r="F27" s="29">
        <f t="shared" si="7"/>
        <v>2.6390573296152584</v>
      </c>
      <c r="G27" s="38">
        <f t="shared" si="8"/>
        <v>10.733050459200189</v>
      </c>
      <c r="H27" s="126">
        <f t="shared" si="5"/>
        <v>1.6051611389328508</v>
      </c>
    </row>
    <row r="28" spans="1:12" x14ac:dyDescent="0.25">
      <c r="A28" s="20">
        <v>44281</v>
      </c>
      <c r="B28" s="37">
        <f>'Power curve D'!B28</f>
        <v>9</v>
      </c>
      <c r="C28" s="23">
        <f t="shared" si="9"/>
        <v>14</v>
      </c>
      <c r="D28" s="23">
        <f t="shared" si="2"/>
        <v>6</v>
      </c>
      <c r="E28" s="29">
        <f t="shared" si="7"/>
        <v>2.6390573296152584</v>
      </c>
      <c r="F28" s="29">
        <f t="shared" si="7"/>
        <v>1.791759469228055</v>
      </c>
      <c r="G28" s="38">
        <f t="shared" si="8"/>
        <v>10.563785868814675</v>
      </c>
      <c r="H28" s="126">
        <f t="shared" si="5"/>
        <v>2.4454262435044667</v>
      </c>
    </row>
    <row r="29" spans="1:12" x14ac:dyDescent="0.25">
      <c r="A29" s="20">
        <v>44280</v>
      </c>
      <c r="B29" s="37">
        <f>'Power curve D'!B29</f>
        <v>14</v>
      </c>
      <c r="C29" s="23">
        <f t="shared" si="9"/>
        <v>6</v>
      </c>
      <c r="D29" s="23">
        <f t="shared" si="2"/>
        <v>8</v>
      </c>
      <c r="E29" s="29">
        <f t="shared" si="7"/>
        <v>1.791759469228055</v>
      </c>
      <c r="F29" s="29">
        <f t="shared" si="7"/>
        <v>2.0794415416798357</v>
      </c>
      <c r="G29" s="38">
        <f t="shared" si="8"/>
        <v>6.7488883320574873</v>
      </c>
      <c r="H29" s="126">
        <f t="shared" si="5"/>
        <v>52.578620420972051</v>
      </c>
    </row>
    <row r="30" spans="1:12" x14ac:dyDescent="0.25">
      <c r="A30" s="20">
        <v>44279</v>
      </c>
      <c r="B30" s="37">
        <f>'Power curve D'!B30</f>
        <v>6</v>
      </c>
      <c r="C30" s="23">
        <f t="shared" si="9"/>
        <v>8</v>
      </c>
      <c r="D30" s="23">
        <f t="shared" si="2"/>
        <v>10</v>
      </c>
      <c r="E30" s="29">
        <f t="shared" si="7"/>
        <v>2.0794415416798357</v>
      </c>
      <c r="F30" s="29">
        <f t="shared" si="7"/>
        <v>2.3025850929940459</v>
      </c>
      <c r="G30" s="38">
        <f t="shared" si="8"/>
        <v>8.8137924456667722</v>
      </c>
      <c r="H30" s="126">
        <f t="shared" si="5"/>
        <v>7.9174279272913957</v>
      </c>
    </row>
    <row r="31" spans="1:12" x14ac:dyDescent="0.25">
      <c r="A31" s="20">
        <v>44278</v>
      </c>
      <c r="B31" s="37">
        <f>'Power curve D'!B31</f>
        <v>8</v>
      </c>
      <c r="C31" s="23">
        <f t="shared" si="9"/>
        <v>10</v>
      </c>
      <c r="D31" s="23">
        <f t="shared" si="2"/>
        <v>10</v>
      </c>
      <c r="E31" s="29">
        <f t="shared" si="7"/>
        <v>2.3025850929940459</v>
      </c>
      <c r="F31" s="29">
        <f t="shared" si="7"/>
        <v>2.3025850929940459</v>
      </c>
      <c r="G31" s="38">
        <f t="shared" si="8"/>
        <v>10.190242471989714</v>
      </c>
      <c r="H31" s="126">
        <f t="shared" si="5"/>
        <v>4.7971620861076154</v>
      </c>
    </row>
    <row r="32" spans="1:12" x14ac:dyDescent="0.25">
      <c r="A32" s="20">
        <v>44277</v>
      </c>
      <c r="B32" s="37">
        <f>'Power curve D'!B32</f>
        <v>10</v>
      </c>
      <c r="C32" s="23">
        <f t="shared" si="9"/>
        <v>10</v>
      </c>
      <c r="D32" s="23">
        <f t="shared" si="2"/>
        <v>7</v>
      </c>
      <c r="E32" s="29">
        <f t="shared" si="7"/>
        <v>2.3025850929940459</v>
      </c>
      <c r="F32" s="29">
        <f t="shared" si="7"/>
        <v>1.9459101490553132</v>
      </c>
      <c r="G32" s="38">
        <f t="shared" si="8"/>
        <v>8.9691087660970545</v>
      </c>
      <c r="H32" s="126">
        <f t="shared" si="5"/>
        <v>1.0627367361379374</v>
      </c>
    </row>
    <row r="33" spans="1:8" x14ac:dyDescent="0.25">
      <c r="A33" s="20">
        <v>44276</v>
      </c>
      <c r="B33" s="37">
        <f>'Power curve D'!B33</f>
        <v>10</v>
      </c>
      <c r="C33" s="23">
        <f t="shared" si="9"/>
        <v>7</v>
      </c>
      <c r="D33" s="23">
        <f t="shared" si="2"/>
        <v>10</v>
      </c>
      <c r="E33" s="29">
        <f t="shared" si="7"/>
        <v>1.9459101490553132</v>
      </c>
      <c r="F33" s="29">
        <f t="shared" si="7"/>
        <v>2.3025850929940459</v>
      </c>
      <c r="G33" s="38">
        <f t="shared" si="8"/>
        <v>8.0807186766642154</v>
      </c>
      <c r="H33" s="126">
        <f t="shared" si="5"/>
        <v>3.6836407981055608</v>
      </c>
    </row>
    <row r="34" spans="1:8" x14ac:dyDescent="0.25">
      <c r="A34" s="20">
        <v>44275</v>
      </c>
      <c r="B34" s="37">
        <f>'Power curve D'!B34</f>
        <v>7</v>
      </c>
      <c r="C34" s="23">
        <f t="shared" si="9"/>
        <v>10</v>
      </c>
      <c r="D34" s="23">
        <f t="shared" si="2"/>
        <v>8</v>
      </c>
      <c r="E34" s="29">
        <f t="shared" si="7"/>
        <v>2.3025850929940459</v>
      </c>
      <c r="F34" s="29">
        <f t="shared" si="7"/>
        <v>2.0794415416798357</v>
      </c>
      <c r="G34" s="38">
        <f t="shared" si="8"/>
        <v>9.4081241989088564</v>
      </c>
      <c r="H34" s="126">
        <f t="shared" si="5"/>
        <v>5.7990621573704217</v>
      </c>
    </row>
    <row r="35" spans="1:8" x14ac:dyDescent="0.25">
      <c r="A35" s="20">
        <v>44274</v>
      </c>
      <c r="B35" s="37">
        <f>'Power curve D'!B35</f>
        <v>10</v>
      </c>
      <c r="C35" s="23">
        <f t="shared" si="9"/>
        <v>8</v>
      </c>
      <c r="D35" s="23">
        <f t="shared" si="2"/>
        <v>8</v>
      </c>
      <c r="E35" s="29">
        <f t="shared" si="7"/>
        <v>2.0794415416798357</v>
      </c>
      <c r="F35" s="29">
        <f t="shared" si="7"/>
        <v>2.0794415416798357</v>
      </c>
      <c r="G35" s="38">
        <f t="shared" si="8"/>
        <v>8.137319030451561</v>
      </c>
      <c r="H35" s="126">
        <f t="shared" si="5"/>
        <v>3.4695803943179127</v>
      </c>
    </row>
    <row r="36" spans="1:8" x14ac:dyDescent="0.25">
      <c r="A36" s="20">
        <v>44273</v>
      </c>
      <c r="B36" s="37">
        <f>'Power curve D'!B36</f>
        <v>8</v>
      </c>
      <c r="C36" s="23">
        <f t="shared" si="9"/>
        <v>8</v>
      </c>
      <c r="D36" s="23">
        <f t="shared" si="2"/>
        <v>4</v>
      </c>
      <c r="E36" s="29">
        <f t="shared" si="7"/>
        <v>2.0794415416798357</v>
      </c>
      <c r="F36" s="29">
        <f t="shared" si="7"/>
        <v>1.3862943611198906</v>
      </c>
      <c r="G36" s="38">
        <f t="shared" si="8"/>
        <v>6.3496653795996085</v>
      </c>
      <c r="H36" s="126">
        <f t="shared" si="5"/>
        <v>2.7236043592921044</v>
      </c>
    </row>
    <row r="37" spans="1:8" x14ac:dyDescent="0.25">
      <c r="A37" s="20">
        <v>44272</v>
      </c>
      <c r="B37" s="37">
        <f>'Power curve D'!B37</f>
        <v>8</v>
      </c>
      <c r="C37" s="23">
        <f t="shared" si="9"/>
        <v>4</v>
      </c>
      <c r="D37" s="23">
        <f t="shared" si="2"/>
        <v>4</v>
      </c>
      <c r="E37" s="29">
        <f t="shared" si="7"/>
        <v>1.3862943611198906</v>
      </c>
      <c r="F37" s="29">
        <f t="shared" si="7"/>
        <v>1.3862943611198906</v>
      </c>
      <c r="G37" s="38">
        <f t="shared" si="8"/>
        <v>4.045643051213208</v>
      </c>
      <c r="H37" s="126">
        <f t="shared" si="5"/>
        <v>15.636938878418388</v>
      </c>
    </row>
    <row r="38" spans="1:8" x14ac:dyDescent="0.25">
      <c r="A38" s="20">
        <v>44271</v>
      </c>
      <c r="B38" s="37">
        <f>'Power curve D'!B38</f>
        <v>4</v>
      </c>
      <c r="C38" s="23">
        <f t="shared" si="9"/>
        <v>4</v>
      </c>
      <c r="D38" s="23">
        <f t="shared" si="2"/>
        <v>7</v>
      </c>
      <c r="E38" s="29">
        <f t="shared" si="7"/>
        <v>1.3862943611198906</v>
      </c>
      <c r="F38" s="29">
        <f t="shared" si="7"/>
        <v>1.9459101490553132</v>
      </c>
      <c r="G38" s="38">
        <f t="shared" si="8"/>
        <v>4.9427007217758669</v>
      </c>
      <c r="H38" s="126">
        <f t="shared" si="5"/>
        <v>0.88868465083674053</v>
      </c>
    </row>
    <row r="39" spans="1:8" x14ac:dyDescent="0.25">
      <c r="A39" s="20">
        <v>44270</v>
      </c>
      <c r="B39" s="37">
        <f>'Power curve D'!B39</f>
        <v>4</v>
      </c>
      <c r="C39" s="23">
        <f t="shared" si="9"/>
        <v>7</v>
      </c>
      <c r="D39" s="23">
        <f t="shared" si="2"/>
        <v>5</v>
      </c>
      <c r="E39" s="29">
        <f t="shared" si="7"/>
        <v>1.9459101490553132</v>
      </c>
      <c r="F39" s="29">
        <f t="shared" si="7"/>
        <v>1.6094379124341003</v>
      </c>
      <c r="G39" s="38">
        <f t="shared" si="8"/>
        <v>6.3054993212735582</v>
      </c>
      <c r="H39" s="126">
        <f t="shared" si="5"/>
        <v>5.3153271203928369</v>
      </c>
    </row>
    <row r="40" spans="1:8" x14ac:dyDescent="0.25">
      <c r="A40" s="20">
        <v>44269</v>
      </c>
      <c r="B40" s="37">
        <f>'Power curve D'!B40</f>
        <v>7</v>
      </c>
      <c r="C40" s="23">
        <f t="shared" si="9"/>
        <v>5</v>
      </c>
      <c r="D40" s="23">
        <f t="shared" si="2"/>
        <v>4</v>
      </c>
      <c r="E40" s="29">
        <f t="shared" si="7"/>
        <v>1.6094379124341003</v>
      </c>
      <c r="F40" s="29">
        <f t="shared" si="7"/>
        <v>1.3862943611198906</v>
      </c>
      <c r="G40" s="38">
        <f t="shared" si="8"/>
        <v>4.6774511541001083</v>
      </c>
      <c r="H40" s="126">
        <f t="shared" si="5"/>
        <v>5.3942331415909193</v>
      </c>
    </row>
    <row r="41" spans="1:8" x14ac:dyDescent="0.25">
      <c r="A41" s="20">
        <v>44268</v>
      </c>
      <c r="B41" s="37">
        <f>'Power curve D'!B41</f>
        <v>5</v>
      </c>
      <c r="C41" s="23">
        <f t="shared" si="9"/>
        <v>4</v>
      </c>
      <c r="D41" s="23">
        <f t="shared" si="2"/>
        <v>4</v>
      </c>
      <c r="E41" s="29">
        <f t="shared" si="7"/>
        <v>1.3862943611198906</v>
      </c>
      <c r="F41" s="29">
        <f t="shared" si="7"/>
        <v>1.3862943611198906</v>
      </c>
      <c r="G41" s="38">
        <f t="shared" si="8"/>
        <v>4.045643051213208</v>
      </c>
      <c r="H41" s="126">
        <f t="shared" si="5"/>
        <v>0.91079718569763557</v>
      </c>
    </row>
    <row r="42" spans="1:8" x14ac:dyDescent="0.25">
      <c r="A42" s="20">
        <v>44267</v>
      </c>
      <c r="B42" s="37">
        <f>'Power curve D'!B42</f>
        <v>4</v>
      </c>
      <c r="C42" s="23">
        <f t="shared" si="9"/>
        <v>4</v>
      </c>
      <c r="D42" s="23">
        <f t="shared" si="2"/>
        <v>5</v>
      </c>
      <c r="E42" s="29">
        <f t="shared" si="7"/>
        <v>1.3862943611198906</v>
      </c>
      <c r="F42" s="29">
        <f t="shared" si="7"/>
        <v>1.6094379124341003</v>
      </c>
      <c r="G42" s="38">
        <f t="shared" si="8"/>
        <v>4.3819663490161238</v>
      </c>
      <c r="H42" s="126">
        <f t="shared" si="5"/>
        <v>0.14589829178070732</v>
      </c>
    </row>
    <row r="43" spans="1:8" x14ac:dyDescent="0.25">
      <c r="A43" s="20">
        <v>44266</v>
      </c>
      <c r="B43" s="37">
        <f>'Power curve D'!B43</f>
        <v>4</v>
      </c>
      <c r="C43" s="23">
        <f t="shared" si="9"/>
        <v>5</v>
      </c>
      <c r="D43" s="23">
        <f t="shared" si="2"/>
        <v>2</v>
      </c>
      <c r="E43" s="29">
        <f t="shared" si="7"/>
        <v>1.6094379124341003</v>
      </c>
      <c r="F43" s="29">
        <f t="shared" si="7"/>
        <v>0.69314718055994529</v>
      </c>
      <c r="G43" s="38">
        <f t="shared" si="8"/>
        <v>3.6498814347591764</v>
      </c>
      <c r="H43" s="126">
        <f t="shared" si="5"/>
        <v>0.12258300972629288</v>
      </c>
    </row>
    <row r="44" spans="1:8" x14ac:dyDescent="0.25">
      <c r="A44" s="20">
        <v>44265</v>
      </c>
      <c r="B44" s="37">
        <f>'Power curve D'!B44</f>
        <v>5</v>
      </c>
      <c r="C44" s="23">
        <f t="shared" si="9"/>
        <v>2</v>
      </c>
      <c r="D44" s="23">
        <f t="shared" si="2"/>
        <v>4</v>
      </c>
      <c r="E44" s="29">
        <f t="shared" si="7"/>
        <v>0.69314718055994529</v>
      </c>
      <c r="F44" s="29">
        <f t="shared" si="7"/>
        <v>1.3862943611198906</v>
      </c>
      <c r="G44" s="38">
        <f t="shared" si="8"/>
        <v>2.5776520051615357</v>
      </c>
      <c r="H44" s="126">
        <f t="shared" si="5"/>
        <v>5.867769808097929</v>
      </c>
    </row>
    <row r="45" spans="1:8" x14ac:dyDescent="0.25">
      <c r="A45" s="20">
        <v>44264</v>
      </c>
      <c r="B45" s="37">
        <f>'Power curve D'!B45</f>
        <v>2</v>
      </c>
      <c r="C45" s="23">
        <f t="shared" si="9"/>
        <v>4</v>
      </c>
      <c r="D45" s="23">
        <f t="shared" si="2"/>
        <v>5</v>
      </c>
      <c r="E45" s="29">
        <f t="shared" si="7"/>
        <v>1.3862943611198906</v>
      </c>
      <c r="F45" s="29">
        <f t="shared" si="7"/>
        <v>1.6094379124341003</v>
      </c>
      <c r="G45" s="38">
        <f t="shared" si="8"/>
        <v>4.3819663490161238</v>
      </c>
      <c r="H45" s="126">
        <f t="shared" si="5"/>
        <v>5.6737636878452022</v>
      </c>
    </row>
    <row r="46" spans="1:8" x14ac:dyDescent="0.25">
      <c r="A46" s="20">
        <v>44263</v>
      </c>
      <c r="B46" s="37">
        <f>'Power curve D'!B46</f>
        <v>4</v>
      </c>
      <c r="C46" s="23">
        <f t="shared" si="9"/>
        <v>5</v>
      </c>
      <c r="D46" s="23">
        <f t="shared" si="2"/>
        <v>5</v>
      </c>
      <c r="E46" s="29">
        <f t="shared" si="7"/>
        <v>1.6094379124341003</v>
      </c>
      <c r="F46" s="29">
        <f t="shared" si="7"/>
        <v>1.6094379124341003</v>
      </c>
      <c r="G46" s="38">
        <f t="shared" si="8"/>
        <v>5.0662980636136021</v>
      </c>
      <c r="H46" s="126">
        <f t="shared" si="5"/>
        <v>1.1369915604661176</v>
      </c>
    </row>
    <row r="47" spans="1:8" x14ac:dyDescent="0.25">
      <c r="A47" s="20">
        <v>44262</v>
      </c>
      <c r="B47" s="37">
        <f>'Power curve D'!B47</f>
        <v>5</v>
      </c>
      <c r="C47" s="23">
        <f t="shared" si="9"/>
        <v>5</v>
      </c>
      <c r="D47" s="23">
        <f t="shared" si="2"/>
        <v>3</v>
      </c>
      <c r="E47" s="29">
        <f t="shared" si="7"/>
        <v>1.6094379124341003</v>
      </c>
      <c r="F47" s="29">
        <f t="shared" si="7"/>
        <v>1.0986122886681098</v>
      </c>
      <c r="G47" s="38">
        <f t="shared" si="8"/>
        <v>4.2198504683764115</v>
      </c>
      <c r="H47" s="126">
        <f t="shared" si="5"/>
        <v>0.60863329169250446</v>
      </c>
    </row>
    <row r="48" spans="1:8" x14ac:dyDescent="0.25">
      <c r="A48" s="20">
        <v>44261</v>
      </c>
      <c r="B48" s="37">
        <f>'Power curve D'!B48</f>
        <v>5</v>
      </c>
      <c r="C48" s="23">
        <f t="shared" si="9"/>
        <v>3</v>
      </c>
      <c r="D48" s="23">
        <f t="shared" si="2"/>
        <v>5</v>
      </c>
      <c r="E48" s="29">
        <f t="shared" si="7"/>
        <v>1.0986122886681098</v>
      </c>
      <c r="F48" s="29">
        <f t="shared" si="7"/>
        <v>1.6094379124341003</v>
      </c>
      <c r="G48" s="38">
        <f t="shared" si="8"/>
        <v>3.6342929967073392</v>
      </c>
      <c r="H48" s="126">
        <f t="shared" si="5"/>
        <v>1.8651556188426199</v>
      </c>
    </row>
    <row r="49" spans="1:8" x14ac:dyDescent="0.25">
      <c r="A49" s="20">
        <v>44260</v>
      </c>
      <c r="B49" s="37">
        <f>'Power curve D'!B49</f>
        <v>3</v>
      </c>
      <c r="C49" s="23">
        <f t="shared" si="9"/>
        <v>5</v>
      </c>
      <c r="D49" s="23">
        <f t="shared" si="2"/>
        <v>6</v>
      </c>
      <c r="E49" s="29">
        <f t="shared" si="7"/>
        <v>1.6094379124341003</v>
      </c>
      <c r="F49" s="29">
        <f t="shared" si="7"/>
        <v>1.791759469228055</v>
      </c>
      <c r="G49" s="38">
        <f t="shared" si="8"/>
        <v>5.407886474191586</v>
      </c>
      <c r="H49" s="126">
        <f t="shared" si="5"/>
        <v>5.7979172725947876</v>
      </c>
    </row>
    <row r="50" spans="1:8" x14ac:dyDescent="0.25">
      <c r="A50" s="20">
        <v>44259</v>
      </c>
      <c r="B50" s="37">
        <f>'Power curve D'!B50</f>
        <v>5</v>
      </c>
      <c r="C50" s="23">
        <f t="shared" si="9"/>
        <v>6</v>
      </c>
      <c r="D50" s="23">
        <f t="shared" si="2"/>
        <v>2</v>
      </c>
      <c r="E50" s="29">
        <f t="shared" ref="E50:F81" si="10">LN(C50)</f>
        <v>1.791759469228055</v>
      </c>
      <c r="F50" s="29">
        <f t="shared" si="10"/>
        <v>0.69314718055994529</v>
      </c>
      <c r="G50" s="38">
        <f t="shared" si="8"/>
        <v>4.1093320370554212</v>
      </c>
      <c r="H50" s="126">
        <f t="shared" si="5"/>
        <v>0.7932894202158457</v>
      </c>
    </row>
    <row r="51" spans="1:8" x14ac:dyDescent="0.25">
      <c r="A51" s="20">
        <v>44258</v>
      </c>
      <c r="B51" s="37">
        <f>'Power curve D'!B51</f>
        <v>6</v>
      </c>
      <c r="C51" s="23">
        <f t="shared" si="9"/>
        <v>2</v>
      </c>
      <c r="D51" s="23">
        <f t="shared" si="2"/>
        <v>4</v>
      </c>
      <c r="E51" s="29">
        <f t="shared" si="10"/>
        <v>0.69314718055994529</v>
      </c>
      <c r="F51" s="29">
        <f t="shared" si="10"/>
        <v>1.3862943611198906</v>
      </c>
      <c r="G51" s="38">
        <f t="shared" si="8"/>
        <v>2.5776520051615357</v>
      </c>
      <c r="H51" s="126">
        <f t="shared" si="5"/>
        <v>11.712465797774858</v>
      </c>
    </row>
    <row r="52" spans="1:8" x14ac:dyDescent="0.25">
      <c r="A52" s="20">
        <v>44257</v>
      </c>
      <c r="B52" s="37">
        <f>'Power curve D'!B52</f>
        <v>2</v>
      </c>
      <c r="C52" s="23">
        <f t="shared" si="9"/>
        <v>4</v>
      </c>
      <c r="D52" s="23">
        <f t="shared" si="2"/>
        <v>5</v>
      </c>
      <c r="E52" s="29">
        <f t="shared" si="10"/>
        <v>1.3862943611198906</v>
      </c>
      <c r="F52" s="29">
        <f t="shared" si="10"/>
        <v>1.6094379124341003</v>
      </c>
      <c r="G52" s="38">
        <f t="shared" si="8"/>
        <v>4.3819663490161238</v>
      </c>
      <c r="H52" s="126">
        <f t="shared" si="5"/>
        <v>5.6737636878452022</v>
      </c>
    </row>
    <row r="53" spans="1:8" x14ac:dyDescent="0.25">
      <c r="A53" s="20">
        <v>44256</v>
      </c>
      <c r="B53" s="37">
        <f>'Power curve D'!B53</f>
        <v>4</v>
      </c>
      <c r="C53" s="23">
        <f t="shared" si="9"/>
        <v>5</v>
      </c>
      <c r="D53" s="23">
        <f t="shared" si="2"/>
        <v>4</v>
      </c>
      <c r="E53" s="29">
        <f t="shared" si="10"/>
        <v>1.6094379124341003</v>
      </c>
      <c r="F53" s="29">
        <f t="shared" si="10"/>
        <v>1.3862943611198906</v>
      </c>
      <c r="G53" s="38">
        <f t="shared" si="8"/>
        <v>4.6774511541001083</v>
      </c>
      <c r="H53" s="126">
        <f t="shared" si="5"/>
        <v>0.45894006619156863</v>
      </c>
    </row>
    <row r="54" spans="1:8" x14ac:dyDescent="0.25">
      <c r="A54" s="20">
        <v>44255</v>
      </c>
      <c r="B54" s="37">
        <f>'Power curve D'!B54</f>
        <v>5</v>
      </c>
      <c r="C54" s="23">
        <f t="shared" si="9"/>
        <v>4</v>
      </c>
      <c r="D54" s="23">
        <f t="shared" si="2"/>
        <v>3</v>
      </c>
      <c r="E54" s="29">
        <f t="shared" si="10"/>
        <v>1.3862943611198906</v>
      </c>
      <c r="F54" s="29">
        <f t="shared" si="10"/>
        <v>1.0986122886681098</v>
      </c>
      <c r="G54" s="38">
        <f t="shared" si="8"/>
        <v>3.6498529139274996</v>
      </c>
      <c r="H54" s="126">
        <f t="shared" si="5"/>
        <v>1.822897154030064</v>
      </c>
    </row>
    <row r="55" spans="1:8" x14ac:dyDescent="0.25">
      <c r="A55" s="20">
        <v>44254</v>
      </c>
      <c r="B55" s="37">
        <f>'Power curve D'!B55</f>
        <v>4</v>
      </c>
      <c r="C55" s="23">
        <f t="shared" si="9"/>
        <v>3</v>
      </c>
      <c r="D55" s="23">
        <f t="shared" si="2"/>
        <v>5</v>
      </c>
      <c r="E55" s="29">
        <f t="shared" si="10"/>
        <v>1.0986122886681098</v>
      </c>
      <c r="F55" s="29">
        <f t="shared" si="10"/>
        <v>1.6094379124341003</v>
      </c>
      <c r="G55" s="38">
        <f t="shared" si="8"/>
        <v>3.6342929967073392</v>
      </c>
      <c r="H55" s="126">
        <f t="shared" si="5"/>
        <v>0.13374161225729822</v>
      </c>
    </row>
    <row r="56" spans="1:8" x14ac:dyDescent="0.25">
      <c r="A56" s="20">
        <v>44253</v>
      </c>
      <c r="B56" s="37">
        <f>'Power curve D'!B56</f>
        <v>3</v>
      </c>
      <c r="C56" s="23">
        <f t="shared" si="9"/>
        <v>5</v>
      </c>
      <c r="D56" s="23">
        <f t="shared" si="2"/>
        <v>4</v>
      </c>
      <c r="E56" s="29">
        <f t="shared" si="10"/>
        <v>1.6094379124341003</v>
      </c>
      <c r="F56" s="29">
        <f t="shared" si="10"/>
        <v>1.3862943611198906</v>
      </c>
      <c r="G56" s="38">
        <f t="shared" si="8"/>
        <v>4.6774511541001083</v>
      </c>
      <c r="H56" s="126">
        <f t="shared" si="5"/>
        <v>2.8138423743917853</v>
      </c>
    </row>
    <row r="57" spans="1:8" x14ac:dyDescent="0.25">
      <c r="A57" s="20">
        <v>44252</v>
      </c>
      <c r="B57" s="37">
        <f>'Power curve D'!B57</f>
        <v>5</v>
      </c>
      <c r="C57" s="23">
        <f t="shared" si="9"/>
        <v>4</v>
      </c>
      <c r="D57" s="23">
        <f t="shared" si="2"/>
        <v>3</v>
      </c>
      <c r="E57" s="29">
        <f t="shared" si="10"/>
        <v>1.3862943611198906</v>
      </c>
      <c r="F57" s="29">
        <f t="shared" si="10"/>
        <v>1.0986122886681098</v>
      </c>
      <c r="G57" s="38">
        <f t="shared" si="8"/>
        <v>3.6498529139274996</v>
      </c>
      <c r="H57" s="126">
        <f t="shared" si="5"/>
        <v>1.822897154030064</v>
      </c>
    </row>
    <row r="58" spans="1:8" x14ac:dyDescent="0.25">
      <c r="A58" s="20">
        <v>44251</v>
      </c>
      <c r="B58" s="37">
        <f>'Power curve D'!B58</f>
        <v>4</v>
      </c>
      <c r="C58" s="23">
        <f t="shared" si="9"/>
        <v>3</v>
      </c>
      <c r="D58" s="23">
        <f t="shared" si="2"/>
        <v>4</v>
      </c>
      <c r="E58" s="29">
        <f t="shared" si="10"/>
        <v>1.0986122886681098</v>
      </c>
      <c r="F58" s="29">
        <f t="shared" si="10"/>
        <v>1.3862943611198906</v>
      </c>
      <c r="G58" s="38">
        <f t="shared" si="8"/>
        <v>3.3553548879952322</v>
      </c>
      <c r="H58" s="126">
        <f t="shared" si="5"/>
        <v>0.41556732043163963</v>
      </c>
    </row>
    <row r="59" spans="1:8" x14ac:dyDescent="0.25">
      <c r="A59" s="20">
        <v>44250</v>
      </c>
      <c r="B59" s="37">
        <f>'Power curve D'!B59</f>
        <v>3</v>
      </c>
      <c r="C59" s="23">
        <f t="shared" si="9"/>
        <v>4</v>
      </c>
      <c r="D59" s="23">
        <f t="shared" si="2"/>
        <v>4</v>
      </c>
      <c r="E59" s="29">
        <f t="shared" si="10"/>
        <v>1.3862943611198906</v>
      </c>
      <c r="F59" s="29">
        <f t="shared" si="10"/>
        <v>1.3862943611198906</v>
      </c>
      <c r="G59" s="38">
        <f t="shared" si="8"/>
        <v>4.045643051213208</v>
      </c>
      <c r="H59" s="126">
        <f t="shared" si="5"/>
        <v>1.0933693905504676</v>
      </c>
    </row>
    <row r="60" spans="1:8" x14ac:dyDescent="0.25">
      <c r="A60" s="20">
        <v>44249</v>
      </c>
      <c r="B60" s="37">
        <f>'Power curve D'!B60</f>
        <v>4</v>
      </c>
      <c r="C60" s="23">
        <f t="shared" si="9"/>
        <v>4</v>
      </c>
      <c r="D60" s="23">
        <f t="shared" si="2"/>
        <v>3</v>
      </c>
      <c r="E60" s="29">
        <f t="shared" si="10"/>
        <v>1.3862943611198906</v>
      </c>
      <c r="F60" s="29">
        <f t="shared" si="10"/>
        <v>1.0986122886681098</v>
      </c>
      <c r="G60" s="38">
        <f t="shared" si="8"/>
        <v>3.6498529139274996</v>
      </c>
      <c r="H60" s="126">
        <f t="shared" si="5"/>
        <v>0.12260298188506304</v>
      </c>
    </row>
    <row r="61" spans="1:8" x14ac:dyDescent="0.25">
      <c r="A61" s="20">
        <v>44248</v>
      </c>
      <c r="B61" s="37">
        <f>'Power curve D'!B61</f>
        <v>4</v>
      </c>
      <c r="C61" s="23">
        <f t="shared" si="9"/>
        <v>3</v>
      </c>
      <c r="D61" s="23">
        <f t="shared" si="2"/>
        <v>5</v>
      </c>
      <c r="E61" s="29">
        <f t="shared" si="10"/>
        <v>1.0986122886681098</v>
      </c>
      <c r="F61" s="29">
        <f t="shared" si="10"/>
        <v>1.6094379124341003</v>
      </c>
      <c r="G61" s="38">
        <f t="shared" si="8"/>
        <v>3.6342929967073392</v>
      </c>
      <c r="H61" s="126">
        <f t="shared" si="5"/>
        <v>0.13374161225729822</v>
      </c>
    </row>
    <row r="62" spans="1:8" x14ac:dyDescent="0.25">
      <c r="A62" s="20">
        <v>44247</v>
      </c>
      <c r="B62" s="37">
        <f>'Power curve D'!B62</f>
        <v>3</v>
      </c>
      <c r="C62" s="23">
        <f t="shared" si="9"/>
        <v>5</v>
      </c>
      <c r="D62" s="23">
        <f t="shared" si="2"/>
        <v>4</v>
      </c>
      <c r="E62" s="29">
        <f t="shared" si="10"/>
        <v>1.6094379124341003</v>
      </c>
      <c r="F62" s="29">
        <f t="shared" si="10"/>
        <v>1.3862943611198906</v>
      </c>
      <c r="G62" s="38">
        <f t="shared" si="8"/>
        <v>4.6774511541001083</v>
      </c>
      <c r="H62" s="126">
        <f t="shared" si="5"/>
        <v>2.8138423743917853</v>
      </c>
    </row>
    <row r="63" spans="1:8" x14ac:dyDescent="0.25">
      <c r="A63" s="20">
        <v>44246</v>
      </c>
      <c r="B63" s="37">
        <f>'Power curve D'!B63</f>
        <v>5</v>
      </c>
      <c r="C63" s="23">
        <f t="shared" si="9"/>
        <v>4</v>
      </c>
      <c r="D63" s="23">
        <f t="shared" si="2"/>
        <v>3</v>
      </c>
      <c r="E63" s="29">
        <f t="shared" si="10"/>
        <v>1.3862943611198906</v>
      </c>
      <c r="F63" s="29">
        <f t="shared" si="10"/>
        <v>1.0986122886681098</v>
      </c>
      <c r="G63" s="38">
        <f t="shared" si="8"/>
        <v>3.6498529139274996</v>
      </c>
      <c r="H63" s="126">
        <f t="shared" si="5"/>
        <v>1.822897154030064</v>
      </c>
    </row>
    <row r="64" spans="1:8" x14ac:dyDescent="0.25">
      <c r="A64" s="20">
        <v>44245</v>
      </c>
      <c r="B64" s="37">
        <f>'Power curve D'!B64</f>
        <v>4</v>
      </c>
      <c r="C64" s="23">
        <f t="shared" si="9"/>
        <v>3</v>
      </c>
      <c r="D64" s="23">
        <f t="shared" si="2"/>
        <v>3</v>
      </c>
      <c r="E64" s="29">
        <f t="shared" si="10"/>
        <v>1.0986122886681098</v>
      </c>
      <c r="F64" s="29">
        <f t="shared" si="10"/>
        <v>1.0986122886681098</v>
      </c>
      <c r="G64" s="38">
        <f t="shared" si="8"/>
        <v>3.027096473955551</v>
      </c>
      <c r="H64" s="126">
        <f t="shared" si="5"/>
        <v>0.94654127098972174</v>
      </c>
    </row>
    <row r="65" spans="1:8" x14ac:dyDescent="0.25">
      <c r="A65" s="20">
        <v>44244</v>
      </c>
      <c r="B65" s="37">
        <f>'Power curve D'!B65</f>
        <v>3</v>
      </c>
      <c r="C65" s="23">
        <f t="shared" si="9"/>
        <v>3</v>
      </c>
      <c r="D65" s="23">
        <f t="shared" si="2"/>
        <v>3</v>
      </c>
      <c r="E65" s="29">
        <f t="shared" si="10"/>
        <v>1.0986122886681098</v>
      </c>
      <c r="F65" s="29">
        <f t="shared" si="10"/>
        <v>1.0986122886681098</v>
      </c>
      <c r="G65" s="38">
        <f t="shared" si="8"/>
        <v>3.027096473955551</v>
      </c>
      <c r="H65" s="126">
        <f t="shared" si="5"/>
        <v>7.3421890082385564E-4</v>
      </c>
    </row>
    <row r="66" spans="1:8" x14ac:dyDescent="0.25">
      <c r="A66" s="20">
        <v>44243</v>
      </c>
      <c r="B66" s="37">
        <f>'Power curve D'!B66</f>
        <v>3</v>
      </c>
      <c r="C66" s="23">
        <f t="shared" si="9"/>
        <v>3</v>
      </c>
      <c r="D66" s="23">
        <f t="shared" ref="D66:D110" si="11">B68</f>
        <v>4</v>
      </c>
      <c r="E66" s="29">
        <f t="shared" si="10"/>
        <v>1.0986122886681098</v>
      </c>
      <c r="F66" s="29">
        <f t="shared" si="10"/>
        <v>1.3862943611198906</v>
      </c>
      <c r="G66" s="38">
        <f t="shared" si="8"/>
        <v>3.3553548879952322</v>
      </c>
      <c r="H66" s="126">
        <f t="shared" ref="H66:H110" si="12">(B66-G66)^2</f>
        <v>0.126277096422104</v>
      </c>
    </row>
    <row r="67" spans="1:8" x14ac:dyDescent="0.25">
      <c r="A67" s="20">
        <v>44242</v>
      </c>
      <c r="B67" s="37">
        <f>'Power curve D'!B67</f>
        <v>3</v>
      </c>
      <c r="C67" s="23">
        <f t="shared" si="9"/>
        <v>4</v>
      </c>
      <c r="D67" s="23">
        <f t="shared" si="11"/>
        <v>6</v>
      </c>
      <c r="E67" s="29">
        <f t="shared" si="10"/>
        <v>1.3862943611198906</v>
      </c>
      <c r="F67" s="29">
        <f t="shared" si="10"/>
        <v>1.791759469228055</v>
      </c>
      <c r="G67" s="38">
        <f t="shared" si="8"/>
        <v>4.6774146036533546</v>
      </c>
      <c r="H67" s="126">
        <f t="shared" si="12"/>
        <v>2.8137197525495408</v>
      </c>
    </row>
    <row r="68" spans="1:8" x14ac:dyDescent="0.25">
      <c r="A68" s="20">
        <v>44241</v>
      </c>
      <c r="B68" s="37">
        <f>'Power curve D'!B68</f>
        <v>4</v>
      </c>
      <c r="C68" s="23">
        <f t="shared" si="9"/>
        <v>6</v>
      </c>
      <c r="D68" s="23">
        <f t="shared" si="11"/>
        <v>4</v>
      </c>
      <c r="E68" s="29">
        <f t="shared" si="10"/>
        <v>1.791759469228055</v>
      </c>
      <c r="F68" s="29">
        <f t="shared" si="10"/>
        <v>1.3862943611198906</v>
      </c>
      <c r="G68" s="38">
        <f t="shared" si="8"/>
        <v>5.2662532257225685</v>
      </c>
      <c r="H68" s="126">
        <f t="shared" si="12"/>
        <v>1.60339723165281</v>
      </c>
    </row>
    <row r="69" spans="1:8" x14ac:dyDescent="0.25">
      <c r="A69" s="20">
        <v>44240</v>
      </c>
      <c r="B69" s="37">
        <f>'Power curve D'!B69</f>
        <v>6</v>
      </c>
      <c r="C69" s="23">
        <f t="shared" si="9"/>
        <v>4</v>
      </c>
      <c r="D69" s="23">
        <f t="shared" si="11"/>
        <v>3</v>
      </c>
      <c r="E69" s="29">
        <f t="shared" si="10"/>
        <v>1.3862943611198906</v>
      </c>
      <c r="F69" s="29">
        <f t="shared" si="10"/>
        <v>1.0986122886681098</v>
      </c>
      <c r="G69" s="38">
        <f t="shared" si="8"/>
        <v>3.6498529139274996</v>
      </c>
      <c r="H69" s="126">
        <f t="shared" si="12"/>
        <v>5.5231913261750645</v>
      </c>
    </row>
    <row r="70" spans="1:8" x14ac:dyDescent="0.25">
      <c r="A70" s="20">
        <v>44239</v>
      </c>
      <c r="B70" s="37">
        <f>'Power curve D'!B70</f>
        <v>4</v>
      </c>
      <c r="C70" s="23">
        <f t="shared" si="9"/>
        <v>3</v>
      </c>
      <c r="D70" s="23">
        <f t="shared" si="11"/>
        <v>4</v>
      </c>
      <c r="E70" s="29">
        <f t="shared" si="10"/>
        <v>1.0986122886681098</v>
      </c>
      <c r="F70" s="29">
        <f t="shared" si="10"/>
        <v>1.3862943611198906</v>
      </c>
      <c r="G70" s="38">
        <f t="shared" si="8"/>
        <v>3.3553548879952322</v>
      </c>
      <c r="H70" s="126">
        <f t="shared" si="12"/>
        <v>0.41556732043163963</v>
      </c>
    </row>
    <row r="71" spans="1:8" x14ac:dyDescent="0.25">
      <c r="A71" s="20">
        <v>44238</v>
      </c>
      <c r="B71" s="37">
        <f>'Power curve D'!B71</f>
        <v>3</v>
      </c>
      <c r="C71" s="23">
        <f t="shared" si="9"/>
        <v>4</v>
      </c>
      <c r="D71" s="23">
        <f t="shared" si="11"/>
        <v>3</v>
      </c>
      <c r="E71" s="29">
        <f t="shared" si="10"/>
        <v>1.3862943611198906</v>
      </c>
      <c r="F71" s="29">
        <f t="shared" si="10"/>
        <v>1.0986122886681098</v>
      </c>
      <c r="G71" s="38">
        <f t="shared" si="8"/>
        <v>3.6498529139274996</v>
      </c>
      <c r="H71" s="126">
        <f t="shared" si="12"/>
        <v>0.42230880974006213</v>
      </c>
    </row>
    <row r="72" spans="1:8" x14ac:dyDescent="0.25">
      <c r="A72" s="20">
        <v>44237</v>
      </c>
      <c r="B72" s="37">
        <f>'Power curve D'!B72</f>
        <v>4</v>
      </c>
      <c r="C72" s="23">
        <f t="shared" si="9"/>
        <v>3</v>
      </c>
      <c r="D72" s="23">
        <f t="shared" si="11"/>
        <v>3</v>
      </c>
      <c r="E72" s="29">
        <f t="shared" si="10"/>
        <v>1.0986122886681098</v>
      </c>
      <c r="F72" s="29">
        <f t="shared" si="10"/>
        <v>1.0986122886681098</v>
      </c>
      <c r="G72" s="38">
        <f t="shared" si="8"/>
        <v>3.027096473955551</v>
      </c>
      <c r="H72" s="126">
        <f t="shared" si="12"/>
        <v>0.94654127098972174</v>
      </c>
    </row>
    <row r="73" spans="1:8" x14ac:dyDescent="0.25">
      <c r="A73" s="20">
        <v>44236</v>
      </c>
      <c r="B73" s="37">
        <f>'Power curve D'!B73</f>
        <v>3</v>
      </c>
      <c r="C73" s="23">
        <f t="shared" si="9"/>
        <v>3</v>
      </c>
      <c r="D73" s="23">
        <f t="shared" si="11"/>
        <v>4</v>
      </c>
      <c r="E73" s="29">
        <f t="shared" si="10"/>
        <v>1.0986122886681098</v>
      </c>
      <c r="F73" s="29">
        <f t="shared" si="10"/>
        <v>1.3862943611198906</v>
      </c>
      <c r="G73" s="38">
        <f t="shared" si="8"/>
        <v>3.3553548879952322</v>
      </c>
      <c r="H73" s="126">
        <f t="shared" si="12"/>
        <v>0.126277096422104</v>
      </c>
    </row>
    <row r="74" spans="1:8" x14ac:dyDescent="0.25">
      <c r="A74" s="20">
        <v>44235</v>
      </c>
      <c r="B74" s="37">
        <f>'Power curve D'!B74</f>
        <v>3</v>
      </c>
      <c r="C74" s="23">
        <f t="shared" si="9"/>
        <v>4</v>
      </c>
      <c r="D74" s="23">
        <f t="shared" si="11"/>
        <v>4</v>
      </c>
      <c r="E74" s="29">
        <f t="shared" si="10"/>
        <v>1.3862943611198906</v>
      </c>
      <c r="F74" s="29">
        <f t="shared" si="10"/>
        <v>1.3862943611198906</v>
      </c>
      <c r="G74" s="38">
        <f t="shared" si="8"/>
        <v>4.045643051213208</v>
      </c>
      <c r="H74" s="126">
        <f t="shared" si="12"/>
        <v>1.0933693905504676</v>
      </c>
    </row>
    <row r="75" spans="1:8" x14ac:dyDescent="0.25">
      <c r="A75" s="20">
        <v>44234</v>
      </c>
      <c r="B75" s="37">
        <f>'Power curve D'!B75</f>
        <v>4</v>
      </c>
      <c r="C75" s="23">
        <f t="shared" si="9"/>
        <v>4</v>
      </c>
      <c r="D75" s="23">
        <f t="shared" si="11"/>
        <v>4</v>
      </c>
      <c r="E75" s="29">
        <f t="shared" si="10"/>
        <v>1.3862943611198906</v>
      </c>
      <c r="F75" s="29">
        <f t="shared" si="10"/>
        <v>1.3862943611198906</v>
      </c>
      <c r="G75" s="38">
        <f t="shared" si="8"/>
        <v>4.045643051213208</v>
      </c>
      <c r="H75" s="126">
        <f t="shared" si="12"/>
        <v>2.0832881240515281E-3</v>
      </c>
    </row>
    <row r="76" spans="1:8" x14ac:dyDescent="0.25">
      <c r="A76" s="20">
        <v>44233</v>
      </c>
      <c r="B76" s="37">
        <f>'Power curve D'!B76</f>
        <v>4</v>
      </c>
      <c r="C76" s="23">
        <f t="shared" si="9"/>
        <v>4</v>
      </c>
      <c r="D76" s="23">
        <f t="shared" si="11"/>
        <v>5</v>
      </c>
      <c r="E76" s="29">
        <f t="shared" si="10"/>
        <v>1.3862943611198906</v>
      </c>
      <c r="F76" s="29">
        <f t="shared" si="10"/>
        <v>1.6094379124341003</v>
      </c>
      <c r="G76" s="38">
        <f t="shared" si="8"/>
        <v>4.3819663490161238</v>
      </c>
      <c r="H76" s="126">
        <f t="shared" si="12"/>
        <v>0.14589829178070732</v>
      </c>
    </row>
    <row r="77" spans="1:8" x14ac:dyDescent="0.25">
      <c r="A77" s="20">
        <v>44232</v>
      </c>
      <c r="B77" s="37">
        <f>'Power curve D'!B77</f>
        <v>4</v>
      </c>
      <c r="C77" s="23">
        <f t="shared" si="9"/>
        <v>5</v>
      </c>
      <c r="D77" s="23">
        <f t="shared" si="11"/>
        <v>7</v>
      </c>
      <c r="E77" s="29">
        <f t="shared" si="10"/>
        <v>1.6094379124341003</v>
      </c>
      <c r="F77" s="29">
        <f t="shared" si="10"/>
        <v>1.9459101490553132</v>
      </c>
      <c r="G77" s="38">
        <f t="shared" si="8"/>
        <v>5.7146023271897324</v>
      </c>
      <c r="H77" s="126">
        <f t="shared" si="12"/>
        <v>2.9398611404044459</v>
      </c>
    </row>
    <row r="78" spans="1:8" x14ac:dyDescent="0.25">
      <c r="A78" s="20">
        <v>44231</v>
      </c>
      <c r="B78" s="37">
        <f>'Power curve D'!B78</f>
        <v>5</v>
      </c>
      <c r="C78" s="23">
        <f t="shared" si="9"/>
        <v>7</v>
      </c>
      <c r="D78" s="23">
        <f t="shared" si="11"/>
        <v>7</v>
      </c>
      <c r="E78" s="29">
        <f t="shared" si="10"/>
        <v>1.9459101490553132</v>
      </c>
      <c r="F78" s="29">
        <f t="shared" si="10"/>
        <v>1.9459101490553132</v>
      </c>
      <c r="G78" s="38">
        <f t="shared" si="8"/>
        <v>7.1123768564342722</v>
      </c>
      <c r="H78" s="126">
        <f t="shared" si="12"/>
        <v>4.4621359835991381</v>
      </c>
    </row>
    <row r="79" spans="1:8" x14ac:dyDescent="0.25">
      <c r="A79" s="20">
        <v>44230</v>
      </c>
      <c r="B79" s="37">
        <f>'Power curve D'!B79</f>
        <v>7</v>
      </c>
      <c r="C79" s="23">
        <f t="shared" si="9"/>
        <v>7</v>
      </c>
      <c r="D79" s="23">
        <f t="shared" si="11"/>
        <v>8</v>
      </c>
      <c r="E79" s="29">
        <f t="shared" si="10"/>
        <v>1.9459101490553132</v>
      </c>
      <c r="F79" s="29">
        <f t="shared" si="10"/>
        <v>2.0794415416798357</v>
      </c>
      <c r="G79" s="38">
        <f t="shared" si="8"/>
        <v>7.4605099079310815</v>
      </c>
      <c r="H79" s="126">
        <f t="shared" si="12"/>
        <v>0.21206937530269315</v>
      </c>
    </row>
    <row r="80" spans="1:8" x14ac:dyDescent="0.25">
      <c r="A80" s="20">
        <v>44229</v>
      </c>
      <c r="B80" s="37">
        <f>'Power curve D'!B80</f>
        <v>7</v>
      </c>
      <c r="C80" s="23">
        <f t="shared" si="9"/>
        <v>8</v>
      </c>
      <c r="D80" s="23">
        <f t="shared" si="11"/>
        <v>8</v>
      </c>
      <c r="E80" s="29">
        <f t="shared" si="10"/>
        <v>2.0794415416798357</v>
      </c>
      <c r="F80" s="29">
        <f t="shared" si="10"/>
        <v>2.0794415416798357</v>
      </c>
      <c r="G80" s="38">
        <f t="shared" si="8"/>
        <v>8.137319030451561</v>
      </c>
      <c r="H80" s="126">
        <f t="shared" si="12"/>
        <v>1.2934945770272788</v>
      </c>
    </row>
    <row r="81" spans="1:8" x14ac:dyDescent="0.25">
      <c r="A81" s="20">
        <v>44228</v>
      </c>
      <c r="B81" s="37">
        <f>'Power curve D'!B81</f>
        <v>8</v>
      </c>
      <c r="C81" s="23">
        <f t="shared" si="9"/>
        <v>8</v>
      </c>
      <c r="D81" s="23">
        <f t="shared" si="11"/>
        <v>9</v>
      </c>
      <c r="E81" s="29">
        <f t="shared" si="10"/>
        <v>2.0794415416798357</v>
      </c>
      <c r="F81" s="29">
        <f t="shared" si="10"/>
        <v>2.1972245773362196</v>
      </c>
      <c r="G81" s="38">
        <f t="shared" si="8"/>
        <v>8.4876497411832013</v>
      </c>
      <c r="H81" s="126">
        <f t="shared" si="12"/>
        <v>0.23780227007604318</v>
      </c>
    </row>
    <row r="82" spans="1:8" x14ac:dyDescent="0.25">
      <c r="A82" s="20">
        <v>44227</v>
      </c>
      <c r="B82" s="37">
        <f>'Power curve D'!B82</f>
        <v>8</v>
      </c>
      <c r="C82" s="23">
        <f t="shared" si="9"/>
        <v>9</v>
      </c>
      <c r="D82" s="23">
        <f t="shared" si="11"/>
        <v>8</v>
      </c>
      <c r="E82" s="29">
        <f t="shared" ref="E82:F110" si="13">LN(C82)</f>
        <v>2.1972245773362196</v>
      </c>
      <c r="F82" s="29">
        <f t="shared" si="13"/>
        <v>2.0794415416798357</v>
      </c>
      <c r="G82" s="38">
        <f t="shared" si="8"/>
        <v>8.7850941120673003</v>
      </c>
      <c r="H82" s="126">
        <f t="shared" si="12"/>
        <v>0.61637276480274261</v>
      </c>
    </row>
    <row r="83" spans="1:8" x14ac:dyDescent="0.25">
      <c r="A83" s="20">
        <v>44226</v>
      </c>
      <c r="B83" s="37">
        <f>'Power curve D'!B83</f>
        <v>9</v>
      </c>
      <c r="C83" s="23">
        <f t="shared" si="9"/>
        <v>8</v>
      </c>
      <c r="D83" s="23">
        <f t="shared" si="11"/>
        <v>7</v>
      </c>
      <c r="E83" s="29">
        <f t="shared" si="13"/>
        <v>2.0794415416798357</v>
      </c>
      <c r="F83" s="29">
        <f t="shared" si="13"/>
        <v>1.9459101490553132</v>
      </c>
      <c r="G83" s="38">
        <f t="shared" ref="G83:G110" si="14">EXP(E83*$K$2+F83*$K$3)</f>
        <v>7.7576037375246543</v>
      </c>
      <c r="H83" s="126">
        <f t="shared" si="12"/>
        <v>1.5435484730127083</v>
      </c>
    </row>
    <row r="84" spans="1:8" x14ac:dyDescent="0.25">
      <c r="A84" s="20">
        <v>44225</v>
      </c>
      <c r="B84" s="37">
        <f>'Power curve D'!B84</f>
        <v>8</v>
      </c>
      <c r="C84" s="23">
        <f t="shared" si="9"/>
        <v>7</v>
      </c>
      <c r="D84" s="23">
        <f t="shared" si="11"/>
        <v>6</v>
      </c>
      <c r="E84" s="29">
        <f t="shared" si="13"/>
        <v>1.9459101490553132</v>
      </c>
      <c r="F84" s="29">
        <f t="shared" si="13"/>
        <v>1.791759469228055</v>
      </c>
      <c r="G84" s="38">
        <f t="shared" si="14"/>
        <v>6.7306392289555985</v>
      </c>
      <c r="H84" s="126">
        <f t="shared" si="12"/>
        <v>1.6112767670664374</v>
      </c>
    </row>
    <row r="85" spans="1:8" x14ac:dyDescent="0.25">
      <c r="A85" s="20">
        <v>44224</v>
      </c>
      <c r="B85" s="37">
        <f>'Power curve D'!B85</f>
        <v>7</v>
      </c>
      <c r="C85" s="23">
        <f t="shared" si="9"/>
        <v>6</v>
      </c>
      <c r="D85" s="23">
        <f t="shared" si="11"/>
        <v>6</v>
      </c>
      <c r="E85" s="29">
        <f t="shared" si="13"/>
        <v>1.791759469228055</v>
      </c>
      <c r="F85" s="29">
        <f t="shared" si="13"/>
        <v>1.791759469228055</v>
      </c>
      <c r="G85" s="38">
        <f t="shared" si="14"/>
        <v>6.0886364498085275</v>
      </c>
      <c r="H85" s="126">
        <f t="shared" si="12"/>
        <v>0.83058352061760465</v>
      </c>
    </row>
    <row r="86" spans="1:8" x14ac:dyDescent="0.25">
      <c r="A86" s="20">
        <v>44223</v>
      </c>
      <c r="B86" s="37">
        <f>'Power curve D'!B86</f>
        <v>6</v>
      </c>
      <c r="C86" s="23">
        <f t="shared" si="9"/>
        <v>6</v>
      </c>
      <c r="D86" s="23">
        <f t="shared" si="11"/>
        <v>7</v>
      </c>
      <c r="E86" s="29">
        <f t="shared" si="13"/>
        <v>1.791759469228055</v>
      </c>
      <c r="F86" s="29">
        <f t="shared" si="13"/>
        <v>1.9459101490553132</v>
      </c>
      <c r="G86" s="38">
        <f t="shared" si="14"/>
        <v>6.4339619907959236</v>
      </c>
      <c r="H86" s="126">
        <f t="shared" si="12"/>
        <v>0.18832300945556124</v>
      </c>
    </row>
    <row r="87" spans="1:8" x14ac:dyDescent="0.25">
      <c r="A87" s="20">
        <v>44222</v>
      </c>
      <c r="B87" s="37">
        <f>'Power curve D'!B87</f>
        <v>6</v>
      </c>
      <c r="C87" s="23">
        <f t="shared" si="9"/>
        <v>7</v>
      </c>
      <c r="D87" s="23">
        <f t="shared" si="11"/>
        <v>7</v>
      </c>
      <c r="E87" s="29">
        <f t="shared" si="13"/>
        <v>1.9459101490553132</v>
      </c>
      <c r="F87" s="29">
        <f t="shared" si="13"/>
        <v>1.9459101490553132</v>
      </c>
      <c r="G87" s="38">
        <f t="shared" si="14"/>
        <v>7.1123768564342722</v>
      </c>
      <c r="H87" s="126">
        <f t="shared" si="12"/>
        <v>1.2373822707305935</v>
      </c>
    </row>
    <row r="88" spans="1:8" x14ac:dyDescent="0.25">
      <c r="A88" s="20">
        <v>44221</v>
      </c>
      <c r="B88" s="37">
        <f>'Power curve D'!B88</f>
        <v>7</v>
      </c>
      <c r="C88" s="23">
        <f t="shared" si="9"/>
        <v>7</v>
      </c>
      <c r="D88" s="23">
        <f t="shared" si="11"/>
        <v>8</v>
      </c>
      <c r="E88" s="29">
        <f t="shared" si="13"/>
        <v>1.9459101490553132</v>
      </c>
      <c r="F88" s="29">
        <f t="shared" si="13"/>
        <v>2.0794415416798357</v>
      </c>
      <c r="G88" s="38">
        <f t="shared" si="14"/>
        <v>7.4605099079310815</v>
      </c>
      <c r="H88" s="126">
        <f t="shared" si="12"/>
        <v>0.21206937530269315</v>
      </c>
    </row>
    <row r="89" spans="1:8" x14ac:dyDescent="0.25">
      <c r="A89" s="20">
        <v>44220</v>
      </c>
      <c r="B89" s="37">
        <f>'Power curve D'!B89</f>
        <v>7</v>
      </c>
      <c r="C89" s="23">
        <f t="shared" ref="C89:C111" si="15">B90</f>
        <v>8</v>
      </c>
      <c r="D89" s="23">
        <f t="shared" si="11"/>
        <v>9</v>
      </c>
      <c r="E89" s="29">
        <f t="shared" si="13"/>
        <v>2.0794415416798357</v>
      </c>
      <c r="F89" s="29">
        <f t="shared" si="13"/>
        <v>2.1972245773362196</v>
      </c>
      <c r="G89" s="38">
        <f t="shared" si="14"/>
        <v>8.4876497411832013</v>
      </c>
      <c r="H89" s="126">
        <f t="shared" si="12"/>
        <v>2.2131017524424457</v>
      </c>
    </row>
    <row r="90" spans="1:8" x14ac:dyDescent="0.25">
      <c r="A90" s="20">
        <v>44219</v>
      </c>
      <c r="B90" s="37">
        <f>'Power curve D'!B90</f>
        <v>8</v>
      </c>
      <c r="C90" s="23">
        <f t="shared" si="15"/>
        <v>9</v>
      </c>
      <c r="D90" s="23">
        <f t="shared" si="11"/>
        <v>10</v>
      </c>
      <c r="E90" s="29">
        <f t="shared" si="13"/>
        <v>2.1972245773362196</v>
      </c>
      <c r="F90" s="29">
        <f t="shared" si="13"/>
        <v>2.3025850929940459</v>
      </c>
      <c r="G90" s="38">
        <f t="shared" si="14"/>
        <v>9.5154185094195149</v>
      </c>
      <c r="H90" s="126">
        <f t="shared" si="12"/>
        <v>2.2964932586912643</v>
      </c>
    </row>
    <row r="91" spans="1:8" x14ac:dyDescent="0.25">
      <c r="A91" s="20">
        <v>44218</v>
      </c>
      <c r="B91" s="37">
        <f>'Power curve D'!B91</f>
        <v>9</v>
      </c>
      <c r="C91" s="23">
        <f t="shared" si="15"/>
        <v>10</v>
      </c>
      <c r="D91" s="23">
        <f t="shared" si="11"/>
        <v>9</v>
      </c>
      <c r="E91" s="29">
        <f t="shared" si="13"/>
        <v>2.3025850929940459</v>
      </c>
      <c r="F91" s="29">
        <f t="shared" si="13"/>
        <v>2.1972245773362196</v>
      </c>
      <c r="G91" s="38">
        <f t="shared" si="14"/>
        <v>9.8131660591236454</v>
      </c>
      <c r="H91" s="126">
        <f t="shared" si="12"/>
        <v>0.66123903971067988</v>
      </c>
    </row>
    <row r="92" spans="1:8" x14ac:dyDescent="0.25">
      <c r="A92" s="20">
        <v>44217</v>
      </c>
      <c r="B92" s="37">
        <f>'Power curve D'!B92</f>
        <v>10</v>
      </c>
      <c r="C92" s="23">
        <f t="shared" si="15"/>
        <v>9</v>
      </c>
      <c r="D92" s="23">
        <f t="shared" si="11"/>
        <v>8</v>
      </c>
      <c r="E92" s="29">
        <f t="shared" si="13"/>
        <v>2.1972245773362196</v>
      </c>
      <c r="F92" s="29">
        <f t="shared" si="13"/>
        <v>2.0794415416798357</v>
      </c>
      <c r="G92" s="38">
        <f t="shared" si="14"/>
        <v>8.7850941120673003</v>
      </c>
      <c r="H92" s="126">
        <f t="shared" si="12"/>
        <v>1.4759963165335415</v>
      </c>
    </row>
    <row r="93" spans="1:8" x14ac:dyDescent="0.25">
      <c r="A93" s="20">
        <v>44216</v>
      </c>
      <c r="B93" s="37">
        <f>'Power curve D'!B93</f>
        <v>9</v>
      </c>
      <c r="C93" s="23">
        <f t="shared" si="15"/>
        <v>8</v>
      </c>
      <c r="D93" s="23">
        <f t="shared" si="11"/>
        <v>7</v>
      </c>
      <c r="E93" s="29">
        <f t="shared" si="13"/>
        <v>2.0794415416798357</v>
      </c>
      <c r="F93" s="29">
        <f t="shared" si="13"/>
        <v>1.9459101490553132</v>
      </c>
      <c r="G93" s="38">
        <f t="shared" si="14"/>
        <v>7.7576037375246543</v>
      </c>
      <c r="H93" s="126">
        <f t="shared" si="12"/>
        <v>1.5435484730127083</v>
      </c>
    </row>
    <row r="94" spans="1:8" x14ac:dyDescent="0.25">
      <c r="A94" s="20">
        <v>44215</v>
      </c>
      <c r="B94" s="37">
        <f>'Power curve D'!B94</f>
        <v>8</v>
      </c>
      <c r="C94" s="23">
        <f t="shared" si="15"/>
        <v>7</v>
      </c>
      <c r="D94" s="23">
        <f t="shared" si="11"/>
        <v>7</v>
      </c>
      <c r="E94" s="29">
        <f t="shared" si="13"/>
        <v>1.9459101490553132</v>
      </c>
      <c r="F94" s="29">
        <f t="shared" si="13"/>
        <v>1.9459101490553132</v>
      </c>
      <c r="G94" s="38">
        <f t="shared" si="14"/>
        <v>7.1123768564342722</v>
      </c>
      <c r="H94" s="126">
        <f t="shared" si="12"/>
        <v>0.78787484499350458</v>
      </c>
    </row>
    <row r="95" spans="1:8" x14ac:dyDescent="0.25">
      <c r="A95" s="20">
        <v>44214</v>
      </c>
      <c r="B95" s="37">
        <f>'Power curve D'!B95</f>
        <v>7</v>
      </c>
      <c r="C95" s="23">
        <f t="shared" si="15"/>
        <v>7</v>
      </c>
      <c r="D95" s="23">
        <f t="shared" si="11"/>
        <v>8</v>
      </c>
      <c r="E95" s="29">
        <f t="shared" si="13"/>
        <v>1.9459101490553132</v>
      </c>
      <c r="F95" s="29">
        <f t="shared" si="13"/>
        <v>2.0794415416798357</v>
      </c>
      <c r="G95" s="38">
        <f t="shared" si="14"/>
        <v>7.4605099079310815</v>
      </c>
      <c r="H95" s="126">
        <f t="shared" si="12"/>
        <v>0.21206937530269315</v>
      </c>
    </row>
    <row r="96" spans="1:8" x14ac:dyDescent="0.25">
      <c r="A96" s="20">
        <v>44213</v>
      </c>
      <c r="B96" s="37">
        <f>'Power curve D'!B96</f>
        <v>7</v>
      </c>
      <c r="C96" s="23">
        <f t="shared" si="15"/>
        <v>8</v>
      </c>
      <c r="D96" s="23">
        <f t="shared" si="11"/>
        <v>8</v>
      </c>
      <c r="E96" s="29">
        <f t="shared" si="13"/>
        <v>2.0794415416798357</v>
      </c>
      <c r="F96" s="29">
        <f t="shared" si="13"/>
        <v>2.0794415416798357</v>
      </c>
      <c r="G96" s="38">
        <f t="shared" si="14"/>
        <v>8.137319030451561</v>
      </c>
      <c r="H96" s="126">
        <f t="shared" si="12"/>
        <v>1.2934945770272788</v>
      </c>
    </row>
    <row r="97" spans="1:8" x14ac:dyDescent="0.25">
      <c r="A97" s="20">
        <v>44212</v>
      </c>
      <c r="B97" s="37">
        <f>'Power curve D'!B97</f>
        <v>8</v>
      </c>
      <c r="C97" s="23">
        <f t="shared" si="15"/>
        <v>8</v>
      </c>
      <c r="D97" s="23">
        <f t="shared" si="11"/>
        <v>9</v>
      </c>
      <c r="E97" s="29">
        <f t="shared" si="13"/>
        <v>2.0794415416798357</v>
      </c>
      <c r="F97" s="29">
        <f t="shared" si="13"/>
        <v>2.1972245773362196</v>
      </c>
      <c r="G97" s="38">
        <f t="shared" si="14"/>
        <v>8.4876497411832013</v>
      </c>
      <c r="H97" s="126">
        <f t="shared" si="12"/>
        <v>0.23780227007604318</v>
      </c>
    </row>
    <row r="98" spans="1:8" x14ac:dyDescent="0.25">
      <c r="A98" s="20">
        <v>44211</v>
      </c>
      <c r="B98" s="37">
        <f>'Power curve D'!B98</f>
        <v>8</v>
      </c>
      <c r="C98" s="23">
        <f t="shared" si="15"/>
        <v>9</v>
      </c>
      <c r="D98" s="23">
        <f t="shared" si="11"/>
        <v>8</v>
      </c>
      <c r="E98" s="29">
        <f t="shared" si="13"/>
        <v>2.1972245773362196</v>
      </c>
      <c r="F98" s="29">
        <f t="shared" si="13"/>
        <v>2.0794415416798357</v>
      </c>
      <c r="G98" s="38">
        <f t="shared" si="14"/>
        <v>8.7850941120673003</v>
      </c>
      <c r="H98" s="126">
        <f t="shared" si="12"/>
        <v>0.61637276480274261</v>
      </c>
    </row>
    <row r="99" spans="1:8" x14ac:dyDescent="0.25">
      <c r="A99" s="20">
        <v>44210</v>
      </c>
      <c r="B99" s="37">
        <f>'Power curve D'!B99</f>
        <v>9</v>
      </c>
      <c r="C99" s="23">
        <f t="shared" si="15"/>
        <v>8</v>
      </c>
      <c r="D99" s="23">
        <f t="shared" si="11"/>
        <v>7</v>
      </c>
      <c r="E99" s="29">
        <f t="shared" si="13"/>
        <v>2.0794415416798357</v>
      </c>
      <c r="F99" s="29">
        <f t="shared" si="13"/>
        <v>1.9459101490553132</v>
      </c>
      <c r="G99" s="38">
        <f t="shared" si="14"/>
        <v>7.7576037375246543</v>
      </c>
      <c r="H99" s="126">
        <f t="shared" si="12"/>
        <v>1.5435484730127083</v>
      </c>
    </row>
    <row r="100" spans="1:8" x14ac:dyDescent="0.25">
      <c r="A100" s="20">
        <v>44209</v>
      </c>
      <c r="B100" s="37">
        <f>'Power curve D'!B100</f>
        <v>8</v>
      </c>
      <c r="C100" s="23">
        <f t="shared" si="15"/>
        <v>7</v>
      </c>
      <c r="D100" s="23">
        <f t="shared" si="11"/>
        <v>9</v>
      </c>
      <c r="E100" s="29">
        <f t="shared" si="13"/>
        <v>1.9459101490553132</v>
      </c>
      <c r="F100" s="29">
        <f t="shared" si="13"/>
        <v>2.1972245773362196</v>
      </c>
      <c r="G100" s="38">
        <f t="shared" si="14"/>
        <v>7.7817023951231317</v>
      </c>
      <c r="H100" s="126">
        <f t="shared" si="12"/>
        <v>4.7653844294977328E-2</v>
      </c>
    </row>
    <row r="101" spans="1:8" x14ac:dyDescent="0.25">
      <c r="A101" s="20">
        <v>44208</v>
      </c>
      <c r="B101" s="37">
        <f>'Power curve D'!B101</f>
        <v>7</v>
      </c>
      <c r="C101" s="23">
        <f t="shared" si="15"/>
        <v>9</v>
      </c>
      <c r="D101" s="23">
        <f t="shared" si="11"/>
        <v>6</v>
      </c>
      <c r="E101" s="29">
        <f t="shared" si="13"/>
        <v>2.1972245773362196</v>
      </c>
      <c r="F101" s="29">
        <f t="shared" si="13"/>
        <v>1.791759469228055</v>
      </c>
      <c r="G101" s="38">
        <f t="shared" si="14"/>
        <v>7.9256377634306414</v>
      </c>
      <c r="H101" s="126">
        <f t="shared" si="12"/>
        <v>0.85680526908888011</v>
      </c>
    </row>
    <row r="102" spans="1:8" x14ac:dyDescent="0.25">
      <c r="A102" s="20">
        <v>44207</v>
      </c>
      <c r="B102" s="37">
        <f>'Power curve D'!B102</f>
        <v>9</v>
      </c>
      <c r="C102" s="23">
        <f t="shared" si="15"/>
        <v>6</v>
      </c>
      <c r="D102" s="23">
        <f t="shared" si="11"/>
        <v>9</v>
      </c>
      <c r="E102" s="29">
        <f t="shared" si="13"/>
        <v>1.791759469228055</v>
      </c>
      <c r="F102" s="29">
        <f t="shared" si="13"/>
        <v>2.1972245773362196</v>
      </c>
      <c r="G102" s="38">
        <f t="shared" si="14"/>
        <v>7.0394438377676982</v>
      </c>
      <c r="H102" s="126">
        <f t="shared" si="12"/>
        <v>3.8437804652670517</v>
      </c>
    </row>
    <row r="103" spans="1:8" x14ac:dyDescent="0.25">
      <c r="A103" s="20">
        <v>44206</v>
      </c>
      <c r="B103" s="37">
        <f>'Power curve D'!B103</f>
        <v>6</v>
      </c>
      <c r="C103" s="23">
        <f t="shared" si="15"/>
        <v>9</v>
      </c>
      <c r="D103" s="23">
        <f t="shared" si="11"/>
        <v>9</v>
      </c>
      <c r="E103" s="29">
        <f t="shared" si="13"/>
        <v>2.1972245773362196</v>
      </c>
      <c r="F103" s="29">
        <f t="shared" si="13"/>
        <v>2.1972245773362196</v>
      </c>
      <c r="G103" s="38">
        <f t="shared" si="14"/>
        <v>9.1633130626341295</v>
      </c>
      <c r="H103" s="126">
        <f t="shared" si="12"/>
        <v>10.006549532231716</v>
      </c>
    </row>
    <row r="104" spans="1:8" x14ac:dyDescent="0.25">
      <c r="A104" s="20">
        <v>44205</v>
      </c>
      <c r="B104" s="37">
        <f>'Power curve D'!B104</f>
        <v>9</v>
      </c>
      <c r="C104" s="23">
        <f t="shared" si="15"/>
        <v>9</v>
      </c>
      <c r="D104" s="23">
        <f t="shared" si="11"/>
        <v>7</v>
      </c>
      <c r="E104" s="29">
        <f t="shared" si="13"/>
        <v>2.1972245773362196</v>
      </c>
      <c r="F104" s="29">
        <f t="shared" si="13"/>
        <v>1.9459101490553132</v>
      </c>
      <c r="G104" s="38">
        <f t="shared" si="14"/>
        <v>8.3751514059167018</v>
      </c>
      <c r="H104" s="126">
        <f t="shared" si="12"/>
        <v>0.39043576552787435</v>
      </c>
    </row>
    <row r="105" spans="1:8" x14ac:dyDescent="0.25">
      <c r="A105" s="20">
        <v>44204</v>
      </c>
      <c r="B105" s="37">
        <f>'Power curve D'!B105</f>
        <v>9</v>
      </c>
      <c r="C105" s="23">
        <f t="shared" si="15"/>
        <v>7</v>
      </c>
      <c r="D105" s="23">
        <f t="shared" si="11"/>
        <v>8</v>
      </c>
      <c r="E105" s="29">
        <f t="shared" si="13"/>
        <v>1.9459101490553132</v>
      </c>
      <c r="F105" s="29">
        <f t="shared" si="13"/>
        <v>2.0794415416798357</v>
      </c>
      <c r="G105" s="38">
        <f t="shared" si="14"/>
        <v>7.4605099079310815</v>
      </c>
      <c r="H105" s="126">
        <f t="shared" si="12"/>
        <v>2.370029743578367</v>
      </c>
    </row>
    <row r="106" spans="1:8" x14ac:dyDescent="0.25">
      <c r="A106" s="20">
        <v>44203</v>
      </c>
      <c r="B106" s="37">
        <f>'Power curve D'!B106</f>
        <v>7</v>
      </c>
      <c r="C106" s="23">
        <f t="shared" si="15"/>
        <v>8</v>
      </c>
      <c r="D106" s="23">
        <f t="shared" si="11"/>
        <v>9</v>
      </c>
      <c r="E106" s="29">
        <f t="shared" si="13"/>
        <v>2.0794415416798357</v>
      </c>
      <c r="F106" s="29">
        <f t="shared" si="13"/>
        <v>2.1972245773362196</v>
      </c>
      <c r="G106" s="38">
        <f t="shared" si="14"/>
        <v>8.4876497411832013</v>
      </c>
      <c r="H106" s="126">
        <f t="shared" si="12"/>
        <v>2.2131017524424457</v>
      </c>
    </row>
    <row r="107" spans="1:8" x14ac:dyDescent="0.25">
      <c r="A107" s="20">
        <v>44202</v>
      </c>
      <c r="B107" s="37">
        <f>'Power curve D'!B107</f>
        <v>8</v>
      </c>
      <c r="C107" s="23">
        <f t="shared" si="15"/>
        <v>9</v>
      </c>
      <c r="D107" s="23">
        <f t="shared" si="11"/>
        <v>3</v>
      </c>
      <c r="E107" s="29">
        <f t="shared" si="13"/>
        <v>2.1972245773362196</v>
      </c>
      <c r="F107" s="29">
        <f t="shared" si="13"/>
        <v>1.0986122886681098</v>
      </c>
      <c r="G107" s="38">
        <f t="shared" si="14"/>
        <v>6.1844874865266455</v>
      </c>
      <c r="H107" s="126">
        <f t="shared" si="12"/>
        <v>3.2960856865783374</v>
      </c>
    </row>
    <row r="108" spans="1:8" x14ac:dyDescent="0.25">
      <c r="A108" s="20">
        <v>44201</v>
      </c>
      <c r="B108" s="37">
        <f>'Power curve D'!B108</f>
        <v>9</v>
      </c>
      <c r="C108" s="23">
        <f t="shared" si="15"/>
        <v>3</v>
      </c>
      <c r="D108" s="23">
        <f t="shared" si="11"/>
        <v>3</v>
      </c>
      <c r="E108" s="29">
        <f t="shared" si="13"/>
        <v>1.0986122886681098</v>
      </c>
      <c r="F108" s="29">
        <f t="shared" si="13"/>
        <v>1.0986122886681098</v>
      </c>
      <c r="G108" s="38">
        <f t="shared" si="14"/>
        <v>3.027096473955551</v>
      </c>
      <c r="H108" s="126">
        <f t="shared" si="12"/>
        <v>35.675576531434217</v>
      </c>
    </row>
    <row r="109" spans="1:8" x14ac:dyDescent="0.25">
      <c r="A109" s="20">
        <v>44200</v>
      </c>
      <c r="B109" s="37">
        <f>'Power curve D'!B109</f>
        <v>3</v>
      </c>
      <c r="C109" s="23">
        <f t="shared" si="15"/>
        <v>3</v>
      </c>
      <c r="D109" s="23">
        <f t="shared" si="11"/>
        <v>7</v>
      </c>
      <c r="E109" s="29">
        <f t="shared" si="13"/>
        <v>1.0986122886681098</v>
      </c>
      <c r="F109" s="29">
        <f t="shared" si="13"/>
        <v>1.9459101490553132</v>
      </c>
      <c r="G109" s="38">
        <f t="shared" si="14"/>
        <v>4.0993520230942897</v>
      </c>
      <c r="H109" s="126">
        <f t="shared" si="12"/>
        <v>1.2085748706815076</v>
      </c>
    </row>
    <row r="110" spans="1:8" x14ac:dyDescent="0.25">
      <c r="A110" s="20">
        <v>44199</v>
      </c>
      <c r="B110" s="37">
        <f>'Power curve D'!B110</f>
        <v>3</v>
      </c>
      <c r="C110" s="23">
        <f t="shared" si="15"/>
        <v>7</v>
      </c>
      <c r="D110" s="23">
        <f t="shared" si="11"/>
        <v>9</v>
      </c>
      <c r="E110" s="29">
        <f t="shared" si="13"/>
        <v>1.9459101490553132</v>
      </c>
      <c r="F110" s="29">
        <f t="shared" si="13"/>
        <v>2.1972245773362196</v>
      </c>
      <c r="G110" s="38">
        <f t="shared" si="14"/>
        <v>7.7817023951231317</v>
      </c>
      <c r="H110" s="126">
        <f t="shared" si="12"/>
        <v>22.864677795526294</v>
      </c>
    </row>
    <row r="111" spans="1:8" x14ac:dyDescent="0.25">
      <c r="A111" s="20">
        <v>44198</v>
      </c>
      <c r="B111" s="37">
        <f>'Power curve D'!B111</f>
        <v>7</v>
      </c>
      <c r="C111" s="23">
        <f t="shared" si="15"/>
        <v>9</v>
      </c>
      <c r="D111" s="16"/>
      <c r="E111" s="16"/>
      <c r="F111" s="16"/>
      <c r="G111" s="16"/>
      <c r="H111" s="16"/>
    </row>
    <row r="112" spans="1:8" x14ac:dyDescent="0.25">
      <c r="A112" s="91">
        <v>44197</v>
      </c>
      <c r="B112" s="137">
        <f>'Power curve D'!B112</f>
        <v>9</v>
      </c>
      <c r="C112" s="93"/>
      <c r="D112" s="93"/>
      <c r="E112" s="93"/>
      <c r="F112" s="93"/>
      <c r="G112" s="93"/>
      <c r="H112" s="93"/>
    </row>
  </sheetData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/>
  </sheetViews>
  <sheetFormatPr defaultRowHeight="15" x14ac:dyDescent="0.25"/>
  <cols>
    <col min="1" max="1" width="10.7109375" style="75" bestFit="1" customWidth="1"/>
    <col min="2" max="2" width="10.5703125" style="75" customWidth="1"/>
    <col min="3" max="3" width="19.42578125" style="75" customWidth="1"/>
    <col min="4" max="4" width="18.5703125" style="75" customWidth="1"/>
    <col min="5" max="5" width="19.5703125" style="75" customWidth="1"/>
    <col min="6" max="6" width="13" style="75" customWidth="1"/>
    <col min="7" max="7" width="14.140625" style="75" customWidth="1"/>
    <col min="8" max="8" width="21.140625" style="75" bestFit="1" customWidth="1"/>
    <col min="9" max="9" width="23" style="75" customWidth="1"/>
    <col min="10" max="16384" width="9.140625" style="75"/>
  </cols>
  <sheetData>
    <row r="1" spans="1:21" ht="15.75" thickBot="1" x14ac:dyDescent="0.3">
      <c r="A1" s="103" t="s">
        <v>8</v>
      </c>
      <c r="B1" s="89" t="s">
        <v>4</v>
      </c>
      <c r="C1" s="89" t="s">
        <v>31</v>
      </c>
      <c r="D1" s="89" t="s">
        <v>32</v>
      </c>
      <c r="E1" s="89" t="s">
        <v>33</v>
      </c>
      <c r="F1" s="89" t="s">
        <v>34</v>
      </c>
      <c r="G1" s="89" t="s">
        <v>36</v>
      </c>
      <c r="H1" s="89" t="s">
        <v>35</v>
      </c>
      <c r="I1" s="90" t="s">
        <v>37</v>
      </c>
      <c r="M1" s="14"/>
    </row>
    <row r="2" spans="1:21" x14ac:dyDescent="0.25">
      <c r="A2" s="17">
        <v>44292</v>
      </c>
      <c r="B2" s="44">
        <f>'Forecast Deaths'!C97</f>
        <v>21.0522536394177</v>
      </c>
      <c r="C2" s="44">
        <f>'3 Day Moving Avg D'!C97</f>
        <v>24.333333333333332</v>
      </c>
      <c r="D2" s="44">
        <f>'7 Day Moving Avg D'!C97</f>
        <v>19.428571428571427</v>
      </c>
      <c r="E2" s="44">
        <f>'12 Day Moving Avg D'!C97</f>
        <v>15.916666666666666</v>
      </c>
      <c r="F2" s="46">
        <f>VLOOKUP(A2, 'Log Curve D'!$A$1:$B$18, 2,FALSE)</f>
        <v>22.916032024047375</v>
      </c>
      <c r="G2" s="46">
        <f>VLOOKUP(A2,'Linear Curve D'!$A$1:$B$18, 2,FALSE)</f>
        <v>22.32791258185183</v>
      </c>
      <c r="H2" s="29">
        <f>VLOOKUP(A2,'Power curve D'!$A$1:$C$20,2,FALSE)</f>
        <v>22.336735184524123</v>
      </c>
      <c r="I2" s="44">
        <f>AVERAGE(B2:H2)</f>
        <v>21.187357836916068</v>
      </c>
      <c r="J2" s="13"/>
    </row>
    <row r="3" spans="1:21" x14ac:dyDescent="0.25">
      <c r="A3" s="17">
        <v>44293</v>
      </c>
      <c r="B3" s="44">
        <f>'Forecast Deaths'!C98</f>
        <v>21.104507278835385</v>
      </c>
      <c r="C3" s="44">
        <f>'3 Day Moving Avg D'!C98</f>
        <v>23.444444444444443</v>
      </c>
      <c r="D3" s="44">
        <f>'7 Day Moving Avg D'!C98</f>
        <v>20.77551020408163</v>
      </c>
      <c r="E3" s="44">
        <f>'12 Day Moving Avg D'!C98</f>
        <v>16.076388888888889</v>
      </c>
      <c r="F3" s="46">
        <f>VLOOKUP(A3, 'Log Curve D'!$A$1:$B$18, 2,FALSE)</f>
        <v>22.787722244340305</v>
      </c>
      <c r="G3" s="46">
        <f>VLOOKUP(A3,'Linear Curve D'!$A$1:$B$18, 2,FALSE)</f>
        <v>21.382433457266671</v>
      </c>
      <c r="H3" s="29">
        <f>VLOOKUP(A3,'Power curve D'!$A$1:$C$20,2,FALSE)</f>
        <v>21.334012208893128</v>
      </c>
      <c r="I3" s="44">
        <f t="shared" ref="I3:I17" si="0">AVERAGE(B3:H3)</f>
        <v>20.986431246678631</v>
      </c>
      <c r="J3" s="13"/>
    </row>
    <row r="4" spans="1:21" x14ac:dyDescent="0.25">
      <c r="A4" s="17">
        <v>44294</v>
      </c>
      <c r="B4" s="44">
        <f>'Forecast Deaths'!C99</f>
        <v>21.156760918253088</v>
      </c>
      <c r="C4" s="44">
        <f>'3 Day Moving Avg D'!C99</f>
        <v>22.925925925925924</v>
      </c>
      <c r="D4" s="44">
        <f>'7 Day Moving Avg D'!C99</f>
        <v>21.600583090379008</v>
      </c>
      <c r="E4" s="44">
        <f>'12 Day Moving Avg D'!C99</f>
        <v>16.666087962962962</v>
      </c>
      <c r="F4" s="46">
        <f>VLOOKUP(A4, 'Log Curve D'!$A$1:$B$18, 2,FALSE)</f>
        <v>23.425330086443211</v>
      </c>
      <c r="G4" s="46">
        <f>VLOOKUP(A4,'Linear Curve D'!$A$1:$B$18, 2,FALSE)</f>
        <v>21.413523797621686</v>
      </c>
      <c r="H4" s="29">
        <f>VLOOKUP(A4,'Power curve D'!$A$1:$C$20,2,FALSE)</f>
        <v>21.364728188178447</v>
      </c>
      <c r="I4" s="44">
        <f t="shared" si="0"/>
        <v>21.221848567109188</v>
      </c>
      <c r="J4" s="13"/>
    </row>
    <row r="5" spans="1:21" x14ac:dyDescent="0.25">
      <c r="A5" s="17">
        <v>44295</v>
      </c>
      <c r="B5" s="44">
        <f>'Forecast Deaths'!C100</f>
        <v>21.209014557670773</v>
      </c>
      <c r="C5" s="44">
        <f>'3 Day Moving Avg D'!C100</f>
        <v>23.567901234567898</v>
      </c>
      <c r="D5" s="44">
        <f>'7 Day Moving Avg D'!C100</f>
        <v>22.1149521032903</v>
      </c>
      <c r="E5" s="44">
        <f>'12 Day Moving Avg D'!C100</f>
        <v>17.054928626543209</v>
      </c>
      <c r="F5" s="46">
        <f>VLOOKUP(A5, 'Log Curve D'!$A$1:$B$18, 2,FALSE)</f>
        <v>23.801640960218016</v>
      </c>
      <c r="G5" s="46">
        <f>VLOOKUP(A5,'Linear Curve D'!$A$1:$B$18, 2,FALSE)</f>
        <v>21.031573869539553</v>
      </c>
      <c r="H5" s="29">
        <f>VLOOKUP(A5,'Power curve D'!$A$1:$C$20,2,FALSE)</f>
        <v>20.946737957271651</v>
      </c>
      <c r="I5" s="44">
        <f t="shared" si="0"/>
        <v>21.389535615585917</v>
      </c>
      <c r="J5" s="13"/>
    </row>
    <row r="6" spans="1:21" x14ac:dyDescent="0.25">
      <c r="A6" s="17">
        <v>44296</v>
      </c>
      <c r="B6" s="44">
        <f>'Forecast Deaths'!C101</f>
        <v>21.261268197088473</v>
      </c>
      <c r="C6" s="44">
        <f>'3 Day Moving Avg D'!C101</f>
        <v>23.31275720164609</v>
      </c>
      <c r="D6" s="44">
        <f>'7 Day Moving Avg D'!C101</f>
        <v>22.417088118046053</v>
      </c>
      <c r="E6" s="44">
        <f>'12 Day Moving Avg D'!C101</f>
        <v>17.809506012088477</v>
      </c>
      <c r="F6" s="46">
        <f>VLOOKUP(A6, 'Log Curve D'!$A$1:$B$18, 2,FALSE)</f>
        <v>24.288285547946177</v>
      </c>
      <c r="G6" s="46">
        <f>VLOOKUP(A6,'Linear Curve D'!$A$1:$B$18, 2,FALSE)</f>
        <v>20.83067147002766</v>
      </c>
      <c r="H6" s="29">
        <f>VLOOKUP(A6,'Power curve D'!$A$1:$C$20,2,FALSE)</f>
        <v>20.731234904255786</v>
      </c>
      <c r="I6" s="44">
        <f t="shared" si="0"/>
        <v>21.521544493014101</v>
      </c>
      <c r="J6" s="13"/>
    </row>
    <row r="7" spans="1:21" x14ac:dyDescent="0.25">
      <c r="A7" s="17">
        <v>44297</v>
      </c>
      <c r="B7" s="44">
        <f>'Forecast Deaths'!C102</f>
        <v>21.313521836506158</v>
      </c>
      <c r="C7" s="44">
        <f>'3 Day Moving Avg D'!C102</f>
        <v>23.26886145404664</v>
      </c>
      <c r="D7" s="44">
        <f>'7 Day Moving Avg D'!C102</f>
        <v>21.762386420624061</v>
      </c>
      <c r="E7" s="44">
        <f>'12 Day Moving Avg D'!C102</f>
        <v>18.29363151309585</v>
      </c>
      <c r="F7" s="46">
        <f>VLOOKUP(A7, 'Log Curve D'!$A$1:$B$18, 2,FALSE)</f>
        <v>24.750841907429805</v>
      </c>
      <c r="G7" s="46">
        <f>VLOOKUP(A7,'Linear Curve D'!$A$1:$B$18, 2,FALSE)</f>
        <v>20.556754509749538</v>
      </c>
      <c r="H7" s="29">
        <f>VLOOKUP(A7,'Power curve D'!$A$1:$C$20,2,FALSE)</f>
        <v>20.432010317199257</v>
      </c>
      <c r="I7" s="44">
        <f t="shared" si="0"/>
        <v>21.482572565521615</v>
      </c>
      <c r="J7" s="13"/>
    </row>
    <row r="8" spans="1:21" x14ac:dyDescent="0.25">
      <c r="A8" s="17">
        <v>44298</v>
      </c>
      <c r="B8" s="44">
        <f>'Forecast Deaths'!C103</f>
        <v>21.365775475923858</v>
      </c>
      <c r="C8" s="44">
        <f>'3 Day Moving Avg D'!C103</f>
        <v>23.383173296753544</v>
      </c>
      <c r="D8" s="44">
        <f>'7 Day Moving Avg D'!C103</f>
        <v>21.299870194998928</v>
      </c>
      <c r="E8" s="44">
        <f>'12 Day Moving Avg D'!C103</f>
        <v>18.984767472520506</v>
      </c>
      <c r="F8" s="46">
        <f>VLOOKUP(A8, 'Log Curve D'!$A$1:$B$18, 2,FALSE)</f>
        <v>25.238511826992379</v>
      </c>
      <c r="G8" s="46">
        <f>VLOOKUP(A8,'Linear Curve D'!$A$1:$B$18, 2,FALSE)</f>
        <v>20.318396865226124</v>
      </c>
      <c r="H8" s="29">
        <f>VLOOKUP(A8,'Power curve D'!$A$1:$C$20,2,FALSE)</f>
        <v>20.17475707265768</v>
      </c>
      <c r="I8" s="44">
        <f t="shared" si="0"/>
        <v>21.537893172153286</v>
      </c>
      <c r="J8" s="13"/>
    </row>
    <row r="9" spans="1:21" x14ac:dyDescent="0.25">
      <c r="A9" s="17">
        <v>44299</v>
      </c>
      <c r="B9" s="44">
        <f>'Forecast Deaths'!C104</f>
        <v>21.418029115341547</v>
      </c>
      <c r="C9" s="44">
        <f>'3 Day Moving Avg D'!C104</f>
        <v>23.321597317482091</v>
      </c>
      <c r="D9" s="44">
        <f>'7 Day Moving Avg D'!C104</f>
        <v>21.342708794284487</v>
      </c>
      <c r="E9" s="44">
        <f>'12 Day Moving Avg D'!C104</f>
        <v>19.31683142856388</v>
      </c>
      <c r="F9" s="46">
        <f>VLOOKUP(A9, 'Log Curve D'!$A$1:$B$18, 2,FALSE)</f>
        <v>25.733948465355205</v>
      </c>
      <c r="G9" s="46">
        <f>VLOOKUP(A9,'Linear Curve D'!$A$1:$B$18, 2,FALSE)</f>
        <v>20.069124268129322</v>
      </c>
      <c r="H9" s="29">
        <f>VLOOKUP(A9,'Power curve D'!$A$1:$C$20,2,FALSE)</f>
        <v>19.904176681418946</v>
      </c>
      <c r="I9" s="44">
        <f t="shared" si="0"/>
        <v>21.586630867225072</v>
      </c>
      <c r="J9" s="13"/>
    </row>
    <row r="10" spans="1:21" x14ac:dyDescent="0.25">
      <c r="A10" s="17">
        <v>44300</v>
      </c>
      <c r="B10" s="44">
        <f>'Forecast Deaths'!C105</f>
        <v>21.470282754759246</v>
      </c>
      <c r="C10" s="44">
        <f>'3 Day Moving Avg D'!C105</f>
        <v>23.324544022760758</v>
      </c>
      <c r="D10" s="44">
        <f>'7 Day Moving Avg D'!C105</f>
        <v>21.616156989386351</v>
      </c>
      <c r="E10" s="44">
        <f>'12 Day Moving Avg D'!C105</f>
        <v>19.426567380944203</v>
      </c>
      <c r="F10" s="46">
        <f>VLOOKUP(A10, 'Log Curve D'!$A$1:$B$18, 2,FALSE)</f>
        <v>26.243957980049704</v>
      </c>
      <c r="G10" s="46">
        <f>VLOOKUP(A10,'Linear Curve D'!$A$1:$B$18, 2,FALSE)</f>
        <v>19.828755531397906</v>
      </c>
      <c r="H10" s="29">
        <f>VLOOKUP(A10,'Power curve D'!$A$1:$C$20,2,FALSE)</f>
        <v>19.644500351967753</v>
      </c>
      <c r="I10" s="44">
        <f t="shared" si="0"/>
        <v>21.650680715895135</v>
      </c>
      <c r="J10" s="13"/>
    </row>
    <row r="11" spans="1:21" x14ac:dyDescent="0.25">
      <c r="A11" s="17">
        <v>44301</v>
      </c>
      <c r="B11" s="44">
        <f>'Forecast Deaths'!C106</f>
        <v>21.522536394176932</v>
      </c>
      <c r="C11" s="44">
        <f>'3 Day Moving Avg D'!C106</f>
        <v>23.343104878998798</v>
      </c>
      <c r="D11" s="44">
        <f>'7 Day Moving Avg D'!C106</f>
        <v>21.736249387287025</v>
      </c>
      <c r="E11" s="44">
        <f>'12 Day Moving Avg D'!C106</f>
        <v>19.378781329356219</v>
      </c>
      <c r="F11" s="46">
        <f>VLOOKUP(A11, 'Log Curve D'!$A$1:$B$18, 2,FALSE)</f>
        <v>26.766604793942452</v>
      </c>
      <c r="G11" s="46">
        <f>VLOOKUP(A11,'Linear Curve D'!$A$1:$B$18, 2,FALSE)</f>
        <v>19.588765794853224</v>
      </c>
      <c r="H11" s="29">
        <f>VLOOKUP(A11,'Power curve D'!$A$1:$C$20,2,FALSE)</f>
        <v>19.38501430472251</v>
      </c>
      <c r="I11" s="44">
        <f t="shared" si="0"/>
        <v>21.674436697619594</v>
      </c>
      <c r="J11" s="13"/>
    </row>
    <row r="12" spans="1:21" x14ac:dyDescent="0.25">
      <c r="A12" s="17">
        <v>44302</v>
      </c>
      <c r="B12" s="44">
        <f>'Forecast Deaths'!C107</f>
        <v>21.574790033594631</v>
      </c>
      <c r="C12" s="44">
        <f>'3 Day Moving Avg D'!C107</f>
        <v>23.329748739747217</v>
      </c>
      <c r="D12" s="44">
        <f>'7 Day Moving Avg D'!C107</f>
        <v>21.755630286845314</v>
      </c>
      <c r="E12" s="44">
        <f>'12 Day Moving Avg D'!C107</f>
        <v>18.743679773469239</v>
      </c>
      <c r="F12" s="46">
        <f>VLOOKUP(A12, 'Log Curve D'!$A$1:$B$18, 2,FALSE)</f>
        <v>27.303142900593866</v>
      </c>
      <c r="G12" s="46">
        <f>VLOOKUP(A12,'Linear Curve D'!$A$1:$B$18, 2,FALSE)</f>
        <v>19.352749447759265</v>
      </c>
      <c r="H12" s="29">
        <f>VLOOKUP(A12,'Power curve D'!$A$1:$C$20,2,FALSE)</f>
        <v>19.130360692497057</v>
      </c>
      <c r="I12" s="44">
        <f t="shared" si="0"/>
        <v>21.598585982072368</v>
      </c>
      <c r="J12" s="13"/>
    </row>
    <row r="13" spans="1:21" x14ac:dyDescent="0.25">
      <c r="A13" s="17">
        <v>44303</v>
      </c>
      <c r="B13" s="44">
        <f>'Forecast Deaths'!C108</f>
        <v>21.627043673012317</v>
      </c>
      <c r="C13" s="44">
        <f>'3 Day Moving Avg D'!C108</f>
        <v>23.332465880502259</v>
      </c>
      <c r="D13" s="44">
        <f>'7 Day Moving Avg D'!C108</f>
        <v>21.704298598781744</v>
      </c>
      <c r="E13" s="44">
        <f>'12 Day Moving Avg D'!C108</f>
        <v>18.222319754591677</v>
      </c>
      <c r="F13" s="46">
        <f>VLOOKUP(A13, 'Log Curve D'!$A$1:$B$18, 2,FALSE)</f>
        <v>27.853688590577903</v>
      </c>
      <c r="G13" s="46">
        <f>VLOOKUP(A13,'Linear Curve D'!$A$1:$B$18, 2,FALSE)</f>
        <v>19.11911977737093</v>
      </c>
      <c r="H13" s="29">
        <f>VLOOKUP(A13,'Power curve D'!$A$1:$C$20,2,FALSE)</f>
        <v>18.878435032710712</v>
      </c>
      <c r="I13" s="44">
        <f t="shared" si="0"/>
        <v>21.533910186792507</v>
      </c>
      <c r="J13" s="13"/>
    </row>
    <row r="14" spans="1:21" x14ac:dyDescent="0.25">
      <c r="A14" s="17">
        <v>44304</v>
      </c>
      <c r="B14" s="44">
        <f>'Forecast Deaths'!C109</f>
        <v>21.67929731243002</v>
      </c>
      <c r="C14" s="44">
        <f>'3 Day Moving Avg D'!C109</f>
        <v>23.335106499749426</v>
      </c>
      <c r="D14" s="44">
        <f>'7 Day Moving Avg D'!C109</f>
        <v>21.602471524601128</v>
      </c>
      <c r="E14" s="44">
        <f>'12 Day Moving Avg D'!C109</f>
        <v>17.990846400807644</v>
      </c>
      <c r="F14" s="46">
        <f>VLOOKUP(A14, 'Log Curve D'!$A$1:$B$18, 2,FALSE)</f>
        <v>28.41879106858368</v>
      </c>
      <c r="G14" s="46">
        <f>VLOOKUP(A14,'Linear Curve D'!$A$1:$B$18, 2,FALSE)</f>
        <v>18.888505907049563</v>
      </c>
      <c r="H14" s="29">
        <f>VLOOKUP(A14,'Power curve D'!$A$1:$C$20,2,FALSE)</f>
        <v>18.63009821013555</v>
      </c>
      <c r="I14" s="44">
        <f t="shared" si="0"/>
        <v>21.506445274765287</v>
      </c>
      <c r="J14" s="13"/>
    </row>
    <row r="15" spans="1:21" x14ac:dyDescent="0.25">
      <c r="A15" s="17">
        <v>44305</v>
      </c>
      <c r="B15" s="44">
        <f>'Forecast Deaths'!C110</f>
        <v>21.731550951847705</v>
      </c>
      <c r="C15" s="44">
        <f>'3 Day Moving Avg D'!C110</f>
        <v>23.332440373332968</v>
      </c>
      <c r="D15" s="44">
        <f>'7 Day Moving Avg D'!C110</f>
        <v>21.579626539454996</v>
      </c>
      <c r="E15" s="44">
        <f>'12 Day Moving Avg D'!C110</f>
        <v>18.163694711986061</v>
      </c>
      <c r="F15" s="46">
        <f>VLOOKUP(A15, 'Log Curve D'!$A$1:$B$18, 2,FALSE)</f>
        <v>28.998863382438639</v>
      </c>
      <c r="G15" s="46">
        <f>VLOOKUP(A15,'Linear Curve D'!$A$1:$B$18, 2,FALSE)</f>
        <v>18.660590151060831</v>
      </c>
      <c r="H15" s="29">
        <f>VLOOKUP(A15,'Power curve D'!$A$1:$C$20,2,FALSE)</f>
        <v>18.384908947617273</v>
      </c>
      <c r="I15" s="44">
        <f t="shared" si="0"/>
        <v>21.550239293962644</v>
      </c>
    </row>
    <row r="16" spans="1:21" x14ac:dyDescent="0.25">
      <c r="A16" s="17">
        <v>44306</v>
      </c>
      <c r="B16" s="44">
        <f>'Forecast Deaths'!C111</f>
        <v>21.783804591265405</v>
      </c>
      <c r="C16" s="44">
        <f>'3 Day Moving Avg D'!C111</f>
        <v>23.33333758452822</v>
      </c>
      <c r="D16" s="44">
        <f>'7 Day Moving Avg D'!C111</f>
        <v>21.619591731520153</v>
      </c>
      <c r="E16" s="44">
        <f>'12 Day Moving Avg D'!C111</f>
        <v>18.337636863910827</v>
      </c>
      <c r="F16" s="46">
        <f>VLOOKUP(A16, 'Log Curve D'!$A$1:$B$18, 2,FALSE)</f>
        <v>29.594389746661058</v>
      </c>
      <c r="G16" s="46">
        <f>VLOOKUP(A16,'Linear Curve D'!$A$1:$B$18, 2,FALSE)</f>
        <v>18.435460229298407</v>
      </c>
      <c r="H16" s="29">
        <f>VLOOKUP(A16,'Power curve D'!$A$1:$C$20,2,FALSE)</f>
        <v>18.142998975539296</v>
      </c>
      <c r="I16" s="44">
        <f t="shared" si="0"/>
        <v>21.606745674674762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9" x14ac:dyDescent="0.25">
      <c r="A17" s="104">
        <v>44307</v>
      </c>
      <c r="B17" s="105">
        <f>'Forecast Deaths'!C112</f>
        <v>21.83605823068309</v>
      </c>
      <c r="C17" s="105">
        <f>'3 Day Moving Avg D'!C112</f>
        <v>23.333628152536871</v>
      </c>
      <c r="D17" s="105">
        <f>'7 Day Moving Avg D'!C112</f>
        <v>21.659146436839531</v>
      </c>
      <c r="E17" s="105">
        <f>'12 Day Moving Avg D'!C112</f>
        <v>18.476932605656483</v>
      </c>
      <c r="F17" s="106">
        <f>VLOOKUP(A17, 'Log Curve D'!$A$1:$B$18, 2,FALSE)</f>
        <v>30.20585116267743</v>
      </c>
      <c r="G17" s="106">
        <f>VLOOKUP(A17,'Linear Curve D'!$A$1:$B$18, 2,FALSE)</f>
        <v>18.213031106705259</v>
      </c>
      <c r="H17" s="107">
        <f>VLOOKUP(A17,'Power curve D'!$A$1:$C$20,2,FALSE)</f>
        <v>17.904249059080943</v>
      </c>
      <c r="I17" s="105">
        <f t="shared" si="0"/>
        <v>21.661270964882799</v>
      </c>
    </row>
    <row r="18" spans="1:9" x14ac:dyDescent="0.25">
      <c r="H18" s="13"/>
      <c r="I18" s="13"/>
    </row>
    <row r="19" spans="1:9" x14ac:dyDescent="0.25">
      <c r="H19" s="13"/>
      <c r="I19" s="13"/>
    </row>
    <row r="20" spans="1:9" x14ac:dyDescent="0.25">
      <c r="H20" s="13"/>
      <c r="I20" s="13"/>
    </row>
    <row r="21" spans="1:9" x14ac:dyDescent="0.25">
      <c r="H21" s="13"/>
      <c r="I21" s="13"/>
    </row>
    <row r="22" spans="1:9" x14ac:dyDescent="0.25">
      <c r="H22" s="13"/>
      <c r="I22" s="13"/>
    </row>
    <row r="23" spans="1:9" x14ac:dyDescent="0.25">
      <c r="H23" s="13"/>
      <c r="I23" s="13"/>
    </row>
    <row r="24" spans="1:9" x14ac:dyDescent="0.25">
      <c r="H24" s="13"/>
      <c r="I24" s="13"/>
    </row>
    <row r="25" spans="1:9" x14ac:dyDescent="0.25">
      <c r="H25" s="13"/>
      <c r="I25" s="13"/>
    </row>
    <row r="26" spans="1:9" x14ac:dyDescent="0.25">
      <c r="H26" s="13"/>
      <c r="I26" s="13"/>
    </row>
    <row r="27" spans="1:9" x14ac:dyDescent="0.25">
      <c r="H27" s="13"/>
      <c r="I27" s="13"/>
    </row>
  </sheetData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A5" sqref="A5"/>
    </sheetView>
  </sheetViews>
  <sheetFormatPr defaultRowHeight="15" x14ac:dyDescent="0.25"/>
  <cols>
    <col min="1" max="1" width="10.7109375" style="75" bestFit="1" customWidth="1"/>
    <col min="2" max="2" width="26.140625" style="75" customWidth="1"/>
    <col min="3" max="3" width="17.42578125" style="75" customWidth="1"/>
    <col min="4" max="4" width="26" style="75" customWidth="1"/>
    <col min="5" max="5" width="24.85546875" style="75" bestFit="1" customWidth="1"/>
    <col min="6" max="6" width="23.7109375" style="75" customWidth="1"/>
    <col min="7" max="7" width="12.28515625" style="75" customWidth="1"/>
    <col min="8" max="8" width="15" style="75" customWidth="1"/>
    <col min="9" max="9" width="17.28515625" style="75" bestFit="1" customWidth="1"/>
    <col min="10" max="16384" width="9.140625" style="75"/>
  </cols>
  <sheetData>
    <row r="1" spans="1:12" ht="15.75" customHeight="1" x14ac:dyDescent="0.25">
      <c r="J1" s="80"/>
      <c r="K1" s="80"/>
      <c r="L1" s="80"/>
    </row>
    <row r="2" spans="1:12" ht="15.75" customHeight="1" thickBot="1" x14ac:dyDescent="0.3">
      <c r="A2" s="103" t="s">
        <v>8</v>
      </c>
      <c r="B2" s="103" t="s">
        <v>37</v>
      </c>
      <c r="C2"/>
      <c r="E2" s="84" t="s">
        <v>49</v>
      </c>
      <c r="F2" s="84"/>
    </row>
    <row r="3" spans="1:12" ht="15" customHeight="1" x14ac:dyDescent="0.25">
      <c r="A3" s="17">
        <v>44292</v>
      </c>
      <c r="B3" s="44">
        <f>'Final Prediction D'!I2</f>
        <v>21.187357836916068</v>
      </c>
      <c r="C3" s="111"/>
      <c r="E3" s="84"/>
      <c r="F3" s="84"/>
    </row>
    <row r="4" spans="1:12" ht="16.5" customHeight="1" x14ac:dyDescent="0.25">
      <c r="A4" s="17">
        <v>44293</v>
      </c>
      <c r="B4" s="44">
        <f>'Final Prediction D'!I3</f>
        <v>20.986431246678631</v>
      </c>
      <c r="C4" s="111"/>
      <c r="E4" s="84"/>
      <c r="F4" s="84"/>
    </row>
    <row r="5" spans="1:12" ht="15" customHeight="1" x14ac:dyDescent="0.25">
      <c r="A5" s="17">
        <v>44294</v>
      </c>
      <c r="B5" s="44">
        <f>'Final Prediction D'!I4</f>
        <v>21.221848567109188</v>
      </c>
      <c r="C5" s="111"/>
      <c r="D5"/>
      <c r="E5" s="84"/>
      <c r="F5" s="84"/>
    </row>
    <row r="6" spans="1:12" x14ac:dyDescent="0.25">
      <c r="A6" s="17">
        <v>44295</v>
      </c>
      <c r="B6" s="44">
        <f>'Final Prediction D'!I5</f>
        <v>21.389535615585917</v>
      </c>
      <c r="C6" s="111"/>
      <c r="E6" s="120" t="s">
        <v>43</v>
      </c>
      <c r="F6" s="121" t="s">
        <v>86</v>
      </c>
      <c r="G6" s="122" t="s">
        <v>87</v>
      </c>
      <c r="H6" s="123" t="s">
        <v>88</v>
      </c>
    </row>
    <row r="7" spans="1:12" ht="15.75" x14ac:dyDescent="0.25">
      <c r="A7" s="17">
        <v>44296</v>
      </c>
      <c r="B7" s="44">
        <f>'Final Prediction D'!I6</f>
        <v>21.521544493014101</v>
      </c>
      <c r="C7" s="111"/>
      <c r="D7" s="11" t="s">
        <v>90</v>
      </c>
      <c r="E7" s="117" t="s">
        <v>68</v>
      </c>
      <c r="F7" s="118">
        <v>0.01</v>
      </c>
      <c r="G7" s="118">
        <v>7.4999999999999997E-3</v>
      </c>
      <c r="H7" s="119">
        <v>1.4999999999999999E-2</v>
      </c>
    </row>
    <row r="8" spans="1:12" ht="15.75" x14ac:dyDescent="0.25">
      <c r="A8" s="17">
        <v>44297</v>
      </c>
      <c r="B8" s="44">
        <f>'Final Prediction D'!I7</f>
        <v>21.482572565521615</v>
      </c>
      <c r="C8" s="111"/>
      <c r="D8" s="11" t="s">
        <v>90</v>
      </c>
      <c r="E8" s="55" t="s">
        <v>69</v>
      </c>
      <c r="F8" s="48">
        <v>0.04</v>
      </c>
      <c r="G8" s="48">
        <v>3.5000000000000003E-2</v>
      </c>
      <c r="H8" s="51">
        <v>0.05</v>
      </c>
    </row>
    <row r="9" spans="1:12" ht="16.5" thickBot="1" x14ac:dyDescent="0.3">
      <c r="A9" s="17">
        <v>44298</v>
      </c>
      <c r="B9" s="44">
        <f>'Final Prediction D'!I8</f>
        <v>21.537893172153286</v>
      </c>
      <c r="C9" s="111"/>
      <c r="D9" s="11" t="s">
        <v>89</v>
      </c>
      <c r="E9" s="56" t="s">
        <v>71</v>
      </c>
      <c r="F9" s="52">
        <f>'Scenarios P'!J8</f>
        <v>6.25E-2</v>
      </c>
      <c r="G9" s="52">
        <f>'Scenarios P'!K8</f>
        <v>5.2499999999999998E-2</v>
      </c>
      <c r="H9" s="52">
        <f>'Scenarios P'!L8</f>
        <v>6.5000000000000002E-2</v>
      </c>
    </row>
    <row r="10" spans="1:12" ht="15.75" thickBot="1" x14ac:dyDescent="0.3">
      <c r="A10" s="17">
        <v>44299</v>
      </c>
      <c r="B10" s="44">
        <f>'Final Prediction D'!I9</f>
        <v>21.586630867225072</v>
      </c>
    </row>
    <row r="11" spans="1:12" ht="15.75" x14ac:dyDescent="0.25">
      <c r="A11" s="17">
        <v>44300</v>
      </c>
      <c r="B11" s="44">
        <f>'Final Prediction D'!I10</f>
        <v>21.650680715895135</v>
      </c>
      <c r="E11" s="112" t="s">
        <v>91</v>
      </c>
      <c r="F11" s="115">
        <f>(B19+B19*(F7+F8))-B19*F9</f>
        <v>339.39992754043311</v>
      </c>
    </row>
    <row r="12" spans="1:12" ht="15.75" x14ac:dyDescent="0.25">
      <c r="A12" s="17">
        <v>44301</v>
      </c>
      <c r="B12" s="44">
        <f>'Final Prediction D'!I11</f>
        <v>21.674436697619594</v>
      </c>
      <c r="E12" s="113" t="s">
        <v>87</v>
      </c>
      <c r="F12" s="44">
        <f>(B19+B19*(G7+G8))-B19*G9</f>
        <v>340.25916786332033</v>
      </c>
    </row>
    <row r="13" spans="1:12" ht="16.5" thickBot="1" x14ac:dyDescent="0.3">
      <c r="A13" s="17">
        <v>44302</v>
      </c>
      <c r="B13" s="44">
        <f>'Final Prediction D'!I12</f>
        <v>21.598585982072368</v>
      </c>
      <c r="E13" s="114" t="s">
        <v>88</v>
      </c>
      <c r="F13" s="116">
        <f>(B19+B19*(H7+H8))-B19*H9</f>
        <v>343.69612915486897</v>
      </c>
    </row>
    <row r="14" spans="1:12" ht="16.5" thickBot="1" x14ac:dyDescent="0.3">
      <c r="A14" s="17">
        <v>44303</v>
      </c>
      <c r="B14" s="44">
        <f>'Final Prediction D'!I13</f>
        <v>21.533910186792507</v>
      </c>
      <c r="E14" s="114" t="s">
        <v>94</v>
      </c>
      <c r="F14" s="116">
        <f>AVERAGE(F11:F13)</f>
        <v>341.11840818620749</v>
      </c>
    </row>
    <row r="15" spans="1:12" x14ac:dyDescent="0.25">
      <c r="A15" s="17">
        <v>44304</v>
      </c>
      <c r="B15" s="44">
        <f>'Final Prediction D'!I14</f>
        <v>21.506445274765287</v>
      </c>
    </row>
    <row r="16" spans="1:12" x14ac:dyDescent="0.25">
      <c r="A16" s="17">
        <v>44305</v>
      </c>
      <c r="B16" s="44">
        <f>'Final Prediction D'!I15</f>
        <v>21.550239293962644</v>
      </c>
    </row>
    <row r="17" spans="1:6" x14ac:dyDescent="0.25">
      <c r="A17" s="17">
        <v>44306</v>
      </c>
      <c r="B17" s="44">
        <f>'Final Prediction D'!I16</f>
        <v>21.606745674674762</v>
      </c>
    </row>
    <row r="18" spans="1:6" x14ac:dyDescent="0.25">
      <c r="A18" s="17">
        <v>44307</v>
      </c>
      <c r="B18" s="44">
        <f>'Final Prediction D'!I17</f>
        <v>21.661270964882799</v>
      </c>
    </row>
    <row r="19" spans="1:6" x14ac:dyDescent="0.25">
      <c r="A19" s="75" t="s">
        <v>70</v>
      </c>
      <c r="B19" s="13">
        <f>SUM(B3:B18)</f>
        <v>343.69612915486897</v>
      </c>
    </row>
    <row r="20" spans="1:6" x14ac:dyDescent="0.25">
      <c r="B20" s="13"/>
    </row>
    <row r="23" spans="1:6" x14ac:dyDescent="0.25">
      <c r="E23" s="82"/>
      <c r="F23" s="13"/>
    </row>
    <row r="24" spans="1:6" x14ac:dyDescent="0.25">
      <c r="E24" s="82"/>
      <c r="F24" s="13"/>
    </row>
    <row r="25" spans="1:6" x14ac:dyDescent="0.25">
      <c r="E25" s="82"/>
      <c r="F25" s="13"/>
    </row>
    <row r="26" spans="1:6" x14ac:dyDescent="0.25">
      <c r="D26" s="81"/>
    </row>
  </sheetData>
  <mergeCells count="1">
    <mergeCell ref="E2:F5"/>
  </mergeCell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5"/>
  <sheetViews>
    <sheetView workbookViewId="0"/>
  </sheetViews>
  <sheetFormatPr defaultRowHeight="15" x14ac:dyDescent="0.25"/>
  <cols>
    <col min="2" max="2" width="86.5703125" customWidth="1"/>
  </cols>
  <sheetData>
    <row r="3" spans="1:10" x14ac:dyDescent="0.25">
      <c r="B3" t="s">
        <v>92</v>
      </c>
      <c r="D3" s="138" t="s">
        <v>95</v>
      </c>
      <c r="E3" s="138"/>
      <c r="F3" s="138"/>
      <c r="G3" s="138"/>
      <c r="H3" s="138"/>
      <c r="I3" s="138"/>
      <c r="J3" s="138"/>
    </row>
    <row r="4" spans="1:10" ht="22.5" x14ac:dyDescent="0.55000000000000004">
      <c r="A4">
        <v>1</v>
      </c>
      <c r="B4" s="124" t="s">
        <v>72</v>
      </c>
      <c r="D4" s="138"/>
      <c r="E4" s="138"/>
      <c r="F4" s="138"/>
      <c r="G4" s="138"/>
      <c r="H4" s="138"/>
      <c r="I4" s="138"/>
      <c r="J4" s="138"/>
    </row>
    <row r="5" spans="1:10" ht="22.5" x14ac:dyDescent="0.55000000000000004">
      <c r="A5">
        <v>2</v>
      </c>
      <c r="B5" s="124" t="s">
        <v>81</v>
      </c>
      <c r="D5" s="138"/>
      <c r="E5" s="138"/>
      <c r="F5" s="138"/>
      <c r="G5" s="138"/>
      <c r="H5" s="138"/>
      <c r="I5" s="138"/>
      <c r="J5" s="138"/>
    </row>
    <row r="6" spans="1:10" ht="22.5" x14ac:dyDescent="0.55000000000000004">
      <c r="A6">
        <v>3</v>
      </c>
      <c r="B6" s="124" t="s">
        <v>82</v>
      </c>
    </row>
    <row r="7" spans="1:10" ht="22.5" x14ac:dyDescent="0.55000000000000004">
      <c r="A7">
        <v>4</v>
      </c>
      <c r="B7" s="124" t="s">
        <v>83</v>
      </c>
      <c r="D7" s="125" t="s">
        <v>93</v>
      </c>
      <c r="E7" s="125"/>
      <c r="F7" s="125"/>
      <c r="G7" s="125"/>
      <c r="H7" s="125"/>
      <c r="I7" s="125"/>
      <c r="J7" s="125"/>
    </row>
    <row r="8" spans="1:10" ht="22.5" x14ac:dyDescent="0.55000000000000004">
      <c r="A8">
        <v>5</v>
      </c>
      <c r="B8" s="124" t="s">
        <v>73</v>
      </c>
      <c r="D8" s="125"/>
      <c r="E8" s="125"/>
      <c r="F8" s="125"/>
      <c r="G8" s="125"/>
      <c r="H8" s="125"/>
      <c r="I8" s="125"/>
      <c r="J8" s="125"/>
    </row>
    <row r="9" spans="1:10" ht="22.5" x14ac:dyDescent="0.55000000000000004">
      <c r="A9">
        <v>6</v>
      </c>
      <c r="B9" s="124" t="s">
        <v>74</v>
      </c>
      <c r="D9" s="125"/>
      <c r="E9" s="125"/>
      <c r="F9" s="125"/>
      <c r="G9" s="125"/>
      <c r="H9" s="125"/>
      <c r="I9" s="125"/>
      <c r="J9" s="125"/>
    </row>
    <row r="10" spans="1:10" ht="22.5" x14ac:dyDescent="0.55000000000000004">
      <c r="A10">
        <v>7</v>
      </c>
      <c r="B10" s="124" t="s">
        <v>75</v>
      </c>
      <c r="D10" s="125"/>
      <c r="E10" s="125"/>
      <c r="F10" s="125"/>
      <c r="G10" s="125"/>
      <c r="H10" s="125"/>
      <c r="I10" s="125"/>
      <c r="J10" s="125"/>
    </row>
    <row r="11" spans="1:10" ht="22.5" x14ac:dyDescent="0.55000000000000004">
      <c r="A11">
        <v>8</v>
      </c>
      <c r="B11" s="124" t="s">
        <v>77</v>
      </c>
      <c r="D11" s="125"/>
      <c r="E11" s="125"/>
      <c r="F11" s="125"/>
      <c r="G11" s="125"/>
      <c r="H11" s="125"/>
      <c r="I11" s="125"/>
      <c r="J11" s="125"/>
    </row>
    <row r="12" spans="1:10" ht="22.5" x14ac:dyDescent="0.55000000000000004">
      <c r="A12">
        <v>9</v>
      </c>
      <c r="B12" s="124" t="s">
        <v>76</v>
      </c>
      <c r="D12" s="125"/>
      <c r="E12" s="125"/>
      <c r="F12" s="125"/>
      <c r="G12" s="125"/>
      <c r="H12" s="125"/>
      <c r="I12" s="125"/>
      <c r="J12" s="125"/>
    </row>
    <row r="13" spans="1:10" ht="22.5" x14ac:dyDescent="0.55000000000000004">
      <c r="A13">
        <v>10</v>
      </c>
      <c r="B13" s="124" t="s">
        <v>78</v>
      </c>
    </row>
    <row r="14" spans="1:10" ht="22.5" x14ac:dyDescent="0.55000000000000004">
      <c r="A14">
        <v>11</v>
      </c>
      <c r="B14" s="124" t="s">
        <v>79</v>
      </c>
    </row>
    <row r="15" spans="1:10" ht="22.5" x14ac:dyDescent="0.55000000000000004">
      <c r="A15">
        <v>12</v>
      </c>
      <c r="B15" s="124" t="s">
        <v>80</v>
      </c>
    </row>
  </sheetData>
  <mergeCells count="2">
    <mergeCell ref="D7:J12"/>
    <mergeCell ref="D3:J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/>
  </sheetViews>
  <sheetFormatPr defaultRowHeight="15" x14ac:dyDescent="0.25"/>
  <cols>
    <col min="2" max="2" width="12" bestFit="1" customWidth="1"/>
    <col min="3" max="3" width="11.42578125" bestFit="1" customWidth="1"/>
    <col min="4" max="4" width="11.5703125" bestFit="1" customWidth="1"/>
    <col min="5" max="5" width="16.28515625" bestFit="1" customWidth="1"/>
    <col min="6" max="6" width="10.7109375" customWidth="1"/>
  </cols>
  <sheetData>
    <row r="1" spans="1:5" x14ac:dyDescent="0.25">
      <c r="A1" t="s">
        <v>55</v>
      </c>
    </row>
    <row r="2" spans="1:5" x14ac:dyDescent="0.25">
      <c r="A2" t="s">
        <v>56</v>
      </c>
      <c r="B2" s="68">
        <v>15000</v>
      </c>
    </row>
    <row r="3" spans="1:5" x14ac:dyDescent="0.25">
      <c r="A3" t="s">
        <v>8</v>
      </c>
      <c r="B3" s="58">
        <v>44303</v>
      </c>
    </row>
    <row r="5" spans="1:5" ht="15.75" thickBot="1" x14ac:dyDescent="0.3">
      <c r="A5" t="s">
        <v>57</v>
      </c>
      <c r="B5" t="s">
        <v>57</v>
      </c>
      <c r="C5" t="s">
        <v>58</v>
      </c>
      <c r="D5" t="s">
        <v>59</v>
      </c>
      <c r="E5" t="s">
        <v>60</v>
      </c>
    </row>
    <row r="6" spans="1:5" ht="15.75" thickBot="1" x14ac:dyDescent="0.3">
      <c r="A6" s="61">
        <v>44256</v>
      </c>
      <c r="B6" s="60">
        <v>855</v>
      </c>
    </row>
    <row r="7" spans="1:5" ht="15.75" thickBot="1" x14ac:dyDescent="0.3">
      <c r="A7" s="61">
        <v>44257</v>
      </c>
      <c r="B7" s="60">
        <v>849</v>
      </c>
      <c r="C7">
        <f>B7-B6</f>
        <v>-6</v>
      </c>
      <c r="D7">
        <f>(B6+B7)/2</f>
        <v>852</v>
      </c>
      <c r="E7" s="59">
        <f>C7/D7</f>
        <v>-7.0422535211267607E-3</v>
      </c>
    </row>
    <row r="8" spans="1:5" ht="15.75" thickBot="1" x14ac:dyDescent="0.3">
      <c r="A8" s="61">
        <v>44258</v>
      </c>
      <c r="B8" s="60">
        <v>1121</v>
      </c>
      <c r="C8" s="5">
        <f t="shared" ref="C8:C37" si="0">B8-B7</f>
        <v>272</v>
      </c>
      <c r="D8" s="5">
        <f t="shared" ref="D8:D53" si="1">(B7+B8)/2</f>
        <v>985</v>
      </c>
      <c r="E8" s="59">
        <f t="shared" ref="E8:E53" si="2">C8/D8</f>
        <v>0.27614213197969545</v>
      </c>
    </row>
    <row r="9" spans="1:5" ht="15.75" thickBot="1" x14ac:dyDescent="0.3">
      <c r="A9" s="61">
        <v>44259</v>
      </c>
      <c r="B9" s="60">
        <v>1103</v>
      </c>
      <c r="C9" s="5">
        <f t="shared" si="0"/>
        <v>-18</v>
      </c>
      <c r="D9" s="5">
        <f t="shared" si="1"/>
        <v>1112</v>
      </c>
      <c r="E9" s="59">
        <f t="shared" si="2"/>
        <v>-1.618705035971223E-2</v>
      </c>
    </row>
    <row r="10" spans="1:5" ht="15.75" thickBot="1" x14ac:dyDescent="0.3">
      <c r="A10" s="61">
        <v>44260</v>
      </c>
      <c r="B10" s="60">
        <v>1173</v>
      </c>
      <c r="C10" s="5">
        <f t="shared" si="0"/>
        <v>70</v>
      </c>
      <c r="D10" s="5">
        <f t="shared" si="1"/>
        <v>1138</v>
      </c>
      <c r="E10" s="59">
        <f t="shared" si="2"/>
        <v>6.1511423550087874E-2</v>
      </c>
    </row>
    <row r="11" spans="1:5" ht="15.75" thickBot="1" x14ac:dyDescent="0.3">
      <c r="A11" s="61">
        <v>44261</v>
      </c>
      <c r="B11" s="60">
        <v>1188</v>
      </c>
      <c r="C11" s="5">
        <f t="shared" si="0"/>
        <v>15</v>
      </c>
      <c r="D11" s="5">
        <f t="shared" si="1"/>
        <v>1180.5</v>
      </c>
      <c r="E11" s="59">
        <f t="shared" si="2"/>
        <v>1.2706480304955527E-2</v>
      </c>
    </row>
    <row r="12" spans="1:5" ht="15.75" thickBot="1" x14ac:dyDescent="0.3">
      <c r="A12" s="61">
        <v>44262</v>
      </c>
      <c r="B12" s="60">
        <v>1360</v>
      </c>
      <c r="C12" s="5">
        <f t="shared" si="0"/>
        <v>172</v>
      </c>
      <c r="D12" s="5">
        <f t="shared" si="1"/>
        <v>1274</v>
      </c>
      <c r="E12" s="59">
        <f t="shared" si="2"/>
        <v>0.13500784929356358</v>
      </c>
    </row>
    <row r="13" spans="1:5" ht="15.75" thickBot="1" x14ac:dyDescent="0.3">
      <c r="A13" s="61">
        <v>44263</v>
      </c>
      <c r="B13" s="60">
        <v>1008</v>
      </c>
      <c r="C13" s="5">
        <f t="shared" si="0"/>
        <v>-352</v>
      </c>
      <c r="D13" s="5">
        <f t="shared" si="1"/>
        <v>1184</v>
      </c>
      <c r="E13" s="59">
        <f t="shared" si="2"/>
        <v>-0.29729729729729731</v>
      </c>
    </row>
    <row r="14" spans="1:5" ht="15.75" thickBot="1" x14ac:dyDescent="0.3">
      <c r="A14" s="61">
        <v>44264</v>
      </c>
      <c r="B14" s="60">
        <v>1012</v>
      </c>
      <c r="C14" s="5">
        <f t="shared" si="0"/>
        <v>4</v>
      </c>
      <c r="D14" s="5">
        <f t="shared" si="1"/>
        <v>1010</v>
      </c>
      <c r="E14" s="59">
        <f t="shared" si="2"/>
        <v>3.9603960396039604E-3</v>
      </c>
    </row>
    <row r="15" spans="1:5" ht="15.75" thickBot="1" x14ac:dyDescent="0.3">
      <c r="A15" s="61">
        <v>44265</v>
      </c>
      <c r="B15" s="60">
        <v>1539</v>
      </c>
      <c r="C15" s="5">
        <f t="shared" si="0"/>
        <v>527</v>
      </c>
      <c r="D15" s="5">
        <f t="shared" si="1"/>
        <v>1275.5</v>
      </c>
      <c r="E15" s="59">
        <f t="shared" si="2"/>
        <v>0.41317130537044294</v>
      </c>
    </row>
    <row r="16" spans="1:5" ht="15.75" thickBot="1" x14ac:dyDescent="0.3">
      <c r="A16" s="61">
        <v>44266</v>
      </c>
      <c r="B16" s="60">
        <v>1508</v>
      </c>
      <c r="C16" s="5">
        <f t="shared" si="0"/>
        <v>-31</v>
      </c>
      <c r="D16" s="5">
        <f t="shared" si="1"/>
        <v>1523.5</v>
      </c>
      <c r="E16" s="59">
        <f t="shared" si="2"/>
        <v>-2.0347883163767639E-2</v>
      </c>
    </row>
    <row r="17" spans="1:5" ht="15.75" thickBot="1" x14ac:dyDescent="0.3">
      <c r="A17" s="61">
        <v>44267</v>
      </c>
      <c r="B17" s="60">
        <v>1646</v>
      </c>
      <c r="C17" s="5">
        <f t="shared" si="0"/>
        <v>138</v>
      </c>
      <c r="D17" s="5">
        <f t="shared" si="1"/>
        <v>1577</v>
      </c>
      <c r="E17" s="59">
        <f t="shared" si="2"/>
        <v>8.7507926442612557E-2</v>
      </c>
    </row>
    <row r="18" spans="1:5" ht="15.75" thickBot="1" x14ac:dyDescent="0.3">
      <c r="A18" s="61">
        <v>44268</v>
      </c>
      <c r="B18" s="60">
        <v>1708</v>
      </c>
      <c r="C18" s="5">
        <f t="shared" si="0"/>
        <v>62</v>
      </c>
      <c r="D18" s="5">
        <f t="shared" si="1"/>
        <v>1677</v>
      </c>
      <c r="E18" s="59">
        <f t="shared" si="2"/>
        <v>3.697078115682767E-2</v>
      </c>
    </row>
    <row r="19" spans="1:5" ht="15.75" thickBot="1" x14ac:dyDescent="0.3">
      <c r="A19" s="61">
        <v>44269</v>
      </c>
      <c r="B19" s="60">
        <v>1962</v>
      </c>
      <c r="C19" s="5">
        <f t="shared" si="0"/>
        <v>254</v>
      </c>
      <c r="D19" s="5">
        <f t="shared" si="1"/>
        <v>1835</v>
      </c>
      <c r="E19" s="59">
        <f t="shared" si="2"/>
        <v>0.13841961852861034</v>
      </c>
    </row>
    <row r="20" spans="1:5" ht="15.75" thickBot="1" x14ac:dyDescent="0.3">
      <c r="A20" s="61">
        <v>44270</v>
      </c>
      <c r="B20" s="60">
        <v>1712</v>
      </c>
      <c r="C20" s="5">
        <f t="shared" si="0"/>
        <v>-250</v>
      </c>
      <c r="D20" s="5">
        <f t="shared" si="1"/>
        <v>1837</v>
      </c>
      <c r="E20" s="59">
        <f t="shared" si="2"/>
        <v>-0.13609145345672291</v>
      </c>
    </row>
    <row r="21" spans="1:5" ht="15.75" thickBot="1" x14ac:dyDescent="0.3">
      <c r="A21" s="61">
        <v>44271</v>
      </c>
      <c r="B21" s="60">
        <v>1922</v>
      </c>
      <c r="C21" s="5">
        <f t="shared" si="0"/>
        <v>210</v>
      </c>
      <c r="D21" s="5">
        <f t="shared" si="1"/>
        <v>1817</v>
      </c>
      <c r="E21" s="59">
        <f t="shared" si="2"/>
        <v>0.11557512383048982</v>
      </c>
    </row>
    <row r="22" spans="1:5" ht="15.75" thickBot="1" x14ac:dyDescent="0.3">
      <c r="A22" s="61">
        <v>44272</v>
      </c>
      <c r="B22" s="60">
        <v>2377</v>
      </c>
      <c r="C22" s="5">
        <f t="shared" si="0"/>
        <v>455</v>
      </c>
      <c r="D22" s="5">
        <f t="shared" si="1"/>
        <v>2149.5</v>
      </c>
      <c r="E22" s="59">
        <f t="shared" si="2"/>
        <v>0.21167713421725984</v>
      </c>
    </row>
    <row r="23" spans="1:5" ht="15.75" thickBot="1" x14ac:dyDescent="0.3">
      <c r="A23" s="61">
        <v>44273</v>
      </c>
      <c r="B23" s="60">
        <v>2877</v>
      </c>
      <c r="C23" s="5">
        <f t="shared" si="0"/>
        <v>500</v>
      </c>
      <c r="D23" s="5">
        <f t="shared" si="1"/>
        <v>2627</v>
      </c>
      <c r="E23" s="59">
        <f t="shared" si="2"/>
        <v>0.1903311762466692</v>
      </c>
    </row>
    <row r="24" spans="1:5" ht="15.75" thickBot="1" x14ac:dyDescent="0.3">
      <c r="A24" s="61">
        <v>44274</v>
      </c>
      <c r="B24" s="60">
        <v>3062</v>
      </c>
      <c r="C24" s="5">
        <f t="shared" si="0"/>
        <v>185</v>
      </c>
      <c r="D24" s="5">
        <f t="shared" si="1"/>
        <v>2969.5</v>
      </c>
      <c r="E24" s="59">
        <f t="shared" si="2"/>
        <v>6.2300050513554472E-2</v>
      </c>
    </row>
    <row r="25" spans="1:5" ht="15.75" thickBot="1" x14ac:dyDescent="0.3">
      <c r="A25" s="61">
        <v>44275</v>
      </c>
      <c r="B25" s="60">
        <v>3982</v>
      </c>
      <c r="C25" s="5">
        <f t="shared" si="0"/>
        <v>920</v>
      </c>
      <c r="D25" s="5">
        <f t="shared" si="1"/>
        <v>3522</v>
      </c>
      <c r="E25" s="59">
        <f t="shared" si="2"/>
        <v>0.26121521862578079</v>
      </c>
    </row>
    <row r="26" spans="1:5" ht="15.75" thickBot="1" x14ac:dyDescent="0.3">
      <c r="A26" s="61">
        <v>44276</v>
      </c>
      <c r="B26" s="60">
        <v>3775</v>
      </c>
      <c r="C26" s="5">
        <f t="shared" si="0"/>
        <v>-207</v>
      </c>
      <c r="D26" s="5">
        <f t="shared" si="1"/>
        <v>3878.5</v>
      </c>
      <c r="E26" s="59">
        <f t="shared" si="2"/>
        <v>-5.3371148639938124E-2</v>
      </c>
    </row>
    <row r="27" spans="1:5" ht="15.75" thickBot="1" x14ac:dyDescent="0.3">
      <c r="A27" s="61">
        <v>44277</v>
      </c>
      <c r="B27" s="60">
        <v>3560</v>
      </c>
      <c r="C27" s="5">
        <f t="shared" si="0"/>
        <v>-215</v>
      </c>
      <c r="D27" s="5">
        <f t="shared" si="1"/>
        <v>3667.5</v>
      </c>
      <c r="E27" s="59">
        <f t="shared" si="2"/>
        <v>-5.8623040218132243E-2</v>
      </c>
    </row>
    <row r="28" spans="1:5" ht="15.75" thickBot="1" x14ac:dyDescent="0.3">
      <c r="A28" s="61">
        <v>44278</v>
      </c>
      <c r="B28" s="60">
        <v>3512</v>
      </c>
      <c r="C28" s="5">
        <f t="shared" si="0"/>
        <v>-48</v>
      </c>
      <c r="D28" s="5">
        <f t="shared" si="1"/>
        <v>3536</v>
      </c>
      <c r="E28" s="59">
        <f t="shared" si="2"/>
        <v>-1.3574660633484163E-2</v>
      </c>
    </row>
    <row r="29" spans="1:5" ht="15.75" thickBot="1" x14ac:dyDescent="0.3">
      <c r="A29" s="61">
        <v>44279</v>
      </c>
      <c r="B29" s="60">
        <v>5185</v>
      </c>
      <c r="C29" s="5">
        <f t="shared" si="0"/>
        <v>1673</v>
      </c>
      <c r="D29" s="5">
        <f t="shared" si="1"/>
        <v>4348.5</v>
      </c>
      <c r="E29" s="59">
        <f t="shared" si="2"/>
        <v>0.38473036679314704</v>
      </c>
    </row>
    <row r="30" spans="1:5" ht="15.75" thickBot="1" x14ac:dyDescent="0.3">
      <c r="A30" s="61">
        <v>44280</v>
      </c>
      <c r="B30" s="60">
        <v>5504</v>
      </c>
      <c r="C30" s="5">
        <f t="shared" si="0"/>
        <v>319</v>
      </c>
      <c r="D30" s="5">
        <f t="shared" si="1"/>
        <v>5344.5</v>
      </c>
      <c r="E30" s="59">
        <f t="shared" si="2"/>
        <v>5.9687529235662833E-2</v>
      </c>
    </row>
    <row r="31" spans="1:5" ht="15.75" thickBot="1" x14ac:dyDescent="0.3">
      <c r="A31" s="61">
        <v>44281</v>
      </c>
      <c r="B31" s="60">
        <v>5513</v>
      </c>
      <c r="C31" s="5">
        <f t="shared" si="0"/>
        <v>9</v>
      </c>
      <c r="D31" s="5">
        <f t="shared" si="1"/>
        <v>5508.5</v>
      </c>
      <c r="E31" s="59">
        <f t="shared" si="2"/>
        <v>1.6338386130525552E-3</v>
      </c>
    </row>
    <row r="32" spans="1:5" ht="15.75" thickBot="1" x14ac:dyDescent="0.3">
      <c r="A32" s="61">
        <v>44282</v>
      </c>
      <c r="B32" s="60">
        <v>6123</v>
      </c>
      <c r="C32" s="5">
        <f t="shared" si="0"/>
        <v>610</v>
      </c>
      <c r="D32" s="5">
        <f t="shared" si="1"/>
        <v>5818</v>
      </c>
      <c r="E32" s="59">
        <f t="shared" si="2"/>
        <v>0.10484702646957718</v>
      </c>
    </row>
    <row r="33" spans="1:6" ht="15.75" thickBot="1" x14ac:dyDescent="0.3">
      <c r="A33" s="61">
        <v>44283</v>
      </c>
      <c r="B33" s="60">
        <v>6923</v>
      </c>
      <c r="C33" s="5">
        <f t="shared" si="0"/>
        <v>800</v>
      </c>
      <c r="D33" s="5">
        <f t="shared" si="1"/>
        <v>6523</v>
      </c>
      <c r="E33" s="59">
        <f t="shared" si="2"/>
        <v>0.12264295569523226</v>
      </c>
    </row>
    <row r="34" spans="1:6" ht="15.75" thickBot="1" x14ac:dyDescent="0.3">
      <c r="A34" s="61">
        <v>44284</v>
      </c>
      <c r="B34" s="60">
        <v>5888</v>
      </c>
      <c r="C34" s="5">
        <f t="shared" si="0"/>
        <v>-1035</v>
      </c>
      <c r="D34" s="5">
        <f t="shared" si="1"/>
        <v>6405.5</v>
      </c>
      <c r="E34" s="59">
        <f t="shared" si="2"/>
        <v>-0.1615798922800718</v>
      </c>
    </row>
    <row r="35" spans="1:6" ht="15.75" thickBot="1" x14ac:dyDescent="0.3">
      <c r="A35" s="62">
        <v>44285</v>
      </c>
      <c r="B35" s="63">
        <v>4758</v>
      </c>
      <c r="C35" s="5">
        <f t="shared" si="0"/>
        <v>-1130</v>
      </c>
      <c r="D35" s="5">
        <f t="shared" si="1"/>
        <v>5323</v>
      </c>
      <c r="E35" s="59">
        <f t="shared" si="2"/>
        <v>-0.21228630471538606</v>
      </c>
    </row>
    <row r="36" spans="1:6" ht="15.75" thickBot="1" x14ac:dyDescent="0.3">
      <c r="A36" s="62">
        <v>44286</v>
      </c>
      <c r="B36" s="63">
        <v>5394</v>
      </c>
      <c r="C36" s="5">
        <f t="shared" si="0"/>
        <v>636</v>
      </c>
      <c r="D36" s="5">
        <f t="shared" si="1"/>
        <v>5076</v>
      </c>
      <c r="E36" s="59">
        <f t="shared" si="2"/>
        <v>0.12529550827423167</v>
      </c>
    </row>
    <row r="37" spans="1:6" ht="15.75" thickBot="1" x14ac:dyDescent="0.3">
      <c r="A37" s="62">
        <v>44287</v>
      </c>
      <c r="B37" s="63">
        <v>8646</v>
      </c>
      <c r="C37" s="5">
        <f t="shared" si="0"/>
        <v>3252</v>
      </c>
      <c r="D37" s="5">
        <f t="shared" si="1"/>
        <v>7020</v>
      </c>
      <c r="E37" s="59">
        <f t="shared" si="2"/>
        <v>0.46324786324786327</v>
      </c>
    </row>
    <row r="38" spans="1:6" ht="15.75" thickBot="1" x14ac:dyDescent="0.3">
      <c r="A38" s="62">
        <v>44288</v>
      </c>
      <c r="B38">
        <v>8832</v>
      </c>
      <c r="C38" s="5">
        <f>B38-B37</f>
        <v>186</v>
      </c>
      <c r="D38" s="5">
        <f t="shared" si="1"/>
        <v>8739</v>
      </c>
      <c r="E38" s="59">
        <f t="shared" si="2"/>
        <v>2.1283899759697907E-2</v>
      </c>
      <c r="F38" t="s">
        <v>59</v>
      </c>
    </row>
    <row r="39" spans="1:6" ht="15.75" thickBot="1" x14ac:dyDescent="0.3">
      <c r="A39" s="62">
        <v>44289</v>
      </c>
      <c r="B39">
        <v>9090</v>
      </c>
      <c r="C39" s="5">
        <f>B39-B38</f>
        <v>258</v>
      </c>
      <c r="D39" s="5">
        <f t="shared" si="1"/>
        <v>8961</v>
      </c>
      <c r="E39" s="59">
        <f t="shared" si="2"/>
        <v>2.8791429527954469E-2</v>
      </c>
      <c r="F39" s="65">
        <f>AVERAGE(E7:E39)</f>
        <v>7.0977456043361628E-2</v>
      </c>
    </row>
    <row r="40" spans="1:6" ht="15.75" thickBot="1" x14ac:dyDescent="0.3">
      <c r="A40" s="62">
        <v>44290</v>
      </c>
      <c r="B40" s="5">
        <v>11163</v>
      </c>
      <c r="C40" s="5">
        <f t="shared" ref="C40:C53" si="3">B40-B39</f>
        <v>2073</v>
      </c>
      <c r="D40" s="13">
        <f t="shared" si="1"/>
        <v>10126.5</v>
      </c>
      <c r="E40" s="59">
        <f>C40/D40</f>
        <v>0.20471041327210784</v>
      </c>
    </row>
    <row r="41" spans="1:6" ht="15.75" thickBot="1" x14ac:dyDescent="0.3">
      <c r="A41" s="62">
        <v>44291</v>
      </c>
      <c r="B41" s="13">
        <f>B40*(1+$F$39)</f>
        <v>11955.321341812045</v>
      </c>
      <c r="C41" s="13">
        <f t="shared" si="3"/>
        <v>792.32134181204492</v>
      </c>
      <c r="D41" s="13">
        <f t="shared" si="1"/>
        <v>11559.160670906022</v>
      </c>
      <c r="E41" s="59">
        <f t="shared" si="2"/>
        <v>6.8544885253328844E-2</v>
      </c>
    </row>
    <row r="42" spans="1:6" ht="15.75" thickBot="1" x14ac:dyDescent="0.3">
      <c r="A42" s="62">
        <v>44292</v>
      </c>
      <c r="B42" s="13">
        <f>B41*(1+$F$39)</f>
        <v>12803.879636834772</v>
      </c>
      <c r="C42" s="13">
        <f t="shared" si="3"/>
        <v>848.55829502272718</v>
      </c>
      <c r="D42" s="13">
        <f t="shared" si="1"/>
        <v>12379.600489323409</v>
      </c>
      <c r="E42" s="59">
        <f t="shared" si="2"/>
        <v>6.8544885253328885E-2</v>
      </c>
    </row>
    <row r="43" spans="1:6" ht="15.75" thickBot="1" x14ac:dyDescent="0.3">
      <c r="A43" s="62">
        <v>44293</v>
      </c>
      <c r="B43" s="13">
        <f>B42*(1+$F$39)</f>
        <v>13712.666440942705</v>
      </c>
      <c r="C43" s="13">
        <f t="shared" si="3"/>
        <v>908.78680410793277</v>
      </c>
      <c r="D43" s="13">
        <f t="shared" si="1"/>
        <v>13258.273038888739</v>
      </c>
      <c r="E43" s="59">
        <f t="shared" si="2"/>
        <v>6.8544885253328885E-2</v>
      </c>
    </row>
    <row r="44" spans="1:6" ht="15.75" thickBot="1" x14ac:dyDescent="0.3">
      <c r="A44" s="62">
        <v>44294</v>
      </c>
      <c r="B44" s="67">
        <f>B43*(1+$F$39)</f>
        <v>14685.956620491996</v>
      </c>
      <c r="C44" s="13">
        <f t="shared" si="3"/>
        <v>973.29017954929077</v>
      </c>
      <c r="D44" s="13">
        <f t="shared" si="1"/>
        <v>14199.31153071735</v>
      </c>
      <c r="E44" s="59">
        <f t="shared" si="2"/>
        <v>6.8544885253328899E-2</v>
      </c>
    </row>
    <row r="45" spans="1:6" ht="15.75" thickBot="1" x14ac:dyDescent="0.3">
      <c r="A45" s="62">
        <v>44295</v>
      </c>
      <c r="B45" s="66">
        <f>B44*(1-$F$39)</f>
        <v>13643.584780006309</v>
      </c>
      <c r="C45" s="13">
        <f t="shared" si="3"/>
        <v>-1042.3718404856863</v>
      </c>
      <c r="D45" s="13">
        <f t="shared" si="1"/>
        <v>14164.770700249152</v>
      </c>
      <c r="E45" s="59">
        <f t="shared" si="2"/>
        <v>-7.3589037376182276E-2</v>
      </c>
    </row>
    <row r="46" spans="1:6" ht="15.75" thickBot="1" x14ac:dyDescent="0.3">
      <c r="A46" s="62">
        <v>44296</v>
      </c>
      <c r="B46" s="13">
        <f t="shared" ref="B46:B53" si="4">B45*(1-$F$39)</f>
        <v>12675.197841009534</v>
      </c>
      <c r="C46" s="13">
        <f t="shared" si="3"/>
        <v>-968.38693899677492</v>
      </c>
      <c r="D46" s="13">
        <f t="shared" si="1"/>
        <v>13159.391310507923</v>
      </c>
      <c r="E46" s="59">
        <f t="shared" si="2"/>
        <v>-7.3589037376182206E-2</v>
      </c>
    </row>
    <row r="47" spans="1:6" ht="15.75" thickBot="1" x14ac:dyDescent="0.3">
      <c r="A47" s="62">
        <v>44297</v>
      </c>
      <c r="B47" s="13">
        <f t="shared" si="4"/>
        <v>11775.544543408369</v>
      </c>
      <c r="C47" s="13">
        <f t="shared" si="3"/>
        <v>-899.65329760116583</v>
      </c>
      <c r="D47" s="13">
        <f t="shared" si="1"/>
        <v>12225.371192208951</v>
      </c>
      <c r="E47" s="59">
        <f t="shared" si="2"/>
        <v>-7.3589037376182206E-2</v>
      </c>
    </row>
    <row r="48" spans="1:6" ht="15.75" thickBot="1" x14ac:dyDescent="0.3">
      <c r="A48" s="62">
        <v>44298</v>
      </c>
      <c r="B48" s="13">
        <f t="shared" si="4"/>
        <v>10939.746348191955</v>
      </c>
      <c r="C48" s="13">
        <f t="shared" si="3"/>
        <v>-835.79819521641366</v>
      </c>
      <c r="D48" s="13">
        <f t="shared" si="1"/>
        <v>11357.645445800161</v>
      </c>
      <c r="E48" s="59">
        <f t="shared" si="2"/>
        <v>-7.3589037376182206E-2</v>
      </c>
    </row>
    <row r="49" spans="1:5" ht="15.75" thickBot="1" x14ac:dyDescent="0.3">
      <c r="A49" s="62">
        <v>44299</v>
      </c>
      <c r="B49" s="13">
        <f t="shared" si="4"/>
        <v>10163.270982637636</v>
      </c>
      <c r="C49" s="13">
        <f t="shared" si="3"/>
        <v>-776.47536555431907</v>
      </c>
      <c r="D49" s="13">
        <f t="shared" si="1"/>
        <v>10551.508665414796</v>
      </c>
      <c r="E49" s="59">
        <f t="shared" si="2"/>
        <v>-7.3589037376182137E-2</v>
      </c>
    </row>
    <row r="50" spans="1:5" ht="15.75" thickBot="1" x14ac:dyDescent="0.3">
      <c r="A50" s="62">
        <v>44300</v>
      </c>
      <c r="B50" s="13">
        <f t="shared" si="4"/>
        <v>9441.9078632107012</v>
      </c>
      <c r="C50" s="13">
        <f t="shared" si="3"/>
        <v>-721.36311942693465</v>
      </c>
      <c r="D50" s="13">
        <f t="shared" si="1"/>
        <v>9802.5894229241676</v>
      </c>
      <c r="E50" s="59">
        <f t="shared" si="2"/>
        <v>-7.3589037376182179E-2</v>
      </c>
    </row>
    <row r="51" spans="1:5" ht="15.75" thickBot="1" x14ac:dyDescent="0.3">
      <c r="A51" s="62">
        <v>44301</v>
      </c>
      <c r="B51" s="13">
        <f t="shared" si="4"/>
        <v>8771.7452628841929</v>
      </c>
      <c r="C51" s="13">
        <f t="shared" si="3"/>
        <v>-670.16260032650825</v>
      </c>
      <c r="D51" s="13">
        <f t="shared" si="1"/>
        <v>9106.8265630474471</v>
      </c>
      <c r="E51" s="59">
        <f t="shared" si="2"/>
        <v>-7.358903737618229E-2</v>
      </c>
    </row>
    <row r="52" spans="1:5" ht="15.75" thickBot="1" x14ac:dyDescent="0.3">
      <c r="A52" s="62">
        <v>44302</v>
      </c>
      <c r="B52" s="13">
        <f t="shared" si="4"/>
        <v>8149.1490990642651</v>
      </c>
      <c r="C52" s="13">
        <f t="shared" si="3"/>
        <v>-622.59616381992782</v>
      </c>
      <c r="D52" s="13">
        <f t="shared" si="1"/>
        <v>8460.4471809742281</v>
      </c>
      <c r="E52" s="59">
        <f t="shared" si="2"/>
        <v>-7.3589037376182206E-2</v>
      </c>
    </row>
    <row r="53" spans="1:5" ht="15.75" thickBot="1" x14ac:dyDescent="0.3">
      <c r="A53" s="62">
        <v>44303</v>
      </c>
      <c r="B53" s="13">
        <f t="shared" si="4"/>
        <v>7570.7432270946319</v>
      </c>
      <c r="C53" s="13">
        <f t="shared" si="3"/>
        <v>-578.40587196963315</v>
      </c>
      <c r="D53" s="13">
        <f t="shared" si="1"/>
        <v>7859.9461630794485</v>
      </c>
      <c r="E53" s="59">
        <f t="shared" si="2"/>
        <v>-7.3589037376182165E-2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B3" sqref="B3"/>
    </sheetView>
  </sheetViews>
  <sheetFormatPr defaultRowHeight="15" x14ac:dyDescent="0.25"/>
  <cols>
    <col min="1" max="1" width="11.140625" bestFit="1" customWidth="1"/>
    <col min="2" max="2" width="9" bestFit="1" customWidth="1"/>
    <col min="3" max="3" width="12" bestFit="1" customWidth="1"/>
    <col min="4" max="4" width="25.85546875" bestFit="1" customWidth="1"/>
    <col min="5" max="5" width="26" bestFit="1" customWidth="1"/>
    <col min="6" max="6" width="13.140625" bestFit="1" customWidth="1"/>
  </cols>
  <sheetData>
    <row r="1" spans="1:6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</row>
    <row r="2" spans="1:6" x14ac:dyDescent="0.25">
      <c r="A2" s="74">
        <v>44197</v>
      </c>
      <c r="B2" s="1">
        <v>631</v>
      </c>
    </row>
    <row r="3" spans="1:6" x14ac:dyDescent="0.25">
      <c r="A3" s="74">
        <v>44198</v>
      </c>
      <c r="B3" s="1">
        <v>592</v>
      </c>
    </row>
    <row r="4" spans="1:6" x14ac:dyDescent="0.25">
      <c r="A4" s="74">
        <v>44199</v>
      </c>
      <c r="B4" s="1">
        <v>581</v>
      </c>
    </row>
    <row r="5" spans="1:6" x14ac:dyDescent="0.25">
      <c r="A5" s="74">
        <v>44200</v>
      </c>
      <c r="B5" s="1">
        <v>516</v>
      </c>
    </row>
    <row r="6" spans="1:6" x14ac:dyDescent="0.25">
      <c r="A6" s="74">
        <v>44201</v>
      </c>
      <c r="B6" s="1">
        <v>539</v>
      </c>
    </row>
    <row r="7" spans="1:6" x14ac:dyDescent="0.25">
      <c r="A7" s="74">
        <v>44202</v>
      </c>
      <c r="B7" s="1">
        <v>795</v>
      </c>
    </row>
    <row r="8" spans="1:6" x14ac:dyDescent="0.25">
      <c r="A8" s="74">
        <v>44203</v>
      </c>
      <c r="B8" s="1">
        <v>665</v>
      </c>
    </row>
    <row r="9" spans="1:6" x14ac:dyDescent="0.25">
      <c r="A9" s="74">
        <v>44204</v>
      </c>
      <c r="B9" s="1">
        <v>654</v>
      </c>
    </row>
    <row r="10" spans="1:6" x14ac:dyDescent="0.25">
      <c r="A10" s="74">
        <v>44205</v>
      </c>
      <c r="B10" s="1">
        <v>595</v>
      </c>
    </row>
    <row r="11" spans="1:6" x14ac:dyDescent="0.25">
      <c r="A11" s="74">
        <v>44206</v>
      </c>
      <c r="B11" s="1">
        <v>656</v>
      </c>
    </row>
    <row r="12" spans="1:6" x14ac:dyDescent="0.25">
      <c r="A12" s="74">
        <v>44207</v>
      </c>
      <c r="B12" s="1">
        <v>434</v>
      </c>
    </row>
    <row r="13" spans="1:6" x14ac:dyDescent="0.25">
      <c r="A13" s="74">
        <v>44208</v>
      </c>
      <c r="B13" s="1">
        <v>473</v>
      </c>
    </row>
    <row r="14" spans="1:6" x14ac:dyDescent="0.25">
      <c r="A14" s="74">
        <v>44209</v>
      </c>
      <c r="B14" s="1">
        <v>675</v>
      </c>
    </row>
    <row r="15" spans="1:6" x14ac:dyDescent="0.25">
      <c r="A15" s="74">
        <v>44210</v>
      </c>
      <c r="B15" s="1">
        <v>607</v>
      </c>
    </row>
    <row r="16" spans="1:6" x14ac:dyDescent="0.25">
      <c r="A16" s="74">
        <v>44211</v>
      </c>
      <c r="B16" s="1">
        <v>574</v>
      </c>
    </row>
    <row r="17" spans="1:5" x14ac:dyDescent="0.25">
      <c r="A17" s="74">
        <v>44212</v>
      </c>
      <c r="B17" s="1">
        <v>571</v>
      </c>
    </row>
    <row r="18" spans="1:5" x14ac:dyDescent="0.25">
      <c r="A18" s="74">
        <v>44213</v>
      </c>
      <c r="B18" s="1">
        <v>530</v>
      </c>
    </row>
    <row r="19" spans="1:5" x14ac:dyDescent="0.25">
      <c r="A19" s="74">
        <v>44214</v>
      </c>
      <c r="B19" s="1">
        <v>395</v>
      </c>
    </row>
    <row r="20" spans="1:5" x14ac:dyDescent="0.25">
      <c r="A20" s="74">
        <v>44215</v>
      </c>
      <c r="B20" s="1">
        <v>473</v>
      </c>
    </row>
    <row r="21" spans="1:5" x14ac:dyDescent="0.25">
      <c r="A21" s="74">
        <v>44216</v>
      </c>
      <c r="B21" s="1">
        <v>501</v>
      </c>
    </row>
    <row r="22" spans="1:5" x14ac:dyDescent="0.25">
      <c r="A22" s="74">
        <v>44217</v>
      </c>
      <c r="B22" s="1">
        <v>527</v>
      </c>
    </row>
    <row r="23" spans="1:5" x14ac:dyDescent="0.25">
      <c r="A23" s="74">
        <v>44218</v>
      </c>
      <c r="B23" s="1">
        <v>482</v>
      </c>
    </row>
    <row r="24" spans="1:5" x14ac:dyDescent="0.25">
      <c r="A24" s="74">
        <v>44219</v>
      </c>
      <c r="B24" s="1">
        <v>435</v>
      </c>
    </row>
    <row r="25" spans="1:5" x14ac:dyDescent="0.25">
      <c r="A25" s="74">
        <v>44220</v>
      </c>
      <c r="B25" s="1">
        <v>479</v>
      </c>
    </row>
    <row r="26" spans="1:5" x14ac:dyDescent="0.25">
      <c r="A26" s="74">
        <v>44221</v>
      </c>
      <c r="B26" s="1">
        <v>348</v>
      </c>
    </row>
    <row r="27" spans="1:5" x14ac:dyDescent="0.25">
      <c r="A27" s="74">
        <v>44222</v>
      </c>
      <c r="B27" s="1">
        <v>342</v>
      </c>
    </row>
    <row r="28" spans="1:5" x14ac:dyDescent="0.25">
      <c r="A28" s="74">
        <v>44223</v>
      </c>
      <c r="B28" s="1">
        <v>434</v>
      </c>
    </row>
    <row r="29" spans="1:5" x14ac:dyDescent="0.25">
      <c r="A29" s="74">
        <v>44224</v>
      </c>
      <c r="B29" s="1">
        <v>394</v>
      </c>
    </row>
    <row r="30" spans="1:5" x14ac:dyDescent="0.25">
      <c r="A30" s="74">
        <v>44225</v>
      </c>
      <c r="B30" s="1">
        <v>494</v>
      </c>
    </row>
    <row r="31" spans="1:5" x14ac:dyDescent="0.25">
      <c r="A31" s="74">
        <v>44226</v>
      </c>
      <c r="B31" s="1">
        <v>429</v>
      </c>
    </row>
    <row r="32" spans="1:5" x14ac:dyDescent="0.25">
      <c r="A32" s="74">
        <v>44227</v>
      </c>
      <c r="B32" s="1">
        <v>483</v>
      </c>
      <c r="C32" s="1">
        <v>483</v>
      </c>
      <c r="D32" s="2">
        <v>483</v>
      </c>
      <c r="E32" s="2">
        <v>483</v>
      </c>
    </row>
    <row r="33" spans="1:6" x14ac:dyDescent="0.25">
      <c r="A33" s="74">
        <v>44228</v>
      </c>
      <c r="C33" s="1">
        <f t="shared" ref="C33:C60" si="0">_xlfn.FORECAST.ETS(A33,$B$2:$B$32,$A$2:$A$32,1,1)</f>
        <v>271.89993997313513</v>
      </c>
      <c r="D33" s="2">
        <f t="shared" ref="D33:D60" si="1">C33-_xlfn.FORECAST.ETS.CONFINT(A33,$B$2:$B$32,$A$2:$A$32,0.95,1,1)</f>
        <v>156.62008716828689</v>
      </c>
      <c r="E33" s="2">
        <f t="shared" ref="E33:E60" si="2">C33+_xlfn.FORECAST.ETS.CONFINT(A33,$B$2:$B$32,$A$2:$A$32,0.95,1,1)</f>
        <v>387.17979277798338</v>
      </c>
      <c r="F33">
        <v>328</v>
      </c>
    </row>
    <row r="34" spans="1:6" x14ac:dyDescent="0.25">
      <c r="A34" s="74">
        <v>44229</v>
      </c>
      <c r="C34" s="1">
        <f t="shared" si="0"/>
        <v>337.12176130636226</v>
      </c>
      <c r="D34" s="2">
        <f t="shared" si="1"/>
        <v>218.26599681299615</v>
      </c>
      <c r="E34" s="2">
        <f t="shared" si="2"/>
        <v>455.97752579972837</v>
      </c>
      <c r="F34">
        <v>334</v>
      </c>
    </row>
    <row r="35" spans="1:6" x14ac:dyDescent="0.25">
      <c r="A35" s="74">
        <v>44230</v>
      </c>
      <c r="C35" s="1">
        <f t="shared" si="0"/>
        <v>558.55092401621675</v>
      </c>
      <c r="D35" s="2">
        <f t="shared" si="1"/>
        <v>432.03807386390122</v>
      </c>
      <c r="E35" s="2">
        <f t="shared" si="2"/>
        <v>685.06377416853229</v>
      </c>
      <c r="F35">
        <v>503</v>
      </c>
    </row>
    <row r="36" spans="1:6" x14ac:dyDescent="0.25">
      <c r="A36" s="74">
        <v>44231</v>
      </c>
      <c r="C36" s="1">
        <f t="shared" si="0"/>
        <v>478.11547911254604</v>
      </c>
      <c r="D36" s="2">
        <f t="shared" si="1"/>
        <v>339.04296168639792</v>
      </c>
      <c r="E36" s="2">
        <f t="shared" si="2"/>
        <v>617.18799653869416</v>
      </c>
      <c r="F36">
        <v>463</v>
      </c>
    </row>
    <row r="37" spans="1:6" x14ac:dyDescent="0.25">
      <c r="A37" s="74">
        <v>44232</v>
      </c>
      <c r="C37" s="1">
        <f t="shared" si="0"/>
        <v>474.21171433321689</v>
      </c>
      <c r="D37" s="2">
        <f t="shared" si="1"/>
        <v>317.53057494013535</v>
      </c>
      <c r="E37" s="2">
        <f t="shared" si="2"/>
        <v>630.89285372629843</v>
      </c>
      <c r="F37">
        <v>415</v>
      </c>
    </row>
    <row r="38" spans="1:6" x14ac:dyDescent="0.25">
      <c r="A38" s="74">
        <v>44233</v>
      </c>
      <c r="C38" s="1">
        <f t="shared" si="0"/>
        <v>473.135280906427</v>
      </c>
      <c r="D38" s="2">
        <f t="shared" si="1"/>
        <v>294.12623250963304</v>
      </c>
      <c r="E38" s="2">
        <f t="shared" si="2"/>
        <v>652.14432930322096</v>
      </c>
      <c r="F38">
        <v>414</v>
      </c>
    </row>
    <row r="39" spans="1:6" x14ac:dyDescent="0.25">
      <c r="A39" s="74">
        <v>44234</v>
      </c>
      <c r="C39" s="1">
        <f t="shared" si="0"/>
        <v>470.97513137140248</v>
      </c>
      <c r="D39" s="2">
        <f t="shared" si="1"/>
        <v>265.44596034709184</v>
      </c>
      <c r="E39" s="2">
        <f t="shared" si="2"/>
        <v>676.50430239571313</v>
      </c>
      <c r="F39">
        <v>448</v>
      </c>
    </row>
    <row r="40" spans="1:6" x14ac:dyDescent="0.25">
      <c r="A40" s="74">
        <v>44235</v>
      </c>
      <c r="C40" s="1">
        <f t="shared" si="0"/>
        <v>348.50359115803087</v>
      </c>
      <c r="D40" s="2">
        <f t="shared" si="1"/>
        <v>112.73909947135536</v>
      </c>
      <c r="E40" s="2">
        <f t="shared" si="2"/>
        <v>584.26808284470644</v>
      </c>
      <c r="F40">
        <v>399</v>
      </c>
    </row>
    <row r="41" spans="1:6" x14ac:dyDescent="0.25">
      <c r="A41" s="74">
        <v>44236</v>
      </c>
      <c r="C41" s="1">
        <f t="shared" si="0"/>
        <v>413.72541249125811</v>
      </c>
      <c r="D41" s="2">
        <f t="shared" si="1"/>
        <v>144.58926993906169</v>
      </c>
      <c r="E41" s="2">
        <f t="shared" si="2"/>
        <v>682.86155504345447</v>
      </c>
      <c r="F41">
        <v>375</v>
      </c>
    </row>
    <row r="42" spans="1:6" x14ac:dyDescent="0.25">
      <c r="A42" s="74">
        <v>44237</v>
      </c>
      <c r="C42" s="1">
        <f t="shared" si="0"/>
        <v>635.15457520111249</v>
      </c>
      <c r="D42" s="2">
        <f t="shared" si="1"/>
        <v>329.81499849763651</v>
      </c>
      <c r="E42" s="2">
        <f t="shared" si="2"/>
        <v>940.49415190458853</v>
      </c>
      <c r="F42">
        <v>558</v>
      </c>
    </row>
    <row r="43" spans="1:6" x14ac:dyDescent="0.25">
      <c r="A43" s="74">
        <v>44238</v>
      </c>
      <c r="C43" s="1">
        <f t="shared" si="0"/>
        <v>554.71913029744189</v>
      </c>
      <c r="D43" s="2">
        <f t="shared" si="1"/>
        <v>210.63458792379635</v>
      </c>
      <c r="E43" s="2">
        <f t="shared" si="2"/>
        <v>898.8036726710875</v>
      </c>
      <c r="F43">
        <v>510</v>
      </c>
    </row>
    <row r="44" spans="1:6" x14ac:dyDescent="0.25">
      <c r="A44" s="74">
        <v>44239</v>
      </c>
      <c r="C44" s="1">
        <f t="shared" si="0"/>
        <v>550.81536551811269</v>
      </c>
      <c r="D44" s="2">
        <f t="shared" si="1"/>
        <v>165.67214025716447</v>
      </c>
      <c r="E44" s="2">
        <f t="shared" si="2"/>
        <v>935.95859077906084</v>
      </c>
      <c r="F44">
        <v>599</v>
      </c>
    </row>
    <row r="45" spans="1:6" x14ac:dyDescent="0.25">
      <c r="A45" s="74">
        <v>44240</v>
      </c>
      <c r="C45" s="1">
        <f t="shared" si="0"/>
        <v>549.73893209132279</v>
      </c>
      <c r="D45" s="2">
        <f t="shared" si="1"/>
        <v>121.40384453405687</v>
      </c>
      <c r="E45" s="2">
        <f t="shared" si="2"/>
        <v>978.07401964858877</v>
      </c>
      <c r="F45">
        <v>529</v>
      </c>
    </row>
    <row r="46" spans="1:6" x14ac:dyDescent="0.25">
      <c r="A46" s="74">
        <v>44241</v>
      </c>
      <c r="C46" s="1">
        <f t="shared" si="0"/>
        <v>547.57878255629839</v>
      </c>
      <c r="D46" s="2">
        <f t="shared" si="1"/>
        <v>74.063843779498825</v>
      </c>
      <c r="E46" s="2">
        <f t="shared" si="2"/>
        <v>1021.093721333098</v>
      </c>
      <c r="F46">
        <v>645</v>
      </c>
    </row>
    <row r="47" spans="1:6" x14ac:dyDescent="0.25">
      <c r="A47" s="74">
        <v>44242</v>
      </c>
      <c r="C47" s="1">
        <f t="shared" si="0"/>
        <v>425.10724234292672</v>
      </c>
      <c r="D47" s="2">
        <f t="shared" si="1"/>
        <v>-95.504728730780357</v>
      </c>
      <c r="E47" s="2">
        <f t="shared" si="2"/>
        <v>945.71921341663381</v>
      </c>
      <c r="F47">
        <v>493</v>
      </c>
    </row>
    <row r="48" spans="1:6" x14ac:dyDescent="0.25">
      <c r="A48" s="74">
        <v>44243</v>
      </c>
      <c r="C48" s="1">
        <f t="shared" si="0"/>
        <v>490.32906367615385</v>
      </c>
      <c r="D48" s="2">
        <f t="shared" si="1"/>
        <v>-79.098520256496499</v>
      </c>
      <c r="E48" s="2">
        <f t="shared" si="2"/>
        <v>1059.7566476088041</v>
      </c>
      <c r="F48">
        <v>461</v>
      </c>
    </row>
    <row r="49" spans="1:6" x14ac:dyDescent="0.25">
      <c r="A49" s="74">
        <v>44244</v>
      </c>
      <c r="C49" s="1">
        <f t="shared" si="0"/>
        <v>711.75822638600835</v>
      </c>
      <c r="D49" s="2">
        <f t="shared" si="1"/>
        <v>91.827250854296494</v>
      </c>
      <c r="E49" s="2">
        <f t="shared" si="2"/>
        <v>1331.6892019177203</v>
      </c>
      <c r="F49">
        <v>721</v>
      </c>
    </row>
    <row r="50" spans="1:6" x14ac:dyDescent="0.25">
      <c r="A50" s="74">
        <v>44245</v>
      </c>
      <c r="C50" s="1">
        <f t="shared" si="0"/>
        <v>631.32278148233763</v>
      </c>
      <c r="D50" s="2">
        <f t="shared" si="1"/>
        <v>-40.727843698297988</v>
      </c>
      <c r="E50" s="2">
        <f t="shared" si="2"/>
        <v>1303.3734066629731</v>
      </c>
      <c r="F50">
        <v>736</v>
      </c>
    </row>
    <row r="51" spans="1:6" x14ac:dyDescent="0.25">
      <c r="A51" s="74">
        <v>44246</v>
      </c>
      <c r="C51" s="1">
        <f t="shared" si="0"/>
        <v>627.41901670300842</v>
      </c>
      <c r="D51" s="2">
        <f t="shared" si="1"/>
        <v>-98.305416969156795</v>
      </c>
      <c r="E51" s="2">
        <f t="shared" si="2"/>
        <v>1353.1434503751736</v>
      </c>
      <c r="F51">
        <v>823</v>
      </c>
    </row>
    <row r="52" spans="1:6" x14ac:dyDescent="0.25">
      <c r="A52" s="74">
        <v>44247</v>
      </c>
      <c r="C52" s="1">
        <f t="shared" si="0"/>
        <v>626.34258327621865</v>
      </c>
      <c r="D52" s="2">
        <f t="shared" si="1"/>
        <v>-154.55526025548465</v>
      </c>
      <c r="E52" s="2">
        <f t="shared" si="2"/>
        <v>1407.2404268079219</v>
      </c>
      <c r="F52">
        <v>897</v>
      </c>
    </row>
    <row r="53" spans="1:6" x14ac:dyDescent="0.25">
      <c r="A53" s="74">
        <v>44248</v>
      </c>
      <c r="C53" s="1">
        <f t="shared" si="0"/>
        <v>624.18243374119425</v>
      </c>
      <c r="D53" s="2">
        <f t="shared" si="1"/>
        <v>-213.33998575346152</v>
      </c>
      <c r="E53" s="2">
        <f t="shared" si="2"/>
        <v>1461.7048532358499</v>
      </c>
      <c r="F53">
        <v>921</v>
      </c>
    </row>
    <row r="54" spans="1:6" x14ac:dyDescent="0.25">
      <c r="A54" s="74">
        <v>44249</v>
      </c>
      <c r="C54" s="1">
        <f t="shared" si="0"/>
        <v>501.71089352782258</v>
      </c>
      <c r="D54" s="2">
        <f t="shared" si="1"/>
        <v>-393.88469821672982</v>
      </c>
      <c r="E54" s="2">
        <f t="shared" si="2"/>
        <v>1397.3064852723751</v>
      </c>
      <c r="F54">
        <v>760</v>
      </c>
    </row>
    <row r="55" spans="1:6" x14ac:dyDescent="0.25">
      <c r="A55" s="74">
        <v>44250</v>
      </c>
      <c r="C55" s="1">
        <f t="shared" si="0"/>
        <v>566.9327148610497</v>
      </c>
      <c r="D55" s="2">
        <f t="shared" si="1"/>
        <v>-388.06124110644555</v>
      </c>
      <c r="E55" s="2">
        <f t="shared" si="2"/>
        <v>1521.926670828545</v>
      </c>
      <c r="F55">
        <v>643</v>
      </c>
    </row>
    <row r="56" spans="1:6" x14ac:dyDescent="0.25">
      <c r="A56" s="74">
        <v>44251</v>
      </c>
      <c r="C56" s="1">
        <f t="shared" si="0"/>
        <v>788.3618775709042</v>
      </c>
      <c r="D56" s="2">
        <f t="shared" si="1"/>
        <v>-227.36358044175904</v>
      </c>
      <c r="E56" s="2">
        <f t="shared" si="2"/>
        <v>1804.0873355835674</v>
      </c>
      <c r="F56">
        <v>1167</v>
      </c>
    </row>
    <row r="57" spans="1:6" x14ac:dyDescent="0.25">
      <c r="A57" s="74">
        <v>44252</v>
      </c>
      <c r="C57" s="1">
        <f t="shared" si="0"/>
        <v>707.92643266723348</v>
      </c>
      <c r="D57" s="2">
        <f t="shared" si="1"/>
        <v>-369.83096556926125</v>
      </c>
      <c r="E57" s="2">
        <f t="shared" si="2"/>
        <v>1785.6838309037282</v>
      </c>
      <c r="F57">
        <v>1145</v>
      </c>
    </row>
    <row r="58" spans="1:6" x14ac:dyDescent="0.25">
      <c r="A58" s="74">
        <v>44253</v>
      </c>
      <c r="C58" s="1">
        <f t="shared" si="0"/>
        <v>704.02266788790428</v>
      </c>
      <c r="D58" s="2">
        <f t="shared" si="1"/>
        <v>-437.03699806707903</v>
      </c>
      <c r="E58" s="2">
        <f t="shared" si="2"/>
        <v>1845.0823338428877</v>
      </c>
      <c r="F58">
        <v>1034</v>
      </c>
    </row>
    <row r="59" spans="1:6" x14ac:dyDescent="0.25">
      <c r="A59" s="74">
        <v>44254</v>
      </c>
      <c r="C59" s="1">
        <f t="shared" si="0"/>
        <v>702.9462344611145</v>
      </c>
      <c r="D59" s="2">
        <f t="shared" si="1"/>
        <v>-502.65816028945778</v>
      </c>
      <c r="E59" s="2">
        <f t="shared" si="2"/>
        <v>1908.5506292116868</v>
      </c>
      <c r="F59">
        <v>987</v>
      </c>
    </row>
    <row r="60" spans="1:6" x14ac:dyDescent="0.25">
      <c r="A60" s="74">
        <v>44255</v>
      </c>
      <c r="C60" s="1">
        <f t="shared" si="0"/>
        <v>700.78608492608998</v>
      </c>
      <c r="D60" s="2">
        <f t="shared" si="1"/>
        <v>-570.57959445602376</v>
      </c>
      <c r="E60" s="2">
        <f t="shared" si="2"/>
        <v>1972.1517643082038</v>
      </c>
      <c r="F60">
        <v>1051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6"/>
  <sheetViews>
    <sheetView workbookViewId="0"/>
  </sheetViews>
  <sheetFormatPr defaultRowHeight="15" x14ac:dyDescent="0.25"/>
  <cols>
    <col min="1" max="1" width="10.7109375" bestFit="1" customWidth="1"/>
    <col min="2" max="2" width="16.7109375" customWidth="1"/>
    <col min="3" max="3" width="25" customWidth="1"/>
    <col min="4" max="4" width="39.140625" customWidth="1"/>
    <col min="5" max="5" width="39.28515625" customWidth="1"/>
  </cols>
  <sheetData>
    <row r="1" spans="1:5" x14ac:dyDescent="0.25">
      <c r="A1" t="s">
        <v>8</v>
      </c>
      <c r="B1" t="s">
        <v>1</v>
      </c>
      <c r="C1" t="s">
        <v>9</v>
      </c>
      <c r="D1" t="s">
        <v>10</v>
      </c>
      <c r="E1" t="s">
        <v>11</v>
      </c>
    </row>
    <row r="2" spans="1:5" x14ac:dyDescent="0.25">
      <c r="A2" s="70">
        <v>43983</v>
      </c>
      <c r="B2" s="71">
        <v>1413</v>
      </c>
    </row>
    <row r="3" spans="1:5" x14ac:dyDescent="0.25">
      <c r="A3" s="70">
        <v>43984</v>
      </c>
      <c r="B3" s="71">
        <v>1109</v>
      </c>
    </row>
    <row r="4" spans="1:5" x14ac:dyDescent="0.25">
      <c r="A4" s="70">
        <v>43985</v>
      </c>
      <c r="B4" s="71">
        <v>1275.5</v>
      </c>
    </row>
    <row r="5" spans="1:5" x14ac:dyDescent="0.25">
      <c r="A5" s="70">
        <v>43986</v>
      </c>
      <c r="B5" s="71">
        <v>1442</v>
      </c>
    </row>
    <row r="6" spans="1:5" x14ac:dyDescent="0.25">
      <c r="A6" s="70">
        <v>43987</v>
      </c>
      <c r="B6" s="71">
        <v>1150</v>
      </c>
    </row>
    <row r="7" spans="1:5" x14ac:dyDescent="0.25">
      <c r="A7" s="70">
        <v>43988</v>
      </c>
      <c r="B7" s="71">
        <v>1285.5</v>
      </c>
    </row>
    <row r="8" spans="1:5" x14ac:dyDescent="0.25">
      <c r="A8" s="70">
        <v>43989</v>
      </c>
      <c r="B8" s="71">
        <v>1421</v>
      </c>
    </row>
    <row r="9" spans="1:5" x14ac:dyDescent="0.25">
      <c r="A9" s="70">
        <v>43990</v>
      </c>
      <c r="B9" s="71">
        <v>1314</v>
      </c>
    </row>
    <row r="10" spans="1:5" x14ac:dyDescent="0.25">
      <c r="A10" s="70">
        <v>43991</v>
      </c>
      <c r="B10" s="71">
        <v>1015</v>
      </c>
    </row>
    <row r="11" spans="1:5" x14ac:dyDescent="0.25">
      <c r="A11" s="70">
        <v>43992</v>
      </c>
      <c r="B11" s="71">
        <v>1277.5</v>
      </c>
    </row>
    <row r="12" spans="1:5" x14ac:dyDescent="0.25">
      <c r="A12" s="70">
        <v>43993</v>
      </c>
      <c r="B12" s="71">
        <v>1540</v>
      </c>
    </row>
    <row r="13" spans="1:5" x14ac:dyDescent="0.25">
      <c r="A13" s="70">
        <v>43994</v>
      </c>
      <c r="B13" s="71">
        <v>1372</v>
      </c>
    </row>
    <row r="14" spans="1:5" x14ac:dyDescent="0.25">
      <c r="A14" s="70">
        <v>43995</v>
      </c>
      <c r="B14" s="71">
        <v>1383</v>
      </c>
    </row>
    <row r="15" spans="1:5" x14ac:dyDescent="0.25">
      <c r="A15" s="70">
        <v>43996</v>
      </c>
      <c r="B15" s="71">
        <v>1395</v>
      </c>
    </row>
    <row r="16" spans="1:5" x14ac:dyDescent="0.25">
      <c r="A16" s="70">
        <v>43997</v>
      </c>
      <c r="B16" s="71">
        <v>1168</v>
      </c>
    </row>
    <row r="17" spans="1:2" x14ac:dyDescent="0.25">
      <c r="A17" s="70">
        <v>43998</v>
      </c>
      <c r="B17" s="71">
        <v>941</v>
      </c>
    </row>
    <row r="18" spans="1:2" x14ac:dyDescent="0.25">
      <c r="A18" s="70">
        <v>43999</v>
      </c>
      <c r="B18" s="71">
        <v>1359</v>
      </c>
    </row>
    <row r="19" spans="1:2" x14ac:dyDescent="0.25">
      <c r="A19" s="70">
        <v>44000</v>
      </c>
      <c r="B19" s="71">
        <v>1298</v>
      </c>
    </row>
    <row r="20" spans="1:2" x14ac:dyDescent="0.25">
      <c r="A20" s="70">
        <v>44001</v>
      </c>
      <c r="B20" s="71">
        <v>1269</v>
      </c>
    </row>
    <row r="21" spans="1:2" x14ac:dyDescent="0.25">
      <c r="A21" s="70">
        <v>44002</v>
      </c>
      <c r="B21" s="71">
        <v>1197</v>
      </c>
    </row>
    <row r="22" spans="1:2" x14ac:dyDescent="0.25">
      <c r="A22" s="70">
        <v>44003</v>
      </c>
      <c r="B22" s="71">
        <v>1162.5</v>
      </c>
    </row>
    <row r="23" spans="1:2" x14ac:dyDescent="0.25">
      <c r="A23" s="70">
        <v>44004</v>
      </c>
      <c r="B23" s="71">
        <v>1128</v>
      </c>
    </row>
    <row r="24" spans="1:2" x14ac:dyDescent="0.25">
      <c r="A24" s="70">
        <v>44005</v>
      </c>
      <c r="B24" s="71">
        <v>1136</v>
      </c>
    </row>
    <row r="25" spans="1:2" x14ac:dyDescent="0.25">
      <c r="A25" s="70">
        <v>44006</v>
      </c>
      <c r="B25" s="71">
        <v>1144</v>
      </c>
    </row>
    <row r="26" spans="1:2" x14ac:dyDescent="0.25">
      <c r="A26" s="70">
        <v>44007</v>
      </c>
      <c r="B26" s="71">
        <v>1365</v>
      </c>
    </row>
    <row r="27" spans="1:2" x14ac:dyDescent="0.25">
      <c r="A27" s="70">
        <v>44008</v>
      </c>
      <c r="B27" s="71">
        <v>1297</v>
      </c>
    </row>
    <row r="28" spans="1:2" x14ac:dyDescent="0.25">
      <c r="A28" s="70">
        <v>44009</v>
      </c>
      <c r="B28" s="71">
        <v>1460</v>
      </c>
    </row>
    <row r="29" spans="1:2" x14ac:dyDescent="0.25">
      <c r="A29" s="70">
        <v>44010</v>
      </c>
      <c r="B29" s="71">
        <v>1300</v>
      </c>
    </row>
    <row r="30" spans="1:2" x14ac:dyDescent="0.25">
      <c r="A30" s="70">
        <v>44011</v>
      </c>
      <c r="B30" s="71">
        <v>1101.5</v>
      </c>
    </row>
    <row r="31" spans="1:2" x14ac:dyDescent="0.25">
      <c r="A31" s="70">
        <v>44012</v>
      </c>
      <c r="B31" s="71">
        <v>903</v>
      </c>
    </row>
    <row r="32" spans="1:2" x14ac:dyDescent="0.25">
      <c r="A32" s="70">
        <v>44013</v>
      </c>
      <c r="B32" s="71">
        <v>1511</v>
      </c>
    </row>
    <row r="33" spans="1:2" x14ac:dyDescent="0.25">
      <c r="A33" s="70">
        <v>44014</v>
      </c>
      <c r="B33" s="71">
        <v>1554</v>
      </c>
    </row>
    <row r="34" spans="1:2" x14ac:dyDescent="0.25">
      <c r="A34" s="70">
        <v>44015</v>
      </c>
      <c r="B34" s="71">
        <v>1372</v>
      </c>
    </row>
    <row r="35" spans="1:2" x14ac:dyDescent="0.25">
      <c r="A35" s="70">
        <v>44016</v>
      </c>
      <c r="B35" s="71">
        <v>1180</v>
      </c>
    </row>
    <row r="36" spans="1:2" x14ac:dyDescent="0.25">
      <c r="A36" s="70">
        <v>44017</v>
      </c>
      <c r="B36" s="71">
        <v>1311</v>
      </c>
    </row>
    <row r="37" spans="1:2" x14ac:dyDescent="0.25">
      <c r="A37" s="70">
        <v>44018</v>
      </c>
      <c r="B37" s="71">
        <v>1201</v>
      </c>
    </row>
    <row r="38" spans="1:2" x14ac:dyDescent="0.25">
      <c r="A38" s="70">
        <v>44019</v>
      </c>
      <c r="B38" s="71">
        <v>806</v>
      </c>
    </row>
    <row r="39" spans="1:2" x14ac:dyDescent="0.25">
      <c r="A39" s="70">
        <v>44020</v>
      </c>
      <c r="B39" s="71">
        <v>1381</v>
      </c>
    </row>
    <row r="40" spans="1:2" x14ac:dyDescent="0.25">
      <c r="A40" s="70">
        <v>44021</v>
      </c>
      <c r="B40" s="71">
        <v>1282</v>
      </c>
    </row>
    <row r="41" spans="1:2" x14ac:dyDescent="0.25">
      <c r="A41" s="70">
        <v>44022</v>
      </c>
      <c r="B41" s="71">
        <v>1354</v>
      </c>
    </row>
    <row r="42" spans="1:2" x14ac:dyDescent="0.25">
      <c r="A42" s="70">
        <v>44023</v>
      </c>
      <c r="B42" s="71">
        <v>1308</v>
      </c>
    </row>
    <row r="43" spans="1:2" x14ac:dyDescent="0.25">
      <c r="A43" s="70">
        <v>44024</v>
      </c>
      <c r="B43" s="71">
        <v>1263</v>
      </c>
    </row>
    <row r="44" spans="1:2" x14ac:dyDescent="0.25">
      <c r="A44" s="70">
        <v>44025</v>
      </c>
      <c r="B44" s="71">
        <v>1174</v>
      </c>
    </row>
    <row r="45" spans="1:2" x14ac:dyDescent="0.25">
      <c r="A45" s="70">
        <v>44026</v>
      </c>
      <c r="B45" s="71">
        <v>969</v>
      </c>
    </row>
    <row r="46" spans="1:2" x14ac:dyDescent="0.25">
      <c r="A46" s="70">
        <v>44027</v>
      </c>
      <c r="B46" s="71">
        <v>1390</v>
      </c>
    </row>
    <row r="47" spans="1:2" x14ac:dyDescent="0.25">
      <c r="A47" s="70">
        <v>44028</v>
      </c>
      <c r="B47" s="71">
        <v>1498</v>
      </c>
    </row>
    <row r="48" spans="1:2" x14ac:dyDescent="0.25">
      <c r="A48" s="70">
        <v>44029</v>
      </c>
      <c r="B48" s="71">
        <v>1228</v>
      </c>
    </row>
    <row r="49" spans="1:2" x14ac:dyDescent="0.25">
      <c r="A49" s="70">
        <v>44030</v>
      </c>
      <c r="B49" s="71">
        <v>1199</v>
      </c>
    </row>
    <row r="50" spans="1:2" x14ac:dyDescent="0.25">
      <c r="A50" s="70">
        <v>44031</v>
      </c>
      <c r="B50" s="71">
        <v>1046</v>
      </c>
    </row>
    <row r="51" spans="1:2" x14ac:dyDescent="0.25">
      <c r="A51" s="70">
        <v>44032</v>
      </c>
      <c r="B51" s="71">
        <v>1043</v>
      </c>
    </row>
    <row r="52" spans="1:2" x14ac:dyDescent="0.25">
      <c r="A52" s="70">
        <v>44033</v>
      </c>
      <c r="B52" s="71">
        <v>1176.5</v>
      </c>
    </row>
    <row r="53" spans="1:2" x14ac:dyDescent="0.25">
      <c r="A53" s="70">
        <v>44034</v>
      </c>
      <c r="B53" s="71">
        <v>1310</v>
      </c>
    </row>
    <row r="54" spans="1:2" x14ac:dyDescent="0.25">
      <c r="A54" s="70">
        <v>44035</v>
      </c>
      <c r="B54" s="71">
        <v>1257</v>
      </c>
    </row>
    <row r="55" spans="1:2" x14ac:dyDescent="0.25">
      <c r="A55" s="70">
        <v>44036</v>
      </c>
      <c r="B55" s="71">
        <v>1062</v>
      </c>
    </row>
    <row r="56" spans="1:2" x14ac:dyDescent="0.25">
      <c r="A56" s="70">
        <v>44037</v>
      </c>
      <c r="B56" s="71">
        <v>1090</v>
      </c>
    </row>
    <row r="57" spans="1:2" x14ac:dyDescent="0.25">
      <c r="A57" s="70">
        <v>44038</v>
      </c>
      <c r="B57" s="71">
        <v>1115</v>
      </c>
    </row>
    <row r="58" spans="1:2" x14ac:dyDescent="0.25">
      <c r="A58" s="70">
        <v>44039</v>
      </c>
      <c r="B58" s="71">
        <v>916</v>
      </c>
    </row>
    <row r="59" spans="1:2" x14ac:dyDescent="0.25">
      <c r="A59" s="70">
        <v>44040</v>
      </c>
      <c r="B59" s="71">
        <v>717</v>
      </c>
    </row>
    <row r="60" spans="1:2" x14ac:dyDescent="0.25">
      <c r="A60" s="70">
        <v>44041</v>
      </c>
      <c r="B60" s="71">
        <v>1118</v>
      </c>
    </row>
    <row r="61" spans="1:2" x14ac:dyDescent="0.25">
      <c r="A61" s="70">
        <v>44042</v>
      </c>
      <c r="B61" s="71">
        <v>1223</v>
      </c>
    </row>
    <row r="62" spans="1:2" x14ac:dyDescent="0.25">
      <c r="A62" s="70">
        <v>44043</v>
      </c>
      <c r="B62" s="71">
        <v>1100</v>
      </c>
    </row>
    <row r="63" spans="1:2" x14ac:dyDescent="0.25">
      <c r="A63" s="70">
        <v>44044</v>
      </c>
      <c r="B63" s="71">
        <v>1059</v>
      </c>
    </row>
    <row r="64" spans="1:2" x14ac:dyDescent="0.25">
      <c r="A64" s="70">
        <v>44045</v>
      </c>
      <c r="B64" s="71">
        <v>1105</v>
      </c>
    </row>
    <row r="65" spans="1:2" x14ac:dyDescent="0.25">
      <c r="A65" s="70">
        <v>44046</v>
      </c>
      <c r="B65" s="71">
        <v>970</v>
      </c>
    </row>
    <row r="66" spans="1:2" x14ac:dyDescent="0.25">
      <c r="A66" s="70">
        <v>44047</v>
      </c>
      <c r="B66" s="71">
        <v>709</v>
      </c>
    </row>
    <row r="67" spans="1:2" x14ac:dyDescent="0.25">
      <c r="A67" s="70">
        <v>44048</v>
      </c>
      <c r="B67" s="71">
        <v>1125</v>
      </c>
    </row>
    <row r="68" spans="1:2" x14ac:dyDescent="0.25">
      <c r="A68" s="70">
        <v>44049</v>
      </c>
      <c r="B68" s="71">
        <v>910</v>
      </c>
    </row>
    <row r="69" spans="1:2" x14ac:dyDescent="0.25">
      <c r="A69" s="70">
        <v>44050</v>
      </c>
      <c r="B69" s="71">
        <v>862</v>
      </c>
    </row>
    <row r="70" spans="1:2" x14ac:dyDescent="0.25">
      <c r="A70" s="70">
        <v>44051</v>
      </c>
      <c r="B70" s="71">
        <v>1304</v>
      </c>
    </row>
    <row r="71" spans="1:2" x14ac:dyDescent="0.25">
      <c r="A71" s="70">
        <v>44052</v>
      </c>
      <c r="B71" s="71">
        <v>1066</v>
      </c>
    </row>
    <row r="72" spans="1:2" x14ac:dyDescent="0.25">
      <c r="A72" s="70">
        <v>44053</v>
      </c>
      <c r="B72" s="71">
        <v>925</v>
      </c>
    </row>
    <row r="73" spans="1:2" x14ac:dyDescent="0.25">
      <c r="A73" s="70">
        <v>44054</v>
      </c>
      <c r="B73" s="71">
        <v>917</v>
      </c>
    </row>
    <row r="74" spans="1:2" x14ac:dyDescent="0.25">
      <c r="A74" s="70">
        <v>44055</v>
      </c>
      <c r="B74" s="71">
        <v>1132</v>
      </c>
    </row>
    <row r="75" spans="1:2" x14ac:dyDescent="0.25">
      <c r="A75" s="70">
        <v>44056</v>
      </c>
      <c r="B75" s="71">
        <v>1200</v>
      </c>
    </row>
    <row r="76" spans="1:2" x14ac:dyDescent="0.25">
      <c r="A76" s="70">
        <v>44057</v>
      </c>
      <c r="B76" s="71">
        <v>979</v>
      </c>
    </row>
    <row r="77" spans="1:2" x14ac:dyDescent="0.25">
      <c r="A77" s="70">
        <v>44058</v>
      </c>
      <c r="B77" s="71">
        <v>1254</v>
      </c>
    </row>
    <row r="78" spans="1:2" x14ac:dyDescent="0.25">
      <c r="A78" s="70">
        <v>44059</v>
      </c>
      <c r="B78" s="71">
        <v>1010</v>
      </c>
    </row>
    <row r="79" spans="1:2" x14ac:dyDescent="0.25">
      <c r="A79" s="70">
        <v>44060</v>
      </c>
      <c r="B79" s="71">
        <v>753</v>
      </c>
    </row>
    <row r="80" spans="1:2" x14ac:dyDescent="0.25">
      <c r="A80" s="70">
        <v>44061</v>
      </c>
      <c r="B80" s="71">
        <v>931</v>
      </c>
    </row>
    <row r="81" spans="1:2" x14ac:dyDescent="0.25">
      <c r="A81" s="70">
        <v>44062</v>
      </c>
      <c r="B81" s="71">
        <v>1132</v>
      </c>
    </row>
    <row r="82" spans="1:2" x14ac:dyDescent="0.25">
      <c r="A82" s="70">
        <v>44063</v>
      </c>
      <c r="B82" s="71">
        <v>1132.6666666666667</v>
      </c>
    </row>
    <row r="83" spans="1:2" x14ac:dyDescent="0.25">
      <c r="A83" s="70">
        <v>44064</v>
      </c>
      <c r="B83" s="71">
        <v>1133.3333333333333</v>
      </c>
    </row>
    <row r="84" spans="1:2" x14ac:dyDescent="0.25">
      <c r="A84" s="70">
        <v>44065</v>
      </c>
      <c r="B84" s="71">
        <v>1134</v>
      </c>
    </row>
    <row r="85" spans="1:2" x14ac:dyDescent="0.25">
      <c r="A85" s="70">
        <v>44066</v>
      </c>
      <c r="B85" s="71">
        <v>991</v>
      </c>
    </row>
    <row r="86" spans="1:2" x14ac:dyDescent="0.25">
      <c r="A86" s="70">
        <v>44067</v>
      </c>
      <c r="B86" s="71">
        <v>743</v>
      </c>
    </row>
    <row r="87" spans="1:2" x14ac:dyDescent="0.25">
      <c r="A87" s="70">
        <v>44068</v>
      </c>
      <c r="B87" s="71">
        <v>587</v>
      </c>
    </row>
    <row r="88" spans="1:2" x14ac:dyDescent="0.25">
      <c r="A88" s="70">
        <v>44069</v>
      </c>
      <c r="B88" s="71">
        <v>1854</v>
      </c>
    </row>
    <row r="89" spans="1:2" x14ac:dyDescent="0.25">
      <c r="A89" s="70">
        <v>44070</v>
      </c>
      <c r="B89" s="71">
        <v>1535.5</v>
      </c>
    </row>
    <row r="90" spans="1:2" x14ac:dyDescent="0.25">
      <c r="A90" s="70">
        <v>44071</v>
      </c>
      <c r="B90" s="71">
        <v>1217</v>
      </c>
    </row>
    <row r="91" spans="1:2" x14ac:dyDescent="0.25">
      <c r="A91" s="70">
        <v>44072</v>
      </c>
      <c r="B91" s="71">
        <v>1227</v>
      </c>
    </row>
    <row r="92" spans="1:2" x14ac:dyDescent="0.25">
      <c r="A92" s="70">
        <v>44073</v>
      </c>
      <c r="B92" s="71">
        <v>1237</v>
      </c>
    </row>
    <row r="93" spans="1:2" x14ac:dyDescent="0.25">
      <c r="A93" s="70">
        <v>44074</v>
      </c>
      <c r="B93" s="71">
        <v>1179</v>
      </c>
    </row>
    <row r="94" spans="1:2" x14ac:dyDescent="0.25">
      <c r="A94" s="70">
        <v>44075</v>
      </c>
      <c r="B94" s="71">
        <v>1142</v>
      </c>
    </row>
    <row r="95" spans="1:2" x14ac:dyDescent="0.25">
      <c r="A95" s="70">
        <v>44076</v>
      </c>
      <c r="B95" s="71">
        <v>1622</v>
      </c>
    </row>
    <row r="96" spans="1:2" x14ac:dyDescent="0.25">
      <c r="A96" s="70">
        <v>44077</v>
      </c>
      <c r="B96" s="71">
        <v>1526</v>
      </c>
    </row>
    <row r="97" spans="1:2" x14ac:dyDescent="0.25">
      <c r="A97" s="70">
        <v>44078</v>
      </c>
      <c r="B97" s="71">
        <v>1929</v>
      </c>
    </row>
    <row r="98" spans="1:2" x14ac:dyDescent="0.25">
      <c r="A98" s="70">
        <v>44079</v>
      </c>
      <c r="B98" s="71">
        <v>1735</v>
      </c>
    </row>
    <row r="99" spans="1:2" x14ac:dyDescent="0.25">
      <c r="A99" s="70">
        <v>44080</v>
      </c>
      <c r="B99" s="71">
        <v>1910</v>
      </c>
    </row>
    <row r="100" spans="1:2" x14ac:dyDescent="0.25">
      <c r="A100" s="70">
        <v>44081</v>
      </c>
      <c r="B100" s="71">
        <v>1788</v>
      </c>
    </row>
    <row r="101" spans="1:2" x14ac:dyDescent="0.25">
      <c r="A101" s="70">
        <v>44082</v>
      </c>
      <c r="B101" s="71">
        <v>1346</v>
      </c>
    </row>
    <row r="102" spans="1:2" x14ac:dyDescent="0.25">
      <c r="A102" s="70">
        <v>44083</v>
      </c>
      <c r="B102" s="71">
        <v>2227</v>
      </c>
    </row>
    <row r="103" spans="1:2" x14ac:dyDescent="0.25">
      <c r="A103" s="70">
        <v>44084</v>
      </c>
      <c r="B103" s="71">
        <v>2371</v>
      </c>
    </row>
    <row r="104" spans="1:2" x14ac:dyDescent="0.25">
      <c r="A104" s="70">
        <v>44085</v>
      </c>
      <c r="B104" s="71">
        <v>2172</v>
      </c>
    </row>
    <row r="105" spans="1:2" x14ac:dyDescent="0.25">
      <c r="A105" s="70">
        <v>44086</v>
      </c>
      <c r="B105" s="71">
        <v>2321</v>
      </c>
    </row>
    <row r="106" spans="1:2" x14ac:dyDescent="0.25">
      <c r="A106" s="70">
        <v>44087</v>
      </c>
      <c r="B106" s="71">
        <v>2288.5</v>
      </c>
    </row>
    <row r="107" spans="1:2" x14ac:dyDescent="0.25">
      <c r="A107" s="70">
        <v>44088</v>
      </c>
      <c r="B107" s="71">
        <v>2256</v>
      </c>
    </row>
    <row r="108" spans="1:2" x14ac:dyDescent="0.25">
      <c r="A108" s="70">
        <v>44089</v>
      </c>
      <c r="B108" s="71">
        <v>1585</v>
      </c>
    </row>
    <row r="109" spans="1:2" x14ac:dyDescent="0.25">
      <c r="A109" s="70">
        <v>44090</v>
      </c>
      <c r="B109" s="71">
        <v>2352</v>
      </c>
    </row>
    <row r="110" spans="1:2" x14ac:dyDescent="0.25">
      <c r="A110" s="70">
        <v>44091</v>
      </c>
      <c r="B110" s="71">
        <v>2389</v>
      </c>
    </row>
    <row r="111" spans="1:2" x14ac:dyDescent="0.25">
      <c r="A111" s="70">
        <v>44092</v>
      </c>
      <c r="B111" s="71">
        <v>2300</v>
      </c>
    </row>
    <row r="112" spans="1:2" x14ac:dyDescent="0.25">
      <c r="A112" s="70">
        <v>44093</v>
      </c>
      <c r="B112" s="71">
        <v>2211</v>
      </c>
    </row>
    <row r="113" spans="1:2" x14ac:dyDescent="0.25">
      <c r="A113" s="70">
        <v>44094</v>
      </c>
      <c r="B113" s="71">
        <v>2236</v>
      </c>
    </row>
    <row r="114" spans="1:2" x14ac:dyDescent="0.25">
      <c r="A114" s="70">
        <v>44095</v>
      </c>
      <c r="B114" s="71">
        <v>1837</v>
      </c>
    </row>
    <row r="115" spans="1:2" x14ac:dyDescent="0.25">
      <c r="A115" s="70">
        <v>44096</v>
      </c>
      <c r="B115" s="71">
        <v>1628</v>
      </c>
    </row>
    <row r="116" spans="1:2" x14ac:dyDescent="0.25">
      <c r="A116" s="70">
        <v>44097</v>
      </c>
      <c r="B116" s="71">
        <v>2360</v>
      </c>
    </row>
    <row r="117" spans="1:2" x14ac:dyDescent="0.25">
      <c r="A117" s="70">
        <v>44098</v>
      </c>
      <c r="B117" s="71">
        <v>2163</v>
      </c>
    </row>
    <row r="118" spans="1:2" x14ac:dyDescent="0.25">
      <c r="A118" s="70">
        <v>44099</v>
      </c>
      <c r="B118" s="71">
        <v>2222.5</v>
      </c>
    </row>
    <row r="119" spans="1:2" x14ac:dyDescent="0.25">
      <c r="A119" s="70">
        <v>44100</v>
      </c>
      <c r="B119" s="71">
        <v>2282</v>
      </c>
    </row>
    <row r="120" spans="1:2" x14ac:dyDescent="0.25">
      <c r="A120" s="70">
        <v>44101</v>
      </c>
      <c r="B120" s="71">
        <v>2261</v>
      </c>
    </row>
    <row r="121" spans="1:2" x14ac:dyDescent="0.25">
      <c r="A121" s="70">
        <v>44102</v>
      </c>
      <c r="B121" s="71">
        <v>2055</v>
      </c>
    </row>
    <row r="122" spans="1:2" x14ac:dyDescent="0.25">
      <c r="A122" s="70">
        <v>44103</v>
      </c>
      <c r="B122" s="71">
        <v>1713</v>
      </c>
    </row>
    <row r="123" spans="1:2" x14ac:dyDescent="0.25">
      <c r="A123" s="70">
        <v>44104</v>
      </c>
      <c r="B123" s="71">
        <v>2654</v>
      </c>
    </row>
    <row r="124" spans="1:2" x14ac:dyDescent="0.25">
      <c r="A124" s="70">
        <v>44105</v>
      </c>
      <c r="B124" s="71">
        <v>2352</v>
      </c>
    </row>
    <row r="125" spans="1:2" x14ac:dyDescent="0.25">
      <c r="A125" s="70">
        <v>44106</v>
      </c>
      <c r="B125" s="71">
        <v>2440</v>
      </c>
    </row>
    <row r="126" spans="1:2" x14ac:dyDescent="0.25">
      <c r="A126" s="70">
        <v>44107</v>
      </c>
      <c r="B126" s="71">
        <v>2402</v>
      </c>
    </row>
    <row r="127" spans="1:2" x14ac:dyDescent="0.25">
      <c r="A127" s="70">
        <v>44108</v>
      </c>
      <c r="B127" s="71">
        <v>2109</v>
      </c>
    </row>
    <row r="128" spans="1:2" x14ac:dyDescent="0.25">
      <c r="A128" s="70">
        <v>44109</v>
      </c>
      <c r="B128" s="71">
        <v>1813</v>
      </c>
    </row>
    <row r="129" spans="1:2" x14ac:dyDescent="0.25">
      <c r="A129" s="70">
        <v>44110</v>
      </c>
      <c r="B129" s="71">
        <v>1625</v>
      </c>
    </row>
    <row r="130" spans="1:2" x14ac:dyDescent="0.25">
      <c r="A130" s="70">
        <v>44111</v>
      </c>
      <c r="B130" s="71">
        <v>2848</v>
      </c>
    </row>
    <row r="131" spans="1:2" x14ac:dyDescent="0.25">
      <c r="A131" s="70">
        <v>44112</v>
      </c>
      <c r="B131" s="71">
        <v>2823</v>
      </c>
    </row>
    <row r="132" spans="1:2" x14ac:dyDescent="0.25">
      <c r="A132" s="70">
        <v>44113</v>
      </c>
      <c r="B132" s="71">
        <v>2287</v>
      </c>
    </row>
    <row r="133" spans="1:2" x14ac:dyDescent="0.25">
      <c r="A133" s="70">
        <v>44114</v>
      </c>
      <c r="B133" s="71">
        <v>2203</v>
      </c>
    </row>
    <row r="134" spans="1:2" x14ac:dyDescent="0.25">
      <c r="A134" s="70">
        <v>44115</v>
      </c>
      <c r="B134" s="71">
        <v>2199</v>
      </c>
    </row>
    <row r="135" spans="1:2" x14ac:dyDescent="0.25">
      <c r="A135" s="70">
        <v>44116</v>
      </c>
      <c r="B135" s="71">
        <v>1620</v>
      </c>
    </row>
    <row r="136" spans="1:2" x14ac:dyDescent="0.25">
      <c r="A136" s="70">
        <v>44117</v>
      </c>
      <c r="B136" s="71">
        <v>1325</v>
      </c>
    </row>
    <row r="137" spans="1:2" x14ac:dyDescent="0.25">
      <c r="A137" s="70">
        <v>44118</v>
      </c>
      <c r="B137" s="71">
        <v>2211</v>
      </c>
    </row>
    <row r="138" spans="1:2" x14ac:dyDescent="0.25">
      <c r="A138" s="70">
        <v>44119</v>
      </c>
      <c r="B138" s="71">
        <v>2119</v>
      </c>
    </row>
    <row r="139" spans="1:2" x14ac:dyDescent="0.25">
      <c r="A139" s="70">
        <v>44120</v>
      </c>
      <c r="B139" s="71">
        <v>1823</v>
      </c>
    </row>
    <row r="140" spans="1:2" x14ac:dyDescent="0.25">
      <c r="A140" s="70">
        <v>44121</v>
      </c>
      <c r="B140" s="71">
        <v>1791</v>
      </c>
    </row>
    <row r="141" spans="1:2" x14ac:dyDescent="0.25">
      <c r="A141" s="70">
        <v>44122</v>
      </c>
      <c r="B141" s="71">
        <v>1600</v>
      </c>
    </row>
    <row r="142" spans="1:2" x14ac:dyDescent="0.25">
      <c r="A142" s="70">
        <v>44123</v>
      </c>
      <c r="B142" s="71">
        <v>1233</v>
      </c>
    </row>
    <row r="143" spans="1:2" x14ac:dyDescent="0.25">
      <c r="A143" s="70">
        <v>44124</v>
      </c>
      <c r="B143" s="71">
        <v>1090</v>
      </c>
    </row>
    <row r="144" spans="1:2" x14ac:dyDescent="0.25">
      <c r="A144" s="70">
        <v>44125</v>
      </c>
      <c r="B144" s="71">
        <v>1609</v>
      </c>
    </row>
    <row r="145" spans="1:2" x14ac:dyDescent="0.25">
      <c r="A145" s="70">
        <v>44126</v>
      </c>
      <c r="B145" s="71">
        <v>1463</v>
      </c>
    </row>
    <row r="146" spans="1:2" x14ac:dyDescent="0.25">
      <c r="A146" s="70">
        <v>44127</v>
      </c>
      <c r="B146" s="71">
        <v>1470</v>
      </c>
    </row>
    <row r="147" spans="1:2" x14ac:dyDescent="0.25">
      <c r="A147" s="70">
        <v>44128</v>
      </c>
      <c r="B147" s="71">
        <v>1346</v>
      </c>
    </row>
    <row r="148" spans="1:2" x14ac:dyDescent="0.25">
      <c r="A148" s="70">
        <v>44129</v>
      </c>
      <c r="B148" s="71">
        <v>1222</v>
      </c>
    </row>
    <row r="149" spans="1:2" x14ac:dyDescent="0.25">
      <c r="A149" s="70">
        <v>44130</v>
      </c>
      <c r="B149" s="71">
        <v>804</v>
      </c>
    </row>
    <row r="150" spans="1:2" x14ac:dyDescent="0.25">
      <c r="A150" s="70">
        <v>44131</v>
      </c>
      <c r="B150" s="71">
        <v>801</v>
      </c>
    </row>
    <row r="151" spans="1:2" x14ac:dyDescent="0.25">
      <c r="A151" s="70">
        <v>44132</v>
      </c>
      <c r="B151" s="71">
        <v>1354</v>
      </c>
    </row>
    <row r="152" spans="1:2" x14ac:dyDescent="0.25">
      <c r="A152" s="70">
        <v>44133</v>
      </c>
      <c r="B152" s="71">
        <v>1120</v>
      </c>
    </row>
    <row r="153" spans="1:2" x14ac:dyDescent="0.25">
      <c r="A153" s="70">
        <v>44134</v>
      </c>
      <c r="B153" s="71">
        <v>1145</v>
      </c>
    </row>
    <row r="154" spans="1:2" x14ac:dyDescent="0.25">
      <c r="A154" s="70">
        <v>44135</v>
      </c>
      <c r="B154" s="71">
        <v>993</v>
      </c>
    </row>
    <row r="155" spans="1:2" x14ac:dyDescent="0.25">
      <c r="A155" s="70">
        <v>44136</v>
      </c>
      <c r="B155" s="71">
        <v>908</v>
      </c>
    </row>
    <row r="156" spans="1:2" x14ac:dyDescent="0.25">
      <c r="A156" s="70">
        <v>44137</v>
      </c>
      <c r="B156" s="71">
        <v>706</v>
      </c>
    </row>
    <row r="157" spans="1:2" x14ac:dyDescent="0.25">
      <c r="A157" s="70">
        <v>44138</v>
      </c>
      <c r="B157" s="71">
        <v>746</v>
      </c>
    </row>
    <row r="158" spans="1:2" x14ac:dyDescent="0.25">
      <c r="A158" s="70">
        <v>44139</v>
      </c>
      <c r="B158" s="71">
        <v>983</v>
      </c>
    </row>
    <row r="159" spans="1:2" x14ac:dyDescent="0.25">
      <c r="A159" s="70">
        <v>44140</v>
      </c>
      <c r="B159" s="71">
        <v>841</v>
      </c>
    </row>
    <row r="160" spans="1:2" x14ac:dyDescent="0.25">
      <c r="A160" s="70">
        <v>44141</v>
      </c>
      <c r="B160" s="71">
        <v>792</v>
      </c>
    </row>
    <row r="161" spans="1:2" x14ac:dyDescent="0.25">
      <c r="A161" s="70">
        <v>44142</v>
      </c>
      <c r="B161" s="71">
        <v>576</v>
      </c>
    </row>
    <row r="162" spans="1:2" x14ac:dyDescent="0.25">
      <c r="A162" s="70">
        <v>44143</v>
      </c>
      <c r="B162" s="71">
        <v>998</v>
      </c>
    </row>
    <row r="163" spans="1:2" x14ac:dyDescent="0.25">
      <c r="A163" s="70">
        <v>44144</v>
      </c>
      <c r="B163" s="71">
        <v>766.5</v>
      </c>
    </row>
    <row r="164" spans="1:2" x14ac:dyDescent="0.25">
      <c r="A164" s="70">
        <v>44145</v>
      </c>
      <c r="B164" s="71">
        <v>535</v>
      </c>
    </row>
    <row r="165" spans="1:2" x14ac:dyDescent="0.25">
      <c r="A165" s="70">
        <v>44146</v>
      </c>
      <c r="B165" s="71">
        <v>1069</v>
      </c>
    </row>
    <row r="166" spans="1:2" x14ac:dyDescent="0.25">
      <c r="A166" s="70">
        <v>44147</v>
      </c>
      <c r="B166" s="71">
        <v>858</v>
      </c>
    </row>
    <row r="167" spans="1:2" x14ac:dyDescent="0.25">
      <c r="A167" s="70">
        <v>44148</v>
      </c>
      <c r="B167" s="71">
        <v>800</v>
      </c>
    </row>
    <row r="168" spans="1:2" x14ac:dyDescent="0.25">
      <c r="A168" s="70">
        <v>44149</v>
      </c>
      <c r="B168" s="71">
        <v>726</v>
      </c>
    </row>
    <row r="169" spans="1:2" x14ac:dyDescent="0.25">
      <c r="A169" s="70">
        <v>44150</v>
      </c>
      <c r="B169" s="71">
        <v>574</v>
      </c>
    </row>
    <row r="170" spans="1:2" x14ac:dyDescent="0.25">
      <c r="A170" s="70">
        <v>44151</v>
      </c>
      <c r="B170" s="71">
        <v>409</v>
      </c>
    </row>
    <row r="171" spans="1:2" x14ac:dyDescent="0.25">
      <c r="A171" s="70">
        <v>44152</v>
      </c>
      <c r="B171" s="71">
        <v>541</v>
      </c>
    </row>
    <row r="172" spans="1:2" x14ac:dyDescent="0.25">
      <c r="A172" s="70">
        <v>44153</v>
      </c>
      <c r="B172" s="71">
        <v>871</v>
      </c>
    </row>
    <row r="173" spans="1:2" x14ac:dyDescent="0.25">
      <c r="A173" s="70">
        <v>44154</v>
      </c>
      <c r="B173" s="71">
        <v>924</v>
      </c>
    </row>
    <row r="174" spans="1:2" x14ac:dyDescent="0.25">
      <c r="A174" s="70">
        <v>44155</v>
      </c>
      <c r="B174" s="71">
        <v>1031</v>
      </c>
    </row>
    <row r="175" spans="1:2" x14ac:dyDescent="0.25">
      <c r="A175" s="70">
        <v>44156</v>
      </c>
      <c r="B175" s="71">
        <v>1092</v>
      </c>
    </row>
    <row r="176" spans="1:2" x14ac:dyDescent="0.25">
      <c r="A176" s="70">
        <v>44157</v>
      </c>
      <c r="B176" s="71">
        <v>1135</v>
      </c>
    </row>
    <row r="177" spans="1:2" x14ac:dyDescent="0.25">
      <c r="A177" s="70">
        <v>44158</v>
      </c>
      <c r="B177" s="71">
        <v>800</v>
      </c>
    </row>
    <row r="178" spans="1:2" x14ac:dyDescent="0.25">
      <c r="A178" s="70">
        <v>44159</v>
      </c>
      <c r="B178" s="71">
        <v>939</v>
      </c>
    </row>
    <row r="179" spans="1:2" x14ac:dyDescent="0.25">
      <c r="A179" s="70">
        <v>44160</v>
      </c>
      <c r="B179" s="71">
        <v>1144</v>
      </c>
    </row>
    <row r="180" spans="1:2" x14ac:dyDescent="0.25">
      <c r="A180" s="70">
        <v>44161</v>
      </c>
      <c r="B180" s="71">
        <v>1147</v>
      </c>
    </row>
    <row r="181" spans="1:2" x14ac:dyDescent="0.25">
      <c r="A181" s="70">
        <v>44162</v>
      </c>
      <c r="B181" s="71">
        <v>1074</v>
      </c>
    </row>
    <row r="182" spans="1:2" x14ac:dyDescent="0.25">
      <c r="A182" s="70">
        <v>44163</v>
      </c>
      <c r="B182" s="71">
        <v>1063</v>
      </c>
    </row>
    <row r="183" spans="1:2" x14ac:dyDescent="0.25">
      <c r="A183" s="70">
        <v>44164</v>
      </c>
      <c r="B183" s="71">
        <v>940</v>
      </c>
    </row>
    <row r="184" spans="1:2" x14ac:dyDescent="0.25">
      <c r="A184" s="70">
        <v>44165</v>
      </c>
      <c r="B184" s="71">
        <v>646</v>
      </c>
    </row>
    <row r="185" spans="1:2" x14ac:dyDescent="0.25">
      <c r="A185" s="70">
        <v>44166</v>
      </c>
      <c r="B185" s="71">
        <v>724</v>
      </c>
    </row>
    <row r="186" spans="1:2" x14ac:dyDescent="0.25">
      <c r="A186" s="70">
        <v>44167</v>
      </c>
      <c r="B186" s="71">
        <v>877</v>
      </c>
    </row>
    <row r="187" spans="1:2" x14ac:dyDescent="0.25">
      <c r="A187" s="70">
        <v>44168</v>
      </c>
      <c r="B187" s="71">
        <v>878</v>
      </c>
    </row>
    <row r="188" spans="1:2" x14ac:dyDescent="0.25">
      <c r="A188" s="70">
        <v>44169</v>
      </c>
      <c r="B188" s="71">
        <v>813</v>
      </c>
    </row>
    <row r="189" spans="1:2" x14ac:dyDescent="0.25">
      <c r="A189" s="70">
        <v>44170</v>
      </c>
      <c r="B189" s="71">
        <v>758</v>
      </c>
    </row>
    <row r="190" spans="1:2" x14ac:dyDescent="0.25">
      <c r="A190" s="70">
        <v>44171</v>
      </c>
      <c r="B190" s="71">
        <v>786</v>
      </c>
    </row>
    <row r="191" spans="1:2" x14ac:dyDescent="0.25">
      <c r="A191" s="70">
        <v>44172</v>
      </c>
      <c r="B191" s="71">
        <v>544</v>
      </c>
    </row>
    <row r="192" spans="1:2" x14ac:dyDescent="0.25">
      <c r="A192" s="70">
        <v>44173</v>
      </c>
      <c r="B192" s="71">
        <v>585</v>
      </c>
    </row>
    <row r="193" spans="1:2" x14ac:dyDescent="0.25">
      <c r="A193" s="70">
        <v>44174</v>
      </c>
      <c r="B193" s="71">
        <v>716</v>
      </c>
    </row>
    <row r="194" spans="1:2" x14ac:dyDescent="0.25">
      <c r="A194" s="70">
        <v>44175</v>
      </c>
      <c r="B194" s="71">
        <v>798</v>
      </c>
    </row>
    <row r="195" spans="1:2" x14ac:dyDescent="0.25">
      <c r="A195" s="70">
        <v>44176</v>
      </c>
      <c r="B195" s="71">
        <v>654</v>
      </c>
    </row>
    <row r="196" spans="1:2" x14ac:dyDescent="0.25">
      <c r="A196" s="70">
        <v>44177</v>
      </c>
      <c r="B196" s="71">
        <v>680</v>
      </c>
    </row>
    <row r="197" spans="1:2" x14ac:dyDescent="0.25">
      <c r="A197" s="70">
        <v>44178</v>
      </c>
      <c r="B197" s="71">
        <v>606</v>
      </c>
    </row>
    <row r="198" spans="1:2" x14ac:dyDescent="0.25">
      <c r="A198" s="70">
        <v>44179</v>
      </c>
      <c r="B198" s="71">
        <v>477</v>
      </c>
    </row>
    <row r="199" spans="1:2" x14ac:dyDescent="0.25">
      <c r="A199" s="70">
        <v>44180</v>
      </c>
      <c r="B199" s="71">
        <v>521</v>
      </c>
    </row>
    <row r="200" spans="1:2" x14ac:dyDescent="0.25">
      <c r="A200" s="70">
        <v>44181</v>
      </c>
      <c r="B200" s="71">
        <v>795</v>
      </c>
    </row>
    <row r="201" spans="1:2" x14ac:dyDescent="0.25">
      <c r="A201" s="70">
        <v>44182</v>
      </c>
      <c r="B201" s="71">
        <v>586</v>
      </c>
    </row>
    <row r="202" spans="1:2" x14ac:dyDescent="0.25">
      <c r="A202" s="70">
        <v>44183</v>
      </c>
      <c r="B202" s="71">
        <v>642</v>
      </c>
    </row>
    <row r="203" spans="1:2" x14ac:dyDescent="0.25">
      <c r="A203" s="70">
        <v>44184</v>
      </c>
      <c r="B203" s="71">
        <v>632</v>
      </c>
    </row>
    <row r="204" spans="1:2" x14ac:dyDescent="0.25">
      <c r="A204" s="70">
        <v>44185</v>
      </c>
      <c r="B204" s="71">
        <v>586</v>
      </c>
    </row>
    <row r="205" spans="1:2" x14ac:dyDescent="0.25">
      <c r="A205" s="70">
        <v>44186</v>
      </c>
      <c r="B205" s="71">
        <v>463</v>
      </c>
    </row>
    <row r="206" spans="1:2" x14ac:dyDescent="0.25">
      <c r="A206" s="70">
        <v>44187</v>
      </c>
      <c r="B206" s="71">
        <v>503</v>
      </c>
    </row>
    <row r="207" spans="1:2" x14ac:dyDescent="0.25">
      <c r="A207" s="70">
        <v>44188</v>
      </c>
      <c r="B207" s="71">
        <v>745</v>
      </c>
    </row>
    <row r="208" spans="1:2" x14ac:dyDescent="0.25">
      <c r="A208" s="70">
        <v>44189</v>
      </c>
      <c r="B208" s="71">
        <v>643</v>
      </c>
    </row>
    <row r="209" spans="1:2" x14ac:dyDescent="0.25">
      <c r="A209" s="70">
        <v>44190</v>
      </c>
      <c r="B209" s="71">
        <v>596</v>
      </c>
    </row>
    <row r="210" spans="1:2" x14ac:dyDescent="0.25">
      <c r="A210" s="70">
        <v>44191</v>
      </c>
      <c r="B210" s="71">
        <v>536</v>
      </c>
    </row>
    <row r="211" spans="1:2" x14ac:dyDescent="0.25">
      <c r="A211" s="70">
        <v>44192</v>
      </c>
      <c r="B211" s="71">
        <v>578</v>
      </c>
    </row>
    <row r="212" spans="1:2" x14ac:dyDescent="0.25">
      <c r="A212" s="70">
        <v>44193</v>
      </c>
      <c r="B212" s="71">
        <v>557</v>
      </c>
    </row>
    <row r="213" spans="1:2" x14ac:dyDescent="0.25">
      <c r="A213" s="70">
        <v>44194</v>
      </c>
      <c r="B213" s="71">
        <v>537</v>
      </c>
    </row>
    <row r="214" spans="1:2" x14ac:dyDescent="0.25">
      <c r="A214" s="70">
        <v>44195</v>
      </c>
      <c r="B214" s="71">
        <v>714</v>
      </c>
    </row>
    <row r="215" spans="1:2" x14ac:dyDescent="0.25">
      <c r="A215" s="70">
        <v>44196</v>
      </c>
      <c r="B215" s="71">
        <v>714</v>
      </c>
    </row>
    <row r="216" spans="1:2" x14ac:dyDescent="0.25">
      <c r="A216" s="70">
        <v>44197</v>
      </c>
      <c r="B216" s="71">
        <v>631</v>
      </c>
    </row>
    <row r="217" spans="1:2" x14ac:dyDescent="0.25">
      <c r="A217" s="70">
        <v>44198</v>
      </c>
      <c r="B217" s="71">
        <v>592</v>
      </c>
    </row>
    <row r="218" spans="1:2" x14ac:dyDescent="0.25">
      <c r="A218" s="70">
        <v>44199</v>
      </c>
      <c r="B218" s="71">
        <v>581</v>
      </c>
    </row>
    <row r="219" spans="1:2" x14ac:dyDescent="0.25">
      <c r="A219" s="70">
        <v>44200</v>
      </c>
      <c r="B219" s="71">
        <v>516</v>
      </c>
    </row>
    <row r="220" spans="1:2" x14ac:dyDescent="0.25">
      <c r="A220" s="70">
        <v>44201</v>
      </c>
      <c r="B220" s="71">
        <v>539</v>
      </c>
    </row>
    <row r="221" spans="1:2" x14ac:dyDescent="0.25">
      <c r="A221" s="70">
        <v>44202</v>
      </c>
      <c r="B221" s="71">
        <v>795</v>
      </c>
    </row>
    <row r="222" spans="1:2" x14ac:dyDescent="0.25">
      <c r="A222" s="70">
        <v>44203</v>
      </c>
      <c r="B222" s="71">
        <v>665</v>
      </c>
    </row>
    <row r="223" spans="1:2" x14ac:dyDescent="0.25">
      <c r="A223" s="70">
        <v>44204</v>
      </c>
      <c r="B223" s="71">
        <v>654</v>
      </c>
    </row>
    <row r="224" spans="1:2" x14ac:dyDescent="0.25">
      <c r="A224" s="70">
        <v>44205</v>
      </c>
      <c r="B224" s="71">
        <v>595</v>
      </c>
    </row>
    <row r="225" spans="1:2" x14ac:dyDescent="0.25">
      <c r="A225" s="70">
        <v>44206</v>
      </c>
      <c r="B225" s="71">
        <v>656</v>
      </c>
    </row>
    <row r="226" spans="1:2" x14ac:dyDescent="0.25">
      <c r="A226" s="70">
        <v>44207</v>
      </c>
      <c r="B226" s="71">
        <v>434</v>
      </c>
    </row>
    <row r="227" spans="1:2" x14ac:dyDescent="0.25">
      <c r="A227" s="70">
        <v>44208</v>
      </c>
      <c r="B227" s="71">
        <v>473</v>
      </c>
    </row>
    <row r="228" spans="1:2" x14ac:dyDescent="0.25">
      <c r="A228" s="70">
        <v>44209</v>
      </c>
      <c r="B228" s="71">
        <v>675</v>
      </c>
    </row>
    <row r="229" spans="1:2" x14ac:dyDescent="0.25">
      <c r="A229" s="70">
        <v>44210</v>
      </c>
      <c r="B229" s="71">
        <v>607</v>
      </c>
    </row>
    <row r="230" spans="1:2" x14ac:dyDescent="0.25">
      <c r="A230" s="70">
        <v>44211</v>
      </c>
      <c r="B230" s="71">
        <v>574</v>
      </c>
    </row>
    <row r="231" spans="1:2" x14ac:dyDescent="0.25">
      <c r="A231" s="70">
        <v>44212</v>
      </c>
      <c r="B231" s="71">
        <v>571</v>
      </c>
    </row>
    <row r="232" spans="1:2" x14ac:dyDescent="0.25">
      <c r="A232" s="70">
        <v>44213</v>
      </c>
      <c r="B232" s="71">
        <v>530</v>
      </c>
    </row>
    <row r="233" spans="1:2" x14ac:dyDescent="0.25">
      <c r="A233" s="70">
        <v>44214</v>
      </c>
      <c r="B233" s="71">
        <v>395</v>
      </c>
    </row>
    <row r="234" spans="1:2" x14ac:dyDescent="0.25">
      <c r="A234" s="70">
        <v>44215</v>
      </c>
      <c r="B234" s="71">
        <v>473</v>
      </c>
    </row>
    <row r="235" spans="1:2" x14ac:dyDescent="0.25">
      <c r="A235" s="70">
        <v>44216</v>
      </c>
      <c r="B235" s="71">
        <v>501</v>
      </c>
    </row>
    <row r="236" spans="1:2" x14ac:dyDescent="0.25">
      <c r="A236" s="70">
        <v>44217</v>
      </c>
      <c r="B236" s="71">
        <v>527</v>
      </c>
    </row>
    <row r="237" spans="1:2" x14ac:dyDescent="0.25">
      <c r="A237" s="70">
        <v>44218</v>
      </c>
      <c r="B237" s="71">
        <v>482</v>
      </c>
    </row>
    <row r="238" spans="1:2" x14ac:dyDescent="0.25">
      <c r="A238" s="70">
        <v>44219</v>
      </c>
      <c r="B238" s="71">
        <v>435</v>
      </c>
    </row>
    <row r="239" spans="1:2" x14ac:dyDescent="0.25">
      <c r="A239" s="70">
        <v>44220</v>
      </c>
      <c r="B239" s="71">
        <v>479</v>
      </c>
    </row>
    <row r="240" spans="1:2" x14ac:dyDescent="0.25">
      <c r="A240" s="70">
        <v>44221</v>
      </c>
      <c r="B240" s="71">
        <v>348</v>
      </c>
    </row>
    <row r="241" spans="1:2" x14ac:dyDescent="0.25">
      <c r="A241" s="70">
        <v>44222</v>
      </c>
      <c r="B241" s="71">
        <v>342</v>
      </c>
    </row>
    <row r="242" spans="1:2" x14ac:dyDescent="0.25">
      <c r="A242" s="70">
        <v>44223</v>
      </c>
      <c r="B242" s="71">
        <v>434</v>
      </c>
    </row>
    <row r="243" spans="1:2" x14ac:dyDescent="0.25">
      <c r="A243" s="70">
        <v>44224</v>
      </c>
      <c r="B243" s="71">
        <v>394</v>
      </c>
    </row>
    <row r="244" spans="1:2" x14ac:dyDescent="0.25">
      <c r="A244" s="70">
        <v>44225</v>
      </c>
      <c r="B244" s="71">
        <v>494</v>
      </c>
    </row>
    <row r="245" spans="1:2" x14ac:dyDescent="0.25">
      <c r="A245" s="70">
        <v>44226</v>
      </c>
      <c r="B245" s="71">
        <v>429</v>
      </c>
    </row>
    <row r="246" spans="1:2" x14ac:dyDescent="0.25">
      <c r="A246" s="70">
        <v>44227</v>
      </c>
      <c r="B246" s="71">
        <v>483</v>
      </c>
    </row>
    <row r="247" spans="1:2" x14ac:dyDescent="0.25">
      <c r="A247" s="70">
        <v>44228</v>
      </c>
      <c r="B247" s="71">
        <v>328</v>
      </c>
    </row>
    <row r="248" spans="1:2" x14ac:dyDescent="0.25">
      <c r="A248" s="70">
        <v>44229</v>
      </c>
      <c r="B248" s="71">
        <v>334</v>
      </c>
    </row>
    <row r="249" spans="1:2" x14ac:dyDescent="0.25">
      <c r="A249" s="70">
        <v>44230</v>
      </c>
      <c r="B249" s="71">
        <v>503</v>
      </c>
    </row>
    <row r="250" spans="1:2" x14ac:dyDescent="0.25">
      <c r="A250" s="70">
        <v>44231</v>
      </c>
      <c r="B250" s="71">
        <v>463</v>
      </c>
    </row>
    <row r="251" spans="1:2" x14ac:dyDescent="0.25">
      <c r="A251" s="70">
        <v>44232</v>
      </c>
      <c r="B251" s="71">
        <v>415</v>
      </c>
    </row>
    <row r="252" spans="1:2" x14ac:dyDescent="0.25">
      <c r="A252" s="70">
        <v>44233</v>
      </c>
      <c r="B252" s="71">
        <v>414</v>
      </c>
    </row>
    <row r="253" spans="1:2" x14ac:dyDescent="0.25">
      <c r="A253" s="70">
        <v>44234</v>
      </c>
      <c r="B253" s="71">
        <v>448</v>
      </c>
    </row>
    <row r="254" spans="1:2" x14ac:dyDescent="0.25">
      <c r="A254" s="70">
        <v>44235</v>
      </c>
      <c r="B254" s="71">
        <v>399</v>
      </c>
    </row>
    <row r="255" spans="1:2" x14ac:dyDescent="0.25">
      <c r="A255" s="70">
        <v>44236</v>
      </c>
      <c r="B255" s="71">
        <v>375</v>
      </c>
    </row>
    <row r="256" spans="1:2" x14ac:dyDescent="0.25">
      <c r="A256" s="70">
        <v>44237</v>
      </c>
      <c r="B256" s="71">
        <v>558</v>
      </c>
    </row>
    <row r="257" spans="1:2" x14ac:dyDescent="0.25">
      <c r="A257" s="70">
        <v>44238</v>
      </c>
      <c r="B257" s="71">
        <v>510</v>
      </c>
    </row>
    <row r="258" spans="1:2" x14ac:dyDescent="0.25">
      <c r="A258" s="70">
        <v>44239</v>
      </c>
      <c r="B258" s="71">
        <v>599</v>
      </c>
    </row>
    <row r="259" spans="1:2" x14ac:dyDescent="0.25">
      <c r="A259" s="70">
        <v>44240</v>
      </c>
      <c r="B259" s="71">
        <v>529</v>
      </c>
    </row>
    <row r="260" spans="1:2" x14ac:dyDescent="0.25">
      <c r="A260" s="70">
        <v>44241</v>
      </c>
      <c r="B260" s="71">
        <v>645</v>
      </c>
    </row>
    <row r="261" spans="1:2" x14ac:dyDescent="0.25">
      <c r="A261" s="70">
        <v>44242</v>
      </c>
      <c r="B261" s="71">
        <v>493</v>
      </c>
    </row>
    <row r="262" spans="1:2" x14ac:dyDescent="0.25">
      <c r="A262" s="70">
        <v>44243</v>
      </c>
      <c r="B262" s="71">
        <v>461</v>
      </c>
    </row>
    <row r="263" spans="1:2" x14ac:dyDescent="0.25">
      <c r="A263" s="70">
        <v>44244</v>
      </c>
      <c r="B263" s="71">
        <v>721</v>
      </c>
    </row>
    <row r="264" spans="1:2" x14ac:dyDescent="0.25">
      <c r="A264" s="70">
        <v>44245</v>
      </c>
      <c r="B264" s="71">
        <v>736</v>
      </c>
    </row>
    <row r="265" spans="1:2" x14ac:dyDescent="0.25">
      <c r="A265" s="70">
        <v>44246</v>
      </c>
      <c r="B265" s="71">
        <v>823</v>
      </c>
    </row>
    <row r="266" spans="1:2" x14ac:dyDescent="0.25">
      <c r="A266" s="70">
        <v>44247</v>
      </c>
      <c r="B266" s="71">
        <v>897</v>
      </c>
    </row>
    <row r="267" spans="1:2" x14ac:dyDescent="0.25">
      <c r="A267" s="70">
        <v>44248</v>
      </c>
      <c r="B267" s="71">
        <v>921</v>
      </c>
    </row>
    <row r="268" spans="1:2" x14ac:dyDescent="0.25">
      <c r="A268" s="70">
        <v>44249</v>
      </c>
      <c r="B268" s="71">
        <v>760</v>
      </c>
    </row>
    <row r="269" spans="1:2" x14ac:dyDescent="0.25">
      <c r="A269" s="70">
        <v>44250</v>
      </c>
      <c r="B269" s="71">
        <v>643</v>
      </c>
    </row>
    <row r="270" spans="1:2" x14ac:dyDescent="0.25">
      <c r="A270" s="70">
        <v>44251</v>
      </c>
      <c r="B270" s="71">
        <v>1167</v>
      </c>
    </row>
    <row r="271" spans="1:2" x14ac:dyDescent="0.25">
      <c r="A271" s="70">
        <v>44252</v>
      </c>
      <c r="B271" s="71">
        <v>1145</v>
      </c>
    </row>
    <row r="272" spans="1:2" x14ac:dyDescent="0.25">
      <c r="A272" s="70">
        <v>44253</v>
      </c>
      <c r="B272" s="71">
        <v>1034</v>
      </c>
    </row>
    <row r="273" spans="1:2" x14ac:dyDescent="0.25">
      <c r="A273" s="70">
        <v>44254</v>
      </c>
      <c r="B273" s="71">
        <v>987</v>
      </c>
    </row>
    <row r="274" spans="1:2" x14ac:dyDescent="0.25">
      <c r="A274" s="70">
        <v>44255</v>
      </c>
      <c r="B274" s="71">
        <v>1051</v>
      </c>
    </row>
    <row r="275" spans="1:2" x14ac:dyDescent="0.25">
      <c r="A275" s="70">
        <v>44256</v>
      </c>
      <c r="B275" s="71">
        <v>855</v>
      </c>
    </row>
    <row r="276" spans="1:2" x14ac:dyDescent="0.25">
      <c r="A276" s="70">
        <v>44257</v>
      </c>
      <c r="B276" s="71">
        <v>849</v>
      </c>
    </row>
    <row r="277" spans="1:2" x14ac:dyDescent="0.25">
      <c r="A277" s="70">
        <v>44258</v>
      </c>
      <c r="B277" s="71">
        <v>1121</v>
      </c>
    </row>
    <row r="278" spans="1:2" x14ac:dyDescent="0.25">
      <c r="A278" s="70">
        <v>44259</v>
      </c>
      <c r="B278" s="71">
        <v>1103</v>
      </c>
    </row>
    <row r="279" spans="1:2" x14ac:dyDescent="0.25">
      <c r="A279" s="70">
        <v>44260</v>
      </c>
      <c r="B279" s="71">
        <v>1173</v>
      </c>
    </row>
    <row r="280" spans="1:2" x14ac:dyDescent="0.25">
      <c r="A280" s="70">
        <v>44261</v>
      </c>
      <c r="B280" s="71">
        <v>1188</v>
      </c>
    </row>
    <row r="281" spans="1:2" x14ac:dyDescent="0.25">
      <c r="A281" s="70">
        <v>44262</v>
      </c>
      <c r="B281" s="71">
        <v>1360</v>
      </c>
    </row>
    <row r="282" spans="1:2" x14ac:dyDescent="0.25">
      <c r="A282" s="70">
        <v>44263</v>
      </c>
      <c r="B282" s="71">
        <v>1008</v>
      </c>
    </row>
    <row r="283" spans="1:2" x14ac:dyDescent="0.25">
      <c r="A283" s="70">
        <v>44264</v>
      </c>
      <c r="B283" s="71">
        <v>1012</v>
      </c>
    </row>
    <row r="284" spans="1:2" x14ac:dyDescent="0.25">
      <c r="A284" s="70">
        <v>44265</v>
      </c>
      <c r="B284" s="71">
        <v>1539</v>
      </c>
    </row>
    <row r="285" spans="1:2" x14ac:dyDescent="0.25">
      <c r="A285" s="70">
        <v>44266</v>
      </c>
      <c r="B285" s="71">
        <v>1508</v>
      </c>
    </row>
    <row r="286" spans="1:2" x14ac:dyDescent="0.25">
      <c r="A286" s="70">
        <v>44267</v>
      </c>
      <c r="B286" s="71">
        <v>1646</v>
      </c>
    </row>
    <row r="287" spans="1:2" x14ac:dyDescent="0.25">
      <c r="A287" s="70">
        <v>44268</v>
      </c>
      <c r="B287" s="71">
        <v>1708</v>
      </c>
    </row>
    <row r="288" spans="1:2" x14ac:dyDescent="0.25">
      <c r="A288" s="70">
        <v>44269</v>
      </c>
      <c r="B288" s="71">
        <v>1962</v>
      </c>
    </row>
    <row r="289" spans="1:2" x14ac:dyDescent="0.25">
      <c r="A289" s="70">
        <v>44270</v>
      </c>
      <c r="B289" s="71">
        <v>1712</v>
      </c>
    </row>
    <row r="290" spans="1:2" x14ac:dyDescent="0.25">
      <c r="A290" s="70">
        <v>44271</v>
      </c>
      <c r="B290" s="71">
        <v>1922</v>
      </c>
    </row>
    <row r="291" spans="1:2" x14ac:dyDescent="0.25">
      <c r="A291" s="70">
        <v>44272</v>
      </c>
      <c r="B291" s="71">
        <v>2377</v>
      </c>
    </row>
    <row r="292" spans="1:2" x14ac:dyDescent="0.25">
      <c r="A292" s="70">
        <v>44273</v>
      </c>
      <c r="B292" s="71">
        <v>2877</v>
      </c>
    </row>
    <row r="293" spans="1:2" x14ac:dyDescent="0.25">
      <c r="A293" s="70">
        <v>44274</v>
      </c>
      <c r="B293" s="71">
        <v>3062</v>
      </c>
    </row>
    <row r="294" spans="1:2" x14ac:dyDescent="0.25">
      <c r="A294" s="70">
        <v>44275</v>
      </c>
      <c r="B294" s="71">
        <v>3982</v>
      </c>
    </row>
    <row r="295" spans="1:2" x14ac:dyDescent="0.25">
      <c r="A295" s="70">
        <v>44276</v>
      </c>
      <c r="B295" s="71">
        <v>3775</v>
      </c>
    </row>
    <row r="296" spans="1:2" x14ac:dyDescent="0.25">
      <c r="A296" s="70">
        <v>44277</v>
      </c>
      <c r="B296" s="71">
        <v>3560</v>
      </c>
    </row>
    <row r="297" spans="1:2" x14ac:dyDescent="0.25">
      <c r="A297" s="70">
        <v>44278</v>
      </c>
      <c r="B297" s="71">
        <v>3512</v>
      </c>
    </row>
    <row r="298" spans="1:2" x14ac:dyDescent="0.25">
      <c r="A298" s="70">
        <v>44279</v>
      </c>
      <c r="B298" s="71">
        <v>5185</v>
      </c>
    </row>
    <row r="299" spans="1:2" x14ac:dyDescent="0.25">
      <c r="A299" s="70">
        <v>44280</v>
      </c>
      <c r="B299" s="71">
        <v>5504</v>
      </c>
    </row>
    <row r="300" spans="1:2" x14ac:dyDescent="0.25">
      <c r="A300" s="70">
        <v>44281</v>
      </c>
      <c r="B300" s="71">
        <v>5513</v>
      </c>
    </row>
    <row r="301" spans="1:2" x14ac:dyDescent="0.25">
      <c r="A301" s="70">
        <v>44282</v>
      </c>
      <c r="B301" s="71">
        <v>6123</v>
      </c>
    </row>
    <row r="302" spans="1:2" x14ac:dyDescent="0.25">
      <c r="A302" s="70">
        <v>44283</v>
      </c>
      <c r="B302" s="71">
        <v>6923</v>
      </c>
    </row>
    <row r="303" spans="1:2" x14ac:dyDescent="0.25">
      <c r="A303" s="70">
        <v>44284</v>
      </c>
      <c r="B303" s="71">
        <v>5888</v>
      </c>
    </row>
    <row r="304" spans="1:2" x14ac:dyDescent="0.25">
      <c r="A304" s="70">
        <v>44285</v>
      </c>
      <c r="B304" s="71">
        <v>4758</v>
      </c>
    </row>
    <row r="305" spans="1:5" x14ac:dyDescent="0.25">
      <c r="A305" s="70">
        <v>44286</v>
      </c>
      <c r="B305" s="71">
        <v>5394</v>
      </c>
    </row>
    <row r="306" spans="1:5" x14ac:dyDescent="0.25">
      <c r="A306" s="70">
        <v>44287</v>
      </c>
      <c r="B306" s="71">
        <v>8646</v>
      </c>
      <c r="C306" s="71">
        <v>8646</v>
      </c>
      <c r="D306" s="72">
        <v>8646</v>
      </c>
      <c r="E306" s="72">
        <v>8646</v>
      </c>
    </row>
    <row r="307" spans="1:5" x14ac:dyDescent="0.25">
      <c r="A307" s="70">
        <v>44288</v>
      </c>
      <c r="C307" s="71">
        <f t="shared" ref="C307:C326" si="0">_xlfn.FORECAST.ETS(A307,$B$2:$B$306,$A$2:$A$306,1,1)</f>
        <v>8647.3848387442413</v>
      </c>
      <c r="D307" s="72">
        <f t="shared" ref="D307:D326" si="1">C307-_xlfn.FORECAST.ETS.CONFINT(A307,$B$2:$B$306,$A$2:$A$306,0.95,1,1)</f>
        <v>7896.947316098619</v>
      </c>
      <c r="E307" s="72">
        <f t="shared" ref="E307:E326" si="2">C307+_xlfn.FORECAST.ETS.CONFINT(A307,$B$2:$B$306,$A$2:$A$306,0.95,1,1)</f>
        <v>9397.8223613898626</v>
      </c>
    </row>
    <row r="308" spans="1:5" x14ac:dyDescent="0.25">
      <c r="A308" s="70">
        <v>44289</v>
      </c>
      <c r="C308" s="71">
        <f t="shared" si="0"/>
        <v>8648.7696774884826</v>
      </c>
      <c r="D308" s="72">
        <f t="shared" si="1"/>
        <v>7875.0540343088787</v>
      </c>
      <c r="E308" s="72">
        <f t="shared" si="2"/>
        <v>9422.4853206680855</v>
      </c>
    </row>
    <row r="309" spans="1:5" x14ac:dyDescent="0.25">
      <c r="A309" s="70">
        <v>44290</v>
      </c>
      <c r="C309" s="71">
        <f t="shared" si="0"/>
        <v>8650.154516232722</v>
      </c>
      <c r="D309" s="72">
        <f t="shared" si="1"/>
        <v>7853.6630942360498</v>
      </c>
      <c r="E309" s="72">
        <f t="shared" si="2"/>
        <v>9446.6459382293942</v>
      </c>
    </row>
    <row r="310" spans="1:5" x14ac:dyDescent="0.25">
      <c r="A310" s="70">
        <v>44291</v>
      </c>
      <c r="C310" s="71">
        <f t="shared" si="0"/>
        <v>8651.5393549769633</v>
      </c>
      <c r="D310" s="72">
        <f t="shared" si="1"/>
        <v>7832.7318878958386</v>
      </c>
      <c r="E310" s="72">
        <f t="shared" si="2"/>
        <v>9470.3468220580871</v>
      </c>
    </row>
    <row r="311" spans="1:5" x14ac:dyDescent="0.25">
      <c r="A311" s="70">
        <v>44292</v>
      </c>
      <c r="C311" s="71">
        <f t="shared" si="0"/>
        <v>8652.9241937212046</v>
      </c>
      <c r="D311" s="72">
        <f t="shared" si="1"/>
        <v>7812.2231342985597</v>
      </c>
      <c r="E311" s="72">
        <f t="shared" si="2"/>
        <v>9493.6252531438495</v>
      </c>
    </row>
    <row r="312" spans="1:5" x14ac:dyDescent="0.25">
      <c r="A312" s="70">
        <v>44293</v>
      </c>
      <c r="C312" s="71">
        <f t="shared" si="0"/>
        <v>8654.3090324654459</v>
      </c>
      <c r="D312" s="72">
        <f t="shared" si="1"/>
        <v>7792.1039981917611</v>
      </c>
      <c r="E312" s="72">
        <f t="shared" si="2"/>
        <v>9516.5140667391297</v>
      </c>
    </row>
    <row r="313" spans="1:5" x14ac:dyDescent="0.25">
      <c r="A313" s="70">
        <v>44294</v>
      </c>
      <c r="C313" s="71">
        <f t="shared" si="0"/>
        <v>8655.6938712096853</v>
      </c>
      <c r="D313" s="72">
        <f t="shared" si="1"/>
        <v>7772.3453873719991</v>
      </c>
      <c r="E313" s="72">
        <f t="shared" si="2"/>
        <v>9539.0423550473715</v>
      </c>
    </row>
    <row r="314" spans="1:5" x14ac:dyDescent="0.25">
      <c r="A314" s="70">
        <v>44295</v>
      </c>
      <c r="C314" s="71">
        <f t="shared" si="0"/>
        <v>8657.0787099539266</v>
      </c>
      <c r="D314" s="72">
        <f t="shared" si="1"/>
        <v>7752.9213862863744</v>
      </c>
      <c r="E314" s="72">
        <f t="shared" si="2"/>
        <v>9561.2360336214788</v>
      </c>
    </row>
    <row r="315" spans="1:5" x14ac:dyDescent="0.25">
      <c r="A315" s="70">
        <v>44296</v>
      </c>
      <c r="C315" s="71">
        <f t="shared" si="0"/>
        <v>8658.4635486981679</v>
      </c>
      <c r="D315" s="72">
        <f t="shared" si="1"/>
        <v>7733.8087949820419</v>
      </c>
      <c r="E315" s="72">
        <f t="shared" si="2"/>
        <v>9583.1183024142938</v>
      </c>
    </row>
    <row r="316" spans="1:5" x14ac:dyDescent="0.25">
      <c r="A316" s="70">
        <v>44297</v>
      </c>
      <c r="C316" s="71">
        <f t="shared" si="0"/>
        <v>8659.8483874424091</v>
      </c>
      <c r="D316" s="72">
        <f t="shared" si="1"/>
        <v>7714.9867504310587</v>
      </c>
      <c r="E316" s="72">
        <f t="shared" si="2"/>
        <v>9604.7100244537596</v>
      </c>
    </row>
    <row r="317" spans="1:5" x14ac:dyDescent="0.25">
      <c r="A317" s="70">
        <v>44298</v>
      </c>
      <c r="C317" s="71">
        <f t="shared" si="0"/>
        <v>8661.2332261866504</v>
      </c>
      <c r="D317" s="72">
        <f t="shared" si="1"/>
        <v>7696.4364129495643</v>
      </c>
      <c r="E317" s="72">
        <f t="shared" si="2"/>
        <v>9626.0300394237365</v>
      </c>
    </row>
    <row r="318" spans="1:5" x14ac:dyDescent="0.25">
      <c r="A318" s="70">
        <v>44299</v>
      </c>
      <c r="C318" s="71">
        <f t="shared" si="0"/>
        <v>8662.6180649308899</v>
      </c>
      <c r="D318" s="72">
        <f t="shared" si="1"/>
        <v>7678.1407045549468</v>
      </c>
      <c r="E318" s="72">
        <f t="shared" si="2"/>
        <v>9647.0954253068339</v>
      </c>
    </row>
    <row r="319" spans="1:5" x14ac:dyDescent="0.25">
      <c r="A319" s="70">
        <v>44300</v>
      </c>
      <c r="C319" s="71">
        <f t="shared" si="0"/>
        <v>8664.0029036751312</v>
      </c>
      <c r="D319" s="72">
        <f t="shared" si="1"/>
        <v>7660.0840891339521</v>
      </c>
      <c r="E319" s="72">
        <f t="shared" si="2"/>
        <v>9667.9217182163102</v>
      </c>
    </row>
    <row r="320" spans="1:5" x14ac:dyDescent="0.25">
      <c r="A320" s="70">
        <v>44301</v>
      </c>
      <c r="C320" s="71">
        <f t="shared" si="0"/>
        <v>8665.3877424193724</v>
      </c>
      <c r="D320" s="72">
        <f t="shared" si="1"/>
        <v>7642.252386546882</v>
      </c>
      <c r="E320" s="72">
        <f t="shared" si="2"/>
        <v>9688.523098291862</v>
      </c>
    </row>
    <row r="321" spans="1:5" x14ac:dyDescent="0.25">
      <c r="A321" s="70">
        <v>44302</v>
      </c>
      <c r="C321" s="71">
        <f t="shared" si="0"/>
        <v>8666.7725811636137</v>
      </c>
      <c r="D321" s="72">
        <f t="shared" si="1"/>
        <v>7624.6326144866689</v>
      </c>
      <c r="E321" s="72">
        <f t="shared" si="2"/>
        <v>9708.9125478405585</v>
      </c>
    </row>
    <row r="322" spans="1:5" x14ac:dyDescent="0.25">
      <c r="A322" s="70">
        <v>44303</v>
      </c>
      <c r="C322" s="71">
        <f t="shared" si="0"/>
        <v>8668.1574199078532</v>
      </c>
      <c r="D322" s="72">
        <f t="shared" si="1"/>
        <v>7607.2128531985454</v>
      </c>
      <c r="E322" s="72">
        <f t="shared" si="2"/>
        <v>9729.1019866171609</v>
      </c>
    </row>
    <row r="323" spans="1:5" x14ac:dyDescent="0.25">
      <c r="A323" s="70">
        <v>44304</v>
      </c>
      <c r="C323" s="71">
        <f t="shared" si="0"/>
        <v>8669.5422586520945</v>
      </c>
      <c r="D323" s="72">
        <f t="shared" si="1"/>
        <v>7589.9821291535036</v>
      </c>
      <c r="E323" s="72">
        <f t="shared" si="2"/>
        <v>9749.1023881506862</v>
      </c>
    </row>
    <row r="324" spans="1:5" x14ac:dyDescent="0.25">
      <c r="A324" s="70">
        <v>44305</v>
      </c>
      <c r="C324" s="71">
        <f t="shared" si="0"/>
        <v>8670.9270973963357</v>
      </c>
      <c r="D324" s="72">
        <f t="shared" si="1"/>
        <v>7572.9303145333743</v>
      </c>
      <c r="E324" s="72">
        <f t="shared" si="2"/>
        <v>9768.9238802592972</v>
      </c>
    </row>
    <row r="325" spans="1:5" x14ac:dyDescent="0.25">
      <c r="A325" s="70">
        <v>44306</v>
      </c>
      <c r="C325" s="71">
        <f t="shared" si="0"/>
        <v>8672.311936140577</v>
      </c>
      <c r="D325" s="72">
        <f t="shared" si="1"/>
        <v>7556.0480399824391</v>
      </c>
      <c r="E325" s="72">
        <f t="shared" si="2"/>
        <v>9788.5758322987149</v>
      </c>
    </row>
    <row r="326" spans="1:5" x14ac:dyDescent="0.25">
      <c r="A326" s="70">
        <v>44307</v>
      </c>
      <c r="C326" s="71">
        <f t="shared" si="0"/>
        <v>8673.6967748848165</v>
      </c>
      <c r="D326" s="72">
        <f t="shared" si="1"/>
        <v>7539.3266185503999</v>
      </c>
      <c r="E326" s="72">
        <f t="shared" si="2"/>
        <v>9808.0669312192331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zoomScaleNormal="100"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6.7109375" customWidth="1"/>
    <col min="3" max="3" width="25" customWidth="1"/>
    <col min="4" max="4" width="39.140625" customWidth="1"/>
    <col min="5" max="5" width="39.28515625" customWidth="1"/>
  </cols>
  <sheetData>
    <row r="1" spans="1:6" x14ac:dyDescent="0.25">
      <c r="A1" t="s">
        <v>8</v>
      </c>
      <c r="B1" t="s">
        <v>1</v>
      </c>
      <c r="C1" t="s">
        <v>9</v>
      </c>
      <c r="D1" t="s">
        <v>10</v>
      </c>
      <c r="E1" t="s">
        <v>11</v>
      </c>
      <c r="F1" t="s">
        <v>12</v>
      </c>
    </row>
    <row r="2" spans="1:6" x14ac:dyDescent="0.25">
      <c r="A2" s="4">
        <v>43983</v>
      </c>
      <c r="B2" s="5">
        <v>1413</v>
      </c>
    </row>
    <row r="3" spans="1:6" x14ac:dyDescent="0.25">
      <c r="A3" s="4">
        <v>43984</v>
      </c>
      <c r="B3" s="5">
        <v>1109</v>
      </c>
    </row>
    <row r="4" spans="1:6" x14ac:dyDescent="0.25">
      <c r="A4" s="4">
        <v>43985</v>
      </c>
      <c r="B4" s="5">
        <v>1275.5</v>
      </c>
    </row>
    <row r="5" spans="1:6" x14ac:dyDescent="0.25">
      <c r="A5" s="4">
        <v>43986</v>
      </c>
      <c r="B5" s="5">
        <v>1442</v>
      </c>
    </row>
    <row r="6" spans="1:6" x14ac:dyDescent="0.25">
      <c r="A6" s="4">
        <v>43987</v>
      </c>
      <c r="B6" s="5">
        <v>1150</v>
      </c>
    </row>
    <row r="7" spans="1:6" x14ac:dyDescent="0.25">
      <c r="A7" s="4">
        <v>43988</v>
      </c>
      <c r="B7" s="5">
        <v>1285.5</v>
      </c>
    </row>
    <row r="8" spans="1:6" x14ac:dyDescent="0.25">
      <c r="A8" s="4">
        <v>43989</v>
      </c>
      <c r="B8" s="5">
        <v>1421</v>
      </c>
    </row>
    <row r="9" spans="1:6" x14ac:dyDescent="0.25">
      <c r="A9" s="4">
        <v>43990</v>
      </c>
      <c r="B9" s="5">
        <v>1314</v>
      </c>
    </row>
    <row r="10" spans="1:6" x14ac:dyDescent="0.25">
      <c r="A10" s="4">
        <v>43991</v>
      </c>
      <c r="B10" s="5">
        <v>1015</v>
      </c>
    </row>
    <row r="11" spans="1:6" x14ac:dyDescent="0.25">
      <c r="A11" s="4">
        <v>43992</v>
      </c>
      <c r="B11" s="5">
        <v>1277.5</v>
      </c>
    </row>
    <row r="12" spans="1:6" x14ac:dyDescent="0.25">
      <c r="A12" s="4">
        <v>43993</v>
      </c>
      <c r="B12" s="5">
        <v>1540</v>
      </c>
    </row>
    <row r="13" spans="1:6" x14ac:dyDescent="0.25">
      <c r="A13" s="4">
        <v>43994</v>
      </c>
      <c r="B13" s="5">
        <v>1372</v>
      </c>
    </row>
    <row r="14" spans="1:6" x14ac:dyDescent="0.25">
      <c r="A14" s="4">
        <v>43995</v>
      </c>
      <c r="B14" s="5">
        <v>1383</v>
      </c>
    </row>
    <row r="15" spans="1:6" x14ac:dyDescent="0.25">
      <c r="A15" s="4">
        <v>43996</v>
      </c>
      <c r="B15" s="5">
        <v>1395</v>
      </c>
    </row>
    <row r="16" spans="1:6" x14ac:dyDescent="0.25">
      <c r="A16" s="4">
        <v>43997</v>
      </c>
      <c r="B16" s="5">
        <v>1168</v>
      </c>
    </row>
    <row r="17" spans="1:2" x14ac:dyDescent="0.25">
      <c r="A17" s="4">
        <v>43998</v>
      </c>
      <c r="B17" s="5">
        <v>941</v>
      </c>
    </row>
    <row r="18" spans="1:2" x14ac:dyDescent="0.25">
      <c r="A18" s="4">
        <v>43999</v>
      </c>
      <c r="B18" s="5">
        <v>1359</v>
      </c>
    </row>
    <row r="19" spans="1:2" x14ac:dyDescent="0.25">
      <c r="A19" s="4">
        <v>44000</v>
      </c>
      <c r="B19" s="5">
        <v>1298</v>
      </c>
    </row>
    <row r="20" spans="1:2" x14ac:dyDescent="0.25">
      <c r="A20" s="4">
        <v>44001</v>
      </c>
      <c r="B20" s="5">
        <v>1269</v>
      </c>
    </row>
    <row r="21" spans="1:2" x14ac:dyDescent="0.25">
      <c r="A21" s="4">
        <v>44002</v>
      </c>
      <c r="B21" s="5">
        <v>1197</v>
      </c>
    </row>
    <row r="22" spans="1:2" x14ac:dyDescent="0.25">
      <c r="A22" s="4">
        <v>44003</v>
      </c>
      <c r="B22" s="5">
        <v>1162.5</v>
      </c>
    </row>
    <row r="23" spans="1:2" x14ac:dyDescent="0.25">
      <c r="A23" s="4">
        <v>44004</v>
      </c>
      <c r="B23" s="5">
        <v>1128</v>
      </c>
    </row>
    <row r="24" spans="1:2" x14ac:dyDescent="0.25">
      <c r="A24" s="4">
        <v>44005</v>
      </c>
      <c r="B24" s="5">
        <v>1136</v>
      </c>
    </row>
    <row r="25" spans="1:2" x14ac:dyDescent="0.25">
      <c r="A25" s="4">
        <v>44006</v>
      </c>
      <c r="B25" s="5">
        <v>1144</v>
      </c>
    </row>
    <row r="26" spans="1:2" x14ac:dyDescent="0.25">
      <c r="A26" s="4">
        <v>44007</v>
      </c>
      <c r="B26" s="5">
        <v>1365</v>
      </c>
    </row>
    <row r="27" spans="1:2" x14ac:dyDescent="0.25">
      <c r="A27" s="4">
        <v>44008</v>
      </c>
      <c r="B27" s="5">
        <v>1297</v>
      </c>
    </row>
    <row r="28" spans="1:2" x14ac:dyDescent="0.25">
      <c r="A28" s="4">
        <v>44009</v>
      </c>
      <c r="B28" s="5">
        <v>1460</v>
      </c>
    </row>
    <row r="29" spans="1:2" x14ac:dyDescent="0.25">
      <c r="A29" s="4">
        <v>44010</v>
      </c>
      <c r="B29" s="5">
        <v>1300</v>
      </c>
    </row>
    <row r="30" spans="1:2" x14ac:dyDescent="0.25">
      <c r="A30" s="4">
        <v>44011</v>
      </c>
      <c r="B30" s="5">
        <v>1101.5</v>
      </c>
    </row>
    <row r="31" spans="1:2" x14ac:dyDescent="0.25">
      <c r="A31" s="4">
        <v>44012</v>
      </c>
      <c r="B31" s="5">
        <v>903</v>
      </c>
    </row>
    <row r="32" spans="1:2" x14ac:dyDescent="0.25">
      <c r="A32" s="4">
        <v>44013</v>
      </c>
      <c r="B32" s="5">
        <v>1511</v>
      </c>
    </row>
    <row r="33" spans="1:2" x14ac:dyDescent="0.25">
      <c r="A33" s="4">
        <v>44014</v>
      </c>
      <c r="B33" s="5">
        <v>1554</v>
      </c>
    </row>
    <row r="34" spans="1:2" x14ac:dyDescent="0.25">
      <c r="A34" s="4">
        <v>44015</v>
      </c>
      <c r="B34" s="5">
        <v>1372</v>
      </c>
    </row>
    <row r="35" spans="1:2" x14ac:dyDescent="0.25">
      <c r="A35" s="4">
        <v>44016</v>
      </c>
      <c r="B35" s="5">
        <v>1180</v>
      </c>
    </row>
    <row r="36" spans="1:2" x14ac:dyDescent="0.25">
      <c r="A36" s="4">
        <v>44017</v>
      </c>
      <c r="B36" s="5">
        <v>1311</v>
      </c>
    </row>
    <row r="37" spans="1:2" x14ac:dyDescent="0.25">
      <c r="A37" s="4">
        <v>44018</v>
      </c>
      <c r="B37" s="5">
        <v>1201</v>
      </c>
    </row>
    <row r="38" spans="1:2" x14ac:dyDescent="0.25">
      <c r="A38" s="4">
        <v>44019</v>
      </c>
      <c r="B38" s="5">
        <v>806</v>
      </c>
    </row>
    <row r="39" spans="1:2" x14ac:dyDescent="0.25">
      <c r="A39" s="4">
        <v>44020</v>
      </c>
      <c r="B39" s="5">
        <v>1381</v>
      </c>
    </row>
    <row r="40" spans="1:2" x14ac:dyDescent="0.25">
      <c r="A40" s="4">
        <v>44021</v>
      </c>
      <c r="B40" s="5">
        <v>1282</v>
      </c>
    </row>
    <row r="41" spans="1:2" x14ac:dyDescent="0.25">
      <c r="A41" s="4">
        <v>44022</v>
      </c>
      <c r="B41" s="5">
        <v>1354</v>
      </c>
    </row>
    <row r="42" spans="1:2" x14ac:dyDescent="0.25">
      <c r="A42" s="4">
        <v>44023</v>
      </c>
      <c r="B42" s="5">
        <v>1308</v>
      </c>
    </row>
    <row r="43" spans="1:2" x14ac:dyDescent="0.25">
      <c r="A43" s="4">
        <v>44024</v>
      </c>
      <c r="B43" s="5">
        <v>1263</v>
      </c>
    </row>
    <row r="44" spans="1:2" x14ac:dyDescent="0.25">
      <c r="A44" s="4">
        <v>44025</v>
      </c>
      <c r="B44" s="5">
        <v>1174</v>
      </c>
    </row>
    <row r="45" spans="1:2" x14ac:dyDescent="0.25">
      <c r="A45" s="4">
        <v>44026</v>
      </c>
      <c r="B45" s="5">
        <v>969</v>
      </c>
    </row>
    <row r="46" spans="1:2" x14ac:dyDescent="0.25">
      <c r="A46" s="4">
        <v>44027</v>
      </c>
      <c r="B46" s="5">
        <v>1390</v>
      </c>
    </row>
    <row r="47" spans="1:2" x14ac:dyDescent="0.25">
      <c r="A47" s="4">
        <v>44028</v>
      </c>
      <c r="B47" s="5">
        <v>1498</v>
      </c>
    </row>
    <row r="48" spans="1:2" x14ac:dyDescent="0.25">
      <c r="A48" s="4">
        <v>44029</v>
      </c>
      <c r="B48" s="5">
        <v>1228</v>
      </c>
    </row>
    <row r="49" spans="1:2" x14ac:dyDescent="0.25">
      <c r="A49" s="4">
        <v>44030</v>
      </c>
      <c r="B49" s="5">
        <v>1199</v>
      </c>
    </row>
    <row r="50" spans="1:2" x14ac:dyDescent="0.25">
      <c r="A50" s="4">
        <v>44031</v>
      </c>
      <c r="B50" s="5">
        <v>1046</v>
      </c>
    </row>
    <row r="51" spans="1:2" x14ac:dyDescent="0.25">
      <c r="A51" s="4">
        <v>44032</v>
      </c>
      <c r="B51" s="5">
        <v>1043</v>
      </c>
    </row>
    <row r="52" spans="1:2" x14ac:dyDescent="0.25">
      <c r="A52" s="4">
        <v>44033</v>
      </c>
      <c r="B52" s="5">
        <v>1176.5</v>
      </c>
    </row>
    <row r="53" spans="1:2" x14ac:dyDescent="0.25">
      <c r="A53" s="4">
        <v>44034</v>
      </c>
      <c r="B53" s="5">
        <v>1310</v>
      </c>
    </row>
    <row r="54" spans="1:2" x14ac:dyDescent="0.25">
      <c r="A54" s="4">
        <v>44035</v>
      </c>
      <c r="B54" s="5">
        <v>1257</v>
      </c>
    </row>
    <row r="55" spans="1:2" x14ac:dyDescent="0.25">
      <c r="A55" s="4">
        <v>44036</v>
      </c>
      <c r="B55" s="5">
        <v>1062</v>
      </c>
    </row>
    <row r="56" spans="1:2" x14ac:dyDescent="0.25">
      <c r="A56" s="4">
        <v>44037</v>
      </c>
      <c r="B56" s="5">
        <v>1090</v>
      </c>
    </row>
    <row r="57" spans="1:2" x14ac:dyDescent="0.25">
      <c r="A57" s="4">
        <v>44038</v>
      </c>
      <c r="B57" s="5">
        <v>1115</v>
      </c>
    </row>
    <row r="58" spans="1:2" x14ac:dyDescent="0.25">
      <c r="A58" s="4">
        <v>44039</v>
      </c>
      <c r="B58" s="5">
        <v>916</v>
      </c>
    </row>
    <row r="59" spans="1:2" x14ac:dyDescent="0.25">
      <c r="A59" s="4">
        <v>44040</v>
      </c>
      <c r="B59" s="5">
        <v>717</v>
      </c>
    </row>
    <row r="60" spans="1:2" x14ac:dyDescent="0.25">
      <c r="A60" s="4">
        <v>44041</v>
      </c>
      <c r="B60" s="5">
        <v>1118</v>
      </c>
    </row>
    <row r="61" spans="1:2" x14ac:dyDescent="0.25">
      <c r="A61" s="4">
        <v>44042</v>
      </c>
      <c r="B61" s="5">
        <v>1223</v>
      </c>
    </row>
    <row r="62" spans="1:2" x14ac:dyDescent="0.25">
      <c r="A62" s="4">
        <v>44043</v>
      </c>
      <c r="B62" s="5">
        <v>1100</v>
      </c>
    </row>
    <row r="63" spans="1:2" x14ac:dyDescent="0.25">
      <c r="A63" s="4">
        <v>44044</v>
      </c>
      <c r="B63" s="5">
        <v>1059</v>
      </c>
    </row>
    <row r="64" spans="1:2" x14ac:dyDescent="0.25">
      <c r="A64" s="4">
        <v>44045</v>
      </c>
      <c r="B64" s="5">
        <v>1105</v>
      </c>
    </row>
    <row r="65" spans="1:2" x14ac:dyDescent="0.25">
      <c r="A65" s="4">
        <v>44046</v>
      </c>
      <c r="B65" s="5">
        <v>970</v>
      </c>
    </row>
    <row r="66" spans="1:2" x14ac:dyDescent="0.25">
      <c r="A66" s="4">
        <v>44047</v>
      </c>
      <c r="B66" s="5">
        <v>709</v>
      </c>
    </row>
    <row r="67" spans="1:2" x14ac:dyDescent="0.25">
      <c r="A67" s="4">
        <v>44048</v>
      </c>
      <c r="B67" s="5">
        <v>1125</v>
      </c>
    </row>
    <row r="68" spans="1:2" x14ac:dyDescent="0.25">
      <c r="A68" s="4">
        <v>44049</v>
      </c>
      <c r="B68" s="5">
        <v>910</v>
      </c>
    </row>
    <row r="69" spans="1:2" x14ac:dyDescent="0.25">
      <c r="A69" s="4">
        <v>44050</v>
      </c>
      <c r="B69" s="5">
        <v>862</v>
      </c>
    </row>
    <row r="70" spans="1:2" x14ac:dyDescent="0.25">
      <c r="A70" s="4">
        <v>44051</v>
      </c>
      <c r="B70" s="5">
        <v>1304</v>
      </c>
    </row>
    <row r="71" spans="1:2" x14ac:dyDescent="0.25">
      <c r="A71" s="4">
        <v>44052</v>
      </c>
      <c r="B71" s="5">
        <v>1066</v>
      </c>
    </row>
    <row r="72" spans="1:2" x14ac:dyDescent="0.25">
      <c r="A72" s="4">
        <v>44053</v>
      </c>
      <c r="B72" s="5">
        <v>925</v>
      </c>
    </row>
    <row r="73" spans="1:2" x14ac:dyDescent="0.25">
      <c r="A73" s="4">
        <v>44054</v>
      </c>
      <c r="B73" s="5">
        <v>917</v>
      </c>
    </row>
    <row r="74" spans="1:2" x14ac:dyDescent="0.25">
      <c r="A74" s="4">
        <v>44055</v>
      </c>
      <c r="B74" s="5">
        <v>1132</v>
      </c>
    </row>
    <row r="75" spans="1:2" x14ac:dyDescent="0.25">
      <c r="A75" s="4">
        <v>44056</v>
      </c>
      <c r="B75" s="5">
        <v>1200</v>
      </c>
    </row>
    <row r="76" spans="1:2" x14ac:dyDescent="0.25">
      <c r="A76" s="4">
        <v>44057</v>
      </c>
      <c r="B76" s="5">
        <v>979</v>
      </c>
    </row>
    <row r="77" spans="1:2" x14ac:dyDescent="0.25">
      <c r="A77" s="4">
        <v>44058</v>
      </c>
      <c r="B77" s="5">
        <v>1254</v>
      </c>
    </row>
    <row r="78" spans="1:2" x14ac:dyDescent="0.25">
      <c r="A78" s="4">
        <v>44059</v>
      </c>
      <c r="B78" s="5">
        <v>1010</v>
      </c>
    </row>
    <row r="79" spans="1:2" x14ac:dyDescent="0.25">
      <c r="A79" s="4">
        <v>44060</v>
      </c>
      <c r="B79" s="5">
        <v>753</v>
      </c>
    </row>
    <row r="80" spans="1:2" x14ac:dyDescent="0.25">
      <c r="A80" s="4">
        <v>44061</v>
      </c>
      <c r="B80" s="5">
        <v>931</v>
      </c>
    </row>
    <row r="81" spans="1:2" x14ac:dyDescent="0.25">
      <c r="A81" s="4">
        <v>44062</v>
      </c>
      <c r="B81" s="5">
        <v>1132</v>
      </c>
    </row>
    <row r="82" spans="1:2" x14ac:dyDescent="0.25">
      <c r="A82" s="4">
        <v>44063</v>
      </c>
      <c r="B82" s="5">
        <v>1132.6666666666667</v>
      </c>
    </row>
    <row r="83" spans="1:2" x14ac:dyDescent="0.25">
      <c r="A83" s="4">
        <v>44064</v>
      </c>
      <c r="B83" s="5">
        <v>1133.3333333333333</v>
      </c>
    </row>
    <row r="84" spans="1:2" x14ac:dyDescent="0.25">
      <c r="A84" s="4">
        <v>44065</v>
      </c>
      <c r="B84" s="5">
        <v>1134</v>
      </c>
    </row>
    <row r="85" spans="1:2" x14ac:dyDescent="0.25">
      <c r="A85" s="4">
        <v>44066</v>
      </c>
      <c r="B85" s="5">
        <v>991</v>
      </c>
    </row>
    <row r="86" spans="1:2" x14ac:dyDescent="0.25">
      <c r="A86" s="4">
        <v>44067</v>
      </c>
      <c r="B86" s="5">
        <v>743</v>
      </c>
    </row>
    <row r="87" spans="1:2" x14ac:dyDescent="0.25">
      <c r="A87" s="4">
        <v>44068</v>
      </c>
      <c r="B87" s="5">
        <v>587</v>
      </c>
    </row>
    <row r="88" spans="1:2" x14ac:dyDescent="0.25">
      <c r="A88" s="4">
        <v>44069</v>
      </c>
      <c r="B88" s="5">
        <v>1854</v>
      </c>
    </row>
    <row r="89" spans="1:2" x14ac:dyDescent="0.25">
      <c r="A89" s="4">
        <v>44070</v>
      </c>
      <c r="B89" s="5">
        <v>1535.5</v>
      </c>
    </row>
    <row r="90" spans="1:2" x14ac:dyDescent="0.25">
      <c r="A90" s="4">
        <v>44071</v>
      </c>
      <c r="B90" s="5">
        <v>1217</v>
      </c>
    </row>
    <row r="91" spans="1:2" x14ac:dyDescent="0.25">
      <c r="A91" s="4">
        <v>44072</v>
      </c>
      <c r="B91" s="5">
        <v>1227</v>
      </c>
    </row>
    <row r="92" spans="1:2" x14ac:dyDescent="0.25">
      <c r="A92" s="4">
        <v>44073</v>
      </c>
      <c r="B92" s="5">
        <v>1237</v>
      </c>
    </row>
    <row r="93" spans="1:2" x14ac:dyDescent="0.25">
      <c r="A93" s="4">
        <v>44074</v>
      </c>
      <c r="B93" s="5">
        <v>1179</v>
      </c>
    </row>
    <row r="94" spans="1:2" x14ac:dyDescent="0.25">
      <c r="A94" s="4">
        <v>44075</v>
      </c>
      <c r="B94" s="5">
        <v>1142</v>
      </c>
    </row>
    <row r="95" spans="1:2" x14ac:dyDescent="0.25">
      <c r="A95" s="4">
        <v>44076</v>
      </c>
      <c r="B95" s="5">
        <v>1622</v>
      </c>
    </row>
    <row r="96" spans="1:2" x14ac:dyDescent="0.25">
      <c r="A96" s="4">
        <v>44077</v>
      </c>
      <c r="B96" s="5">
        <v>1526</v>
      </c>
    </row>
    <row r="97" spans="1:2" x14ac:dyDescent="0.25">
      <c r="A97" s="4">
        <v>44078</v>
      </c>
      <c r="B97" s="5">
        <v>1929</v>
      </c>
    </row>
    <row r="98" spans="1:2" x14ac:dyDescent="0.25">
      <c r="A98" s="4">
        <v>44079</v>
      </c>
      <c r="B98" s="5">
        <v>1735</v>
      </c>
    </row>
    <row r="99" spans="1:2" x14ac:dyDescent="0.25">
      <c r="A99" s="4">
        <v>44080</v>
      </c>
      <c r="B99" s="5">
        <v>1910</v>
      </c>
    </row>
    <row r="100" spans="1:2" x14ac:dyDescent="0.25">
      <c r="A100" s="4">
        <v>44081</v>
      </c>
      <c r="B100" s="5">
        <v>1788</v>
      </c>
    </row>
    <row r="101" spans="1:2" x14ac:dyDescent="0.25">
      <c r="A101" s="4">
        <v>44082</v>
      </c>
      <c r="B101" s="5">
        <v>1346</v>
      </c>
    </row>
    <row r="102" spans="1:2" x14ac:dyDescent="0.25">
      <c r="A102" s="4">
        <v>44083</v>
      </c>
      <c r="B102" s="5">
        <v>2227</v>
      </c>
    </row>
    <row r="103" spans="1:2" x14ac:dyDescent="0.25">
      <c r="A103" s="4">
        <v>44084</v>
      </c>
      <c r="B103" s="5">
        <v>2371</v>
      </c>
    </row>
    <row r="104" spans="1:2" x14ac:dyDescent="0.25">
      <c r="A104" s="4">
        <v>44085</v>
      </c>
      <c r="B104" s="5">
        <v>2172</v>
      </c>
    </row>
    <row r="105" spans="1:2" x14ac:dyDescent="0.25">
      <c r="A105" s="4">
        <v>44086</v>
      </c>
      <c r="B105" s="5">
        <v>2321</v>
      </c>
    </row>
    <row r="106" spans="1:2" x14ac:dyDescent="0.25">
      <c r="A106" s="4">
        <v>44087</v>
      </c>
      <c r="B106" s="5">
        <v>2288.5</v>
      </c>
    </row>
    <row r="107" spans="1:2" x14ac:dyDescent="0.25">
      <c r="A107" s="4">
        <v>44088</v>
      </c>
      <c r="B107" s="5">
        <v>2256</v>
      </c>
    </row>
    <row r="108" spans="1:2" x14ac:dyDescent="0.25">
      <c r="A108" s="4">
        <v>44089</v>
      </c>
      <c r="B108" s="5">
        <v>1585</v>
      </c>
    </row>
    <row r="109" spans="1:2" x14ac:dyDescent="0.25">
      <c r="A109" s="4">
        <v>44090</v>
      </c>
      <c r="B109" s="5">
        <v>2352</v>
      </c>
    </row>
    <row r="110" spans="1:2" x14ac:dyDescent="0.25">
      <c r="A110" s="4">
        <v>44091</v>
      </c>
      <c r="B110" s="5">
        <v>2389</v>
      </c>
    </row>
    <row r="111" spans="1:2" x14ac:dyDescent="0.25">
      <c r="A111" s="4">
        <v>44092</v>
      </c>
      <c r="B111" s="5">
        <v>2300</v>
      </c>
    </row>
    <row r="112" spans="1:2" x14ac:dyDescent="0.25">
      <c r="A112" s="4">
        <v>44093</v>
      </c>
      <c r="B112" s="5">
        <v>2211</v>
      </c>
    </row>
    <row r="113" spans="1:2" x14ac:dyDescent="0.25">
      <c r="A113" s="4">
        <v>44094</v>
      </c>
      <c r="B113" s="5">
        <v>2236</v>
      </c>
    </row>
    <row r="114" spans="1:2" x14ac:dyDescent="0.25">
      <c r="A114" s="4">
        <v>44095</v>
      </c>
      <c r="B114" s="5">
        <v>1837</v>
      </c>
    </row>
    <row r="115" spans="1:2" x14ac:dyDescent="0.25">
      <c r="A115" s="4">
        <v>44096</v>
      </c>
      <c r="B115" s="5">
        <v>1628</v>
      </c>
    </row>
    <row r="116" spans="1:2" x14ac:dyDescent="0.25">
      <c r="A116" s="4">
        <v>44097</v>
      </c>
      <c r="B116" s="5">
        <v>2360</v>
      </c>
    </row>
    <row r="117" spans="1:2" x14ac:dyDescent="0.25">
      <c r="A117" s="4">
        <v>44098</v>
      </c>
      <c r="B117" s="5">
        <v>2163</v>
      </c>
    </row>
    <row r="118" spans="1:2" x14ac:dyDescent="0.25">
      <c r="A118" s="4">
        <v>44099</v>
      </c>
      <c r="B118" s="5">
        <v>2222.5</v>
      </c>
    </row>
    <row r="119" spans="1:2" x14ac:dyDescent="0.25">
      <c r="A119" s="4">
        <v>44100</v>
      </c>
      <c r="B119" s="5">
        <v>2282</v>
      </c>
    </row>
    <row r="120" spans="1:2" x14ac:dyDescent="0.25">
      <c r="A120" s="4">
        <v>44101</v>
      </c>
      <c r="B120" s="5">
        <v>2261</v>
      </c>
    </row>
    <row r="121" spans="1:2" x14ac:dyDescent="0.25">
      <c r="A121" s="4">
        <v>44102</v>
      </c>
      <c r="B121" s="5">
        <v>2055</v>
      </c>
    </row>
    <row r="122" spans="1:2" x14ac:dyDescent="0.25">
      <c r="A122" s="4">
        <v>44103</v>
      </c>
      <c r="B122" s="5">
        <v>1713</v>
      </c>
    </row>
    <row r="123" spans="1:2" x14ac:dyDescent="0.25">
      <c r="A123" s="4">
        <v>44104</v>
      </c>
      <c r="B123" s="5">
        <v>2654</v>
      </c>
    </row>
    <row r="124" spans="1:2" x14ac:dyDescent="0.25">
      <c r="A124" s="4">
        <v>44105</v>
      </c>
      <c r="B124" s="5">
        <v>2352</v>
      </c>
    </row>
    <row r="125" spans="1:2" x14ac:dyDescent="0.25">
      <c r="A125" s="4">
        <v>44106</v>
      </c>
      <c r="B125" s="5">
        <v>2440</v>
      </c>
    </row>
    <row r="126" spans="1:2" x14ac:dyDescent="0.25">
      <c r="A126" s="4">
        <v>44107</v>
      </c>
      <c r="B126" s="5">
        <v>2402</v>
      </c>
    </row>
    <row r="127" spans="1:2" x14ac:dyDescent="0.25">
      <c r="A127" s="4">
        <v>44108</v>
      </c>
      <c r="B127" s="5">
        <v>2109</v>
      </c>
    </row>
    <row r="128" spans="1:2" x14ac:dyDescent="0.25">
      <c r="A128" s="4">
        <v>44109</v>
      </c>
      <c r="B128" s="5">
        <v>1813</v>
      </c>
    </row>
    <row r="129" spans="1:2" x14ac:dyDescent="0.25">
      <c r="A129" s="4">
        <v>44110</v>
      </c>
      <c r="B129" s="5">
        <v>1625</v>
      </c>
    </row>
    <row r="130" spans="1:2" x14ac:dyDescent="0.25">
      <c r="A130" s="4">
        <v>44111</v>
      </c>
      <c r="B130" s="5">
        <v>2848</v>
      </c>
    </row>
    <row r="131" spans="1:2" x14ac:dyDescent="0.25">
      <c r="A131" s="4">
        <v>44112</v>
      </c>
      <c r="B131" s="5">
        <v>2823</v>
      </c>
    </row>
    <row r="132" spans="1:2" x14ac:dyDescent="0.25">
      <c r="A132" s="4">
        <v>44113</v>
      </c>
      <c r="B132" s="5">
        <v>2287</v>
      </c>
    </row>
    <row r="133" spans="1:2" x14ac:dyDescent="0.25">
      <c r="A133" s="4">
        <v>44114</v>
      </c>
      <c r="B133" s="5">
        <v>2203</v>
      </c>
    </row>
    <row r="134" spans="1:2" x14ac:dyDescent="0.25">
      <c r="A134" s="4">
        <v>44115</v>
      </c>
      <c r="B134" s="5">
        <v>2199</v>
      </c>
    </row>
    <row r="135" spans="1:2" x14ac:dyDescent="0.25">
      <c r="A135" s="4">
        <v>44116</v>
      </c>
      <c r="B135" s="5">
        <v>1620</v>
      </c>
    </row>
    <row r="136" spans="1:2" x14ac:dyDescent="0.25">
      <c r="A136" s="4">
        <v>44117</v>
      </c>
      <c r="B136" s="5">
        <v>1325</v>
      </c>
    </row>
    <row r="137" spans="1:2" x14ac:dyDescent="0.25">
      <c r="A137" s="4">
        <v>44118</v>
      </c>
      <c r="B137" s="5">
        <v>2211</v>
      </c>
    </row>
    <row r="138" spans="1:2" x14ac:dyDescent="0.25">
      <c r="A138" s="4">
        <v>44119</v>
      </c>
      <c r="B138" s="5">
        <v>2119</v>
      </c>
    </row>
    <row r="139" spans="1:2" x14ac:dyDescent="0.25">
      <c r="A139" s="4">
        <v>44120</v>
      </c>
      <c r="B139" s="5">
        <v>1823</v>
      </c>
    </row>
    <row r="140" spans="1:2" x14ac:dyDescent="0.25">
      <c r="A140" s="4">
        <v>44121</v>
      </c>
      <c r="B140" s="5">
        <v>1791</v>
      </c>
    </row>
    <row r="141" spans="1:2" x14ac:dyDescent="0.25">
      <c r="A141" s="4">
        <v>44122</v>
      </c>
      <c r="B141" s="5">
        <v>1600</v>
      </c>
    </row>
    <row r="142" spans="1:2" x14ac:dyDescent="0.25">
      <c r="A142" s="4">
        <v>44123</v>
      </c>
      <c r="B142" s="5">
        <v>1233</v>
      </c>
    </row>
    <row r="143" spans="1:2" x14ac:dyDescent="0.25">
      <c r="A143" s="4">
        <v>44124</v>
      </c>
      <c r="B143" s="5">
        <v>1090</v>
      </c>
    </row>
    <row r="144" spans="1:2" x14ac:dyDescent="0.25">
      <c r="A144" s="4">
        <v>44125</v>
      </c>
      <c r="B144" s="5">
        <v>1609</v>
      </c>
    </row>
    <row r="145" spans="1:2" x14ac:dyDescent="0.25">
      <c r="A145" s="4">
        <v>44126</v>
      </c>
      <c r="B145" s="5">
        <v>1463</v>
      </c>
    </row>
    <row r="146" spans="1:2" x14ac:dyDescent="0.25">
      <c r="A146" s="4">
        <v>44127</v>
      </c>
      <c r="B146" s="5">
        <v>1470</v>
      </c>
    </row>
    <row r="147" spans="1:2" x14ac:dyDescent="0.25">
      <c r="A147" s="4">
        <v>44128</v>
      </c>
      <c r="B147" s="5">
        <v>1346</v>
      </c>
    </row>
    <row r="148" spans="1:2" x14ac:dyDescent="0.25">
      <c r="A148" s="4">
        <v>44129</v>
      </c>
      <c r="B148" s="5">
        <v>1222</v>
      </c>
    </row>
    <row r="149" spans="1:2" x14ac:dyDescent="0.25">
      <c r="A149" s="4">
        <v>44130</v>
      </c>
      <c r="B149" s="5">
        <v>804</v>
      </c>
    </row>
    <row r="150" spans="1:2" x14ac:dyDescent="0.25">
      <c r="A150" s="4">
        <v>44131</v>
      </c>
      <c r="B150" s="5">
        <v>801</v>
      </c>
    </row>
    <row r="151" spans="1:2" x14ac:dyDescent="0.25">
      <c r="A151" s="4">
        <v>44132</v>
      </c>
      <c r="B151" s="5">
        <v>1354</v>
      </c>
    </row>
    <row r="152" spans="1:2" x14ac:dyDescent="0.25">
      <c r="A152" s="4">
        <v>44133</v>
      </c>
      <c r="B152" s="5">
        <v>1120</v>
      </c>
    </row>
    <row r="153" spans="1:2" x14ac:dyDescent="0.25">
      <c r="A153" s="4">
        <v>44134</v>
      </c>
      <c r="B153" s="5">
        <v>1145</v>
      </c>
    </row>
    <row r="154" spans="1:2" x14ac:dyDescent="0.25">
      <c r="A154" s="4">
        <v>44135</v>
      </c>
      <c r="B154" s="5">
        <v>993</v>
      </c>
    </row>
    <row r="155" spans="1:2" x14ac:dyDescent="0.25">
      <c r="A155" s="4">
        <v>44136</v>
      </c>
      <c r="B155" s="5">
        <v>908</v>
      </c>
    </row>
    <row r="156" spans="1:2" x14ac:dyDescent="0.25">
      <c r="A156" s="4">
        <v>44137</v>
      </c>
      <c r="B156" s="5">
        <v>706</v>
      </c>
    </row>
    <row r="157" spans="1:2" x14ac:dyDescent="0.25">
      <c r="A157" s="4">
        <v>44138</v>
      </c>
      <c r="B157" s="5">
        <v>746</v>
      </c>
    </row>
    <row r="158" spans="1:2" x14ac:dyDescent="0.25">
      <c r="A158" s="4">
        <v>44139</v>
      </c>
      <c r="B158" s="5">
        <v>983</v>
      </c>
    </row>
    <row r="159" spans="1:2" x14ac:dyDescent="0.25">
      <c r="A159" s="4">
        <v>44140</v>
      </c>
      <c r="B159" s="5">
        <v>841</v>
      </c>
    </row>
    <row r="160" spans="1:2" x14ac:dyDescent="0.25">
      <c r="A160" s="4">
        <v>44141</v>
      </c>
      <c r="B160" s="5">
        <v>792</v>
      </c>
    </row>
    <row r="161" spans="1:2" x14ac:dyDescent="0.25">
      <c r="A161" s="4">
        <v>44142</v>
      </c>
      <c r="B161" s="5">
        <v>576</v>
      </c>
    </row>
    <row r="162" spans="1:2" x14ac:dyDescent="0.25">
      <c r="A162" s="4">
        <v>44143</v>
      </c>
      <c r="B162" s="5">
        <v>998</v>
      </c>
    </row>
    <row r="163" spans="1:2" x14ac:dyDescent="0.25">
      <c r="A163" s="4">
        <v>44144</v>
      </c>
      <c r="B163" s="5">
        <v>766.5</v>
      </c>
    </row>
    <row r="164" spans="1:2" x14ac:dyDescent="0.25">
      <c r="A164" s="4">
        <v>44145</v>
      </c>
      <c r="B164" s="5">
        <v>535</v>
      </c>
    </row>
    <row r="165" spans="1:2" x14ac:dyDescent="0.25">
      <c r="A165" s="4">
        <v>44146</v>
      </c>
      <c r="B165" s="5">
        <v>1069</v>
      </c>
    </row>
    <row r="166" spans="1:2" x14ac:dyDescent="0.25">
      <c r="A166" s="4">
        <v>44147</v>
      </c>
      <c r="B166" s="5">
        <v>858</v>
      </c>
    </row>
    <row r="167" spans="1:2" x14ac:dyDescent="0.25">
      <c r="A167" s="4">
        <v>44148</v>
      </c>
      <c r="B167" s="5">
        <v>800</v>
      </c>
    </row>
    <row r="168" spans="1:2" x14ac:dyDescent="0.25">
      <c r="A168" s="4">
        <v>44149</v>
      </c>
      <c r="B168" s="5">
        <v>726</v>
      </c>
    </row>
    <row r="169" spans="1:2" x14ac:dyDescent="0.25">
      <c r="A169" s="4">
        <v>44150</v>
      </c>
      <c r="B169" s="5">
        <v>574</v>
      </c>
    </row>
    <row r="170" spans="1:2" x14ac:dyDescent="0.25">
      <c r="A170" s="4">
        <v>44151</v>
      </c>
      <c r="B170" s="5">
        <v>409</v>
      </c>
    </row>
    <row r="171" spans="1:2" x14ac:dyDescent="0.25">
      <c r="A171" s="4">
        <v>44152</v>
      </c>
      <c r="B171" s="5">
        <v>541</v>
      </c>
    </row>
    <row r="172" spans="1:2" x14ac:dyDescent="0.25">
      <c r="A172" s="4">
        <v>44153</v>
      </c>
      <c r="B172" s="5">
        <v>871</v>
      </c>
    </row>
    <row r="173" spans="1:2" x14ac:dyDescent="0.25">
      <c r="A173" s="4">
        <v>44154</v>
      </c>
      <c r="B173" s="5">
        <v>924</v>
      </c>
    </row>
    <row r="174" spans="1:2" x14ac:dyDescent="0.25">
      <c r="A174" s="4">
        <v>44155</v>
      </c>
      <c r="B174" s="5">
        <v>1031</v>
      </c>
    </row>
    <row r="175" spans="1:2" x14ac:dyDescent="0.25">
      <c r="A175" s="4">
        <v>44156</v>
      </c>
      <c r="B175" s="5">
        <v>1092</v>
      </c>
    </row>
    <row r="176" spans="1:2" x14ac:dyDescent="0.25">
      <c r="A176" s="4">
        <v>44157</v>
      </c>
      <c r="B176" s="5">
        <v>1135</v>
      </c>
    </row>
    <row r="177" spans="1:2" x14ac:dyDescent="0.25">
      <c r="A177" s="4">
        <v>44158</v>
      </c>
      <c r="B177" s="5">
        <v>800</v>
      </c>
    </row>
    <row r="178" spans="1:2" x14ac:dyDescent="0.25">
      <c r="A178" s="4">
        <v>44159</v>
      </c>
      <c r="B178" s="5">
        <v>939</v>
      </c>
    </row>
    <row r="179" spans="1:2" x14ac:dyDescent="0.25">
      <c r="A179" s="4">
        <v>44160</v>
      </c>
      <c r="B179" s="5">
        <v>1144</v>
      </c>
    </row>
    <row r="180" spans="1:2" x14ac:dyDescent="0.25">
      <c r="A180" s="4">
        <v>44161</v>
      </c>
      <c r="B180" s="5">
        <v>1147</v>
      </c>
    </row>
    <row r="181" spans="1:2" x14ac:dyDescent="0.25">
      <c r="A181" s="4">
        <v>44162</v>
      </c>
      <c r="B181" s="5">
        <v>1074</v>
      </c>
    </row>
    <row r="182" spans="1:2" x14ac:dyDescent="0.25">
      <c r="A182" s="4">
        <v>44163</v>
      </c>
      <c r="B182" s="5">
        <v>1063</v>
      </c>
    </row>
    <row r="183" spans="1:2" x14ac:dyDescent="0.25">
      <c r="A183" s="4">
        <v>44164</v>
      </c>
      <c r="B183" s="5">
        <v>940</v>
      </c>
    </row>
    <row r="184" spans="1:2" x14ac:dyDescent="0.25">
      <c r="A184" s="4">
        <v>44165</v>
      </c>
      <c r="B184" s="5">
        <v>646</v>
      </c>
    </row>
    <row r="185" spans="1:2" x14ac:dyDescent="0.25">
      <c r="A185" s="4">
        <v>44166</v>
      </c>
      <c r="B185" s="5">
        <v>724</v>
      </c>
    </row>
    <row r="186" spans="1:2" x14ac:dyDescent="0.25">
      <c r="A186" s="4">
        <v>44167</v>
      </c>
      <c r="B186" s="5">
        <v>877</v>
      </c>
    </row>
    <row r="187" spans="1:2" x14ac:dyDescent="0.25">
      <c r="A187" s="4">
        <v>44168</v>
      </c>
      <c r="B187" s="5">
        <v>878</v>
      </c>
    </row>
    <row r="188" spans="1:2" x14ac:dyDescent="0.25">
      <c r="A188" s="4">
        <v>44169</v>
      </c>
      <c r="B188" s="5">
        <v>813</v>
      </c>
    </row>
    <row r="189" spans="1:2" x14ac:dyDescent="0.25">
      <c r="A189" s="4">
        <v>44170</v>
      </c>
      <c r="B189" s="5">
        <v>758</v>
      </c>
    </row>
    <row r="190" spans="1:2" x14ac:dyDescent="0.25">
      <c r="A190" s="4">
        <v>44171</v>
      </c>
      <c r="B190" s="5">
        <v>786</v>
      </c>
    </row>
    <row r="191" spans="1:2" x14ac:dyDescent="0.25">
      <c r="A191" s="4">
        <v>44172</v>
      </c>
      <c r="B191" s="5">
        <v>544</v>
      </c>
    </row>
    <row r="192" spans="1:2" x14ac:dyDescent="0.25">
      <c r="A192" s="4">
        <v>44173</v>
      </c>
      <c r="B192" s="5">
        <v>585</v>
      </c>
    </row>
    <row r="193" spans="1:2" x14ac:dyDescent="0.25">
      <c r="A193" s="4">
        <v>44174</v>
      </c>
      <c r="B193" s="5">
        <v>716</v>
      </c>
    </row>
    <row r="194" spans="1:2" x14ac:dyDescent="0.25">
      <c r="A194" s="4">
        <v>44175</v>
      </c>
      <c r="B194" s="5">
        <v>798</v>
      </c>
    </row>
    <row r="195" spans="1:2" x14ac:dyDescent="0.25">
      <c r="A195" s="4">
        <v>44176</v>
      </c>
      <c r="B195" s="5">
        <v>654</v>
      </c>
    </row>
    <row r="196" spans="1:2" x14ac:dyDescent="0.25">
      <c r="A196" s="4">
        <v>44177</v>
      </c>
      <c r="B196" s="5">
        <v>680</v>
      </c>
    </row>
    <row r="197" spans="1:2" x14ac:dyDescent="0.25">
      <c r="A197" s="4">
        <v>44178</v>
      </c>
      <c r="B197" s="5">
        <v>606</v>
      </c>
    </row>
    <row r="198" spans="1:2" x14ac:dyDescent="0.25">
      <c r="A198" s="4">
        <v>44179</v>
      </c>
      <c r="B198" s="5">
        <v>477</v>
      </c>
    </row>
    <row r="199" spans="1:2" x14ac:dyDescent="0.25">
      <c r="A199" s="4">
        <v>44180</v>
      </c>
      <c r="B199" s="5">
        <v>521</v>
      </c>
    </row>
    <row r="200" spans="1:2" x14ac:dyDescent="0.25">
      <c r="A200" s="4">
        <v>44181</v>
      </c>
      <c r="B200" s="5">
        <v>795</v>
      </c>
    </row>
    <row r="201" spans="1:2" x14ac:dyDescent="0.25">
      <c r="A201" s="4">
        <v>44182</v>
      </c>
      <c r="B201" s="5">
        <v>586</v>
      </c>
    </row>
    <row r="202" spans="1:2" x14ac:dyDescent="0.25">
      <c r="A202" s="4">
        <v>44183</v>
      </c>
      <c r="B202" s="5">
        <v>642</v>
      </c>
    </row>
    <row r="203" spans="1:2" x14ac:dyDescent="0.25">
      <c r="A203" s="4">
        <v>44184</v>
      </c>
      <c r="B203" s="5">
        <v>632</v>
      </c>
    </row>
    <row r="204" spans="1:2" x14ac:dyDescent="0.25">
      <c r="A204" s="4">
        <v>44185</v>
      </c>
      <c r="B204" s="5">
        <v>586</v>
      </c>
    </row>
    <row r="205" spans="1:2" x14ac:dyDescent="0.25">
      <c r="A205" s="4">
        <v>44186</v>
      </c>
      <c r="B205" s="5">
        <v>463</v>
      </c>
    </row>
    <row r="206" spans="1:2" x14ac:dyDescent="0.25">
      <c r="A206" s="4">
        <v>44187</v>
      </c>
      <c r="B206" s="5">
        <v>503</v>
      </c>
    </row>
    <row r="207" spans="1:2" x14ac:dyDescent="0.25">
      <c r="A207" s="4">
        <v>44188</v>
      </c>
      <c r="B207" s="5">
        <v>745</v>
      </c>
    </row>
    <row r="208" spans="1:2" x14ac:dyDescent="0.25">
      <c r="A208" s="4">
        <v>44189</v>
      </c>
      <c r="B208" s="5">
        <v>643</v>
      </c>
    </row>
    <row r="209" spans="1:2" x14ac:dyDescent="0.25">
      <c r="A209" s="4">
        <v>44190</v>
      </c>
      <c r="B209" s="5">
        <v>596</v>
      </c>
    </row>
    <row r="210" spans="1:2" x14ac:dyDescent="0.25">
      <c r="A210" s="4">
        <v>44191</v>
      </c>
      <c r="B210" s="5">
        <v>536</v>
      </c>
    </row>
    <row r="211" spans="1:2" x14ac:dyDescent="0.25">
      <c r="A211" s="4">
        <v>44192</v>
      </c>
      <c r="B211" s="5">
        <v>578</v>
      </c>
    </row>
    <row r="212" spans="1:2" x14ac:dyDescent="0.25">
      <c r="A212" s="4">
        <v>44193</v>
      </c>
      <c r="B212" s="5">
        <v>557</v>
      </c>
    </row>
    <row r="213" spans="1:2" x14ac:dyDescent="0.25">
      <c r="A213" s="4">
        <v>44194</v>
      </c>
      <c r="B213" s="5">
        <v>537</v>
      </c>
    </row>
    <row r="214" spans="1:2" x14ac:dyDescent="0.25">
      <c r="A214" s="4">
        <v>44195</v>
      </c>
      <c r="B214" s="5">
        <v>714</v>
      </c>
    </row>
    <row r="215" spans="1:2" x14ac:dyDescent="0.25">
      <c r="A215" s="4">
        <v>44196</v>
      </c>
      <c r="B215" s="5">
        <v>714</v>
      </c>
    </row>
    <row r="216" spans="1:2" x14ac:dyDescent="0.25">
      <c r="A216" s="4">
        <v>44197</v>
      </c>
      <c r="B216" s="5">
        <v>631</v>
      </c>
    </row>
    <row r="217" spans="1:2" x14ac:dyDescent="0.25">
      <c r="A217" s="4">
        <v>44198</v>
      </c>
      <c r="B217" s="5">
        <v>592</v>
      </c>
    </row>
    <row r="218" spans="1:2" x14ac:dyDescent="0.25">
      <c r="A218" s="4">
        <v>44199</v>
      </c>
      <c r="B218" s="5">
        <v>581</v>
      </c>
    </row>
    <row r="219" spans="1:2" x14ac:dyDescent="0.25">
      <c r="A219" s="4">
        <v>44200</v>
      </c>
      <c r="B219" s="5">
        <v>516</v>
      </c>
    </row>
    <row r="220" spans="1:2" x14ac:dyDescent="0.25">
      <c r="A220" s="4">
        <v>44201</v>
      </c>
      <c r="B220" s="5">
        <v>539</v>
      </c>
    </row>
    <row r="221" spans="1:2" x14ac:dyDescent="0.25">
      <c r="A221" s="4">
        <v>44202</v>
      </c>
      <c r="B221" s="5">
        <v>795</v>
      </c>
    </row>
    <row r="222" spans="1:2" x14ac:dyDescent="0.25">
      <c r="A222" s="4">
        <v>44203</v>
      </c>
      <c r="B222" s="5">
        <v>665</v>
      </c>
    </row>
    <row r="223" spans="1:2" x14ac:dyDescent="0.25">
      <c r="A223" s="4">
        <v>44204</v>
      </c>
      <c r="B223" s="5">
        <v>654</v>
      </c>
    </row>
    <row r="224" spans="1:2" x14ac:dyDescent="0.25">
      <c r="A224" s="4">
        <v>44205</v>
      </c>
      <c r="B224" s="5">
        <v>595</v>
      </c>
    </row>
    <row r="225" spans="1:2" x14ac:dyDescent="0.25">
      <c r="A225" s="4">
        <v>44206</v>
      </c>
      <c r="B225" s="5">
        <v>656</v>
      </c>
    </row>
    <row r="226" spans="1:2" x14ac:dyDescent="0.25">
      <c r="A226" s="4">
        <v>44207</v>
      </c>
      <c r="B226" s="5">
        <v>434</v>
      </c>
    </row>
    <row r="227" spans="1:2" x14ac:dyDescent="0.25">
      <c r="A227" s="4">
        <v>44208</v>
      </c>
      <c r="B227" s="5">
        <v>473</v>
      </c>
    </row>
    <row r="228" spans="1:2" x14ac:dyDescent="0.25">
      <c r="A228" s="4">
        <v>44209</v>
      </c>
      <c r="B228" s="5">
        <v>675</v>
      </c>
    </row>
    <row r="229" spans="1:2" x14ac:dyDescent="0.25">
      <c r="A229" s="4">
        <v>44210</v>
      </c>
      <c r="B229" s="5">
        <v>607</v>
      </c>
    </row>
    <row r="230" spans="1:2" x14ac:dyDescent="0.25">
      <c r="A230" s="4">
        <v>44211</v>
      </c>
      <c r="B230" s="5">
        <v>574</v>
      </c>
    </row>
    <row r="231" spans="1:2" x14ac:dyDescent="0.25">
      <c r="A231" s="4">
        <v>44212</v>
      </c>
      <c r="B231" s="5">
        <v>571</v>
      </c>
    </row>
    <row r="232" spans="1:2" x14ac:dyDescent="0.25">
      <c r="A232" s="4">
        <v>44213</v>
      </c>
      <c r="B232" s="5">
        <v>530</v>
      </c>
    </row>
    <row r="233" spans="1:2" x14ac:dyDescent="0.25">
      <c r="A233" s="4">
        <v>44214</v>
      </c>
      <c r="B233" s="5">
        <v>395</v>
      </c>
    </row>
    <row r="234" spans="1:2" x14ac:dyDescent="0.25">
      <c r="A234" s="4">
        <v>44215</v>
      </c>
      <c r="B234" s="5">
        <v>473</v>
      </c>
    </row>
    <row r="235" spans="1:2" x14ac:dyDescent="0.25">
      <c r="A235" s="4">
        <v>44216</v>
      </c>
      <c r="B235" s="5">
        <v>501</v>
      </c>
    </row>
    <row r="236" spans="1:2" x14ac:dyDescent="0.25">
      <c r="A236" s="4">
        <v>44217</v>
      </c>
      <c r="B236" s="5">
        <v>527</v>
      </c>
    </row>
    <row r="237" spans="1:2" x14ac:dyDescent="0.25">
      <c r="A237" s="4">
        <v>44218</v>
      </c>
      <c r="B237" s="5">
        <v>482</v>
      </c>
    </row>
    <row r="238" spans="1:2" x14ac:dyDescent="0.25">
      <c r="A238" s="4">
        <v>44219</v>
      </c>
      <c r="B238" s="5">
        <v>435</v>
      </c>
    </row>
    <row r="239" spans="1:2" x14ac:dyDescent="0.25">
      <c r="A239" s="4">
        <v>44220</v>
      </c>
      <c r="B239" s="5">
        <v>479</v>
      </c>
    </row>
    <row r="240" spans="1:2" x14ac:dyDescent="0.25">
      <c r="A240" s="4">
        <v>44221</v>
      </c>
      <c r="B240" s="5">
        <v>348</v>
      </c>
    </row>
    <row r="241" spans="1:2" x14ac:dyDescent="0.25">
      <c r="A241" s="4">
        <v>44222</v>
      </c>
      <c r="B241" s="5">
        <v>342</v>
      </c>
    </row>
    <row r="242" spans="1:2" x14ac:dyDescent="0.25">
      <c r="A242" s="4">
        <v>44223</v>
      </c>
      <c r="B242" s="5">
        <v>434</v>
      </c>
    </row>
    <row r="243" spans="1:2" x14ac:dyDescent="0.25">
      <c r="A243" s="4">
        <v>44224</v>
      </c>
      <c r="B243" s="5">
        <v>394</v>
      </c>
    </row>
    <row r="244" spans="1:2" x14ac:dyDescent="0.25">
      <c r="A244" s="4">
        <v>44225</v>
      </c>
      <c r="B244" s="5">
        <v>494</v>
      </c>
    </row>
    <row r="245" spans="1:2" x14ac:dyDescent="0.25">
      <c r="A245" s="4">
        <v>44226</v>
      </c>
      <c r="B245" s="5">
        <v>429</v>
      </c>
    </row>
    <row r="246" spans="1:2" x14ac:dyDescent="0.25">
      <c r="A246" s="4">
        <v>44227</v>
      </c>
      <c r="B246" s="5">
        <v>483</v>
      </c>
    </row>
    <row r="247" spans="1:2" x14ac:dyDescent="0.25">
      <c r="A247" s="4">
        <v>44228</v>
      </c>
      <c r="B247" s="5">
        <v>328</v>
      </c>
    </row>
    <row r="248" spans="1:2" x14ac:dyDescent="0.25">
      <c r="A248" s="4">
        <v>44229</v>
      </c>
      <c r="B248" s="5">
        <v>334</v>
      </c>
    </row>
    <row r="249" spans="1:2" x14ac:dyDescent="0.25">
      <c r="A249" s="4">
        <v>44230</v>
      </c>
      <c r="B249" s="5">
        <v>503</v>
      </c>
    </row>
    <row r="250" spans="1:2" x14ac:dyDescent="0.25">
      <c r="A250" s="4">
        <v>44231</v>
      </c>
      <c r="B250" s="5">
        <v>463</v>
      </c>
    </row>
    <row r="251" spans="1:2" x14ac:dyDescent="0.25">
      <c r="A251" s="4">
        <v>44232</v>
      </c>
      <c r="B251" s="5">
        <v>415</v>
      </c>
    </row>
    <row r="252" spans="1:2" x14ac:dyDescent="0.25">
      <c r="A252" s="4">
        <v>44233</v>
      </c>
      <c r="B252" s="5">
        <v>414</v>
      </c>
    </row>
    <row r="253" spans="1:2" x14ac:dyDescent="0.25">
      <c r="A253" s="4">
        <v>44234</v>
      </c>
      <c r="B253" s="5">
        <v>448</v>
      </c>
    </row>
    <row r="254" spans="1:2" x14ac:dyDescent="0.25">
      <c r="A254" s="4">
        <v>44235</v>
      </c>
      <c r="B254" s="5">
        <v>399</v>
      </c>
    </row>
    <row r="255" spans="1:2" x14ac:dyDescent="0.25">
      <c r="A255" s="4">
        <v>44236</v>
      </c>
      <c r="B255" s="5">
        <v>375</v>
      </c>
    </row>
    <row r="256" spans="1:2" x14ac:dyDescent="0.25">
      <c r="A256" s="4">
        <v>44237</v>
      </c>
      <c r="B256" s="5">
        <v>558</v>
      </c>
    </row>
    <row r="257" spans="1:2" x14ac:dyDescent="0.25">
      <c r="A257" s="4">
        <v>44238</v>
      </c>
      <c r="B257" s="5">
        <v>510</v>
      </c>
    </row>
    <row r="258" spans="1:2" x14ac:dyDescent="0.25">
      <c r="A258" s="4">
        <v>44239</v>
      </c>
      <c r="B258" s="5">
        <v>599</v>
      </c>
    </row>
    <row r="259" spans="1:2" x14ac:dyDescent="0.25">
      <c r="A259" s="4">
        <v>44240</v>
      </c>
      <c r="B259" s="5">
        <v>529</v>
      </c>
    </row>
    <row r="260" spans="1:2" x14ac:dyDescent="0.25">
      <c r="A260" s="4">
        <v>44241</v>
      </c>
      <c r="B260" s="5">
        <v>645</v>
      </c>
    </row>
    <row r="261" spans="1:2" x14ac:dyDescent="0.25">
      <c r="A261" s="4">
        <v>44242</v>
      </c>
      <c r="B261" s="5">
        <v>493</v>
      </c>
    </row>
    <row r="262" spans="1:2" x14ac:dyDescent="0.25">
      <c r="A262" s="4">
        <v>44243</v>
      </c>
      <c r="B262" s="5">
        <v>461</v>
      </c>
    </row>
    <row r="263" spans="1:2" x14ac:dyDescent="0.25">
      <c r="A263" s="4">
        <v>44244</v>
      </c>
      <c r="B263" s="5">
        <v>721</v>
      </c>
    </row>
    <row r="264" spans="1:2" x14ac:dyDescent="0.25">
      <c r="A264" s="4">
        <v>44245</v>
      </c>
      <c r="B264" s="5">
        <v>736</v>
      </c>
    </row>
    <row r="265" spans="1:2" x14ac:dyDescent="0.25">
      <c r="A265" s="4">
        <v>44246</v>
      </c>
      <c r="B265" s="5">
        <v>823</v>
      </c>
    </row>
    <row r="266" spans="1:2" x14ac:dyDescent="0.25">
      <c r="A266" s="4">
        <v>44247</v>
      </c>
      <c r="B266" s="5">
        <v>897</v>
      </c>
    </row>
    <row r="267" spans="1:2" x14ac:dyDescent="0.25">
      <c r="A267" s="4">
        <v>44248</v>
      </c>
      <c r="B267" s="5">
        <v>921</v>
      </c>
    </row>
    <row r="268" spans="1:2" x14ac:dyDescent="0.25">
      <c r="A268" s="4">
        <v>44249</v>
      </c>
      <c r="B268" s="5">
        <v>760</v>
      </c>
    </row>
    <row r="269" spans="1:2" x14ac:dyDescent="0.25">
      <c r="A269" s="4">
        <v>44250</v>
      </c>
      <c r="B269" s="5">
        <v>643</v>
      </c>
    </row>
    <row r="270" spans="1:2" x14ac:dyDescent="0.25">
      <c r="A270" s="4">
        <v>44251</v>
      </c>
      <c r="B270" s="5">
        <v>1167</v>
      </c>
    </row>
    <row r="271" spans="1:2" x14ac:dyDescent="0.25">
      <c r="A271" s="4">
        <v>44252</v>
      </c>
      <c r="B271" s="5">
        <v>1145</v>
      </c>
    </row>
    <row r="272" spans="1:2" x14ac:dyDescent="0.25">
      <c r="A272" s="4">
        <v>44253</v>
      </c>
      <c r="B272" s="5">
        <v>1034</v>
      </c>
    </row>
    <row r="273" spans="1:6" x14ac:dyDescent="0.25">
      <c r="A273" s="4">
        <v>44254</v>
      </c>
      <c r="B273" s="5">
        <v>987</v>
      </c>
    </row>
    <row r="274" spans="1:6" x14ac:dyDescent="0.25">
      <c r="A274" s="4">
        <v>44255</v>
      </c>
      <c r="B274" s="5">
        <v>1051</v>
      </c>
      <c r="C274" s="5">
        <v>1051</v>
      </c>
      <c r="D274" s="6">
        <v>1051</v>
      </c>
      <c r="E274" s="6">
        <v>1051</v>
      </c>
    </row>
    <row r="275" spans="1:6" x14ac:dyDescent="0.25">
      <c r="A275" s="4">
        <v>44256</v>
      </c>
      <c r="C275" s="5">
        <f t="shared" ref="C275:C306" si="0">_xlfn.FORECAST.ETS(A275,$B$2:$B$274,$A$2:$A$274,1,1)</f>
        <v>885.94424412878016</v>
      </c>
      <c r="D275" s="6">
        <f t="shared" ref="D275:D306" si="1">C275-_xlfn.FORECAST.ETS.CONFINT(A275,$B$2:$B$274,$A$2:$A$274,0.95,1,1)</f>
        <v>553.2999802416922</v>
      </c>
      <c r="E275" s="6">
        <f t="shared" ref="E275:E306" si="2">C275+_xlfn.FORECAST.ETS.CONFINT(A275,$B$2:$B$274,$A$2:$A$274,0.95,1,1)</f>
        <v>1218.5885080158682</v>
      </c>
      <c r="F275" s="3">
        <v>855</v>
      </c>
    </row>
    <row r="276" spans="1:6" x14ac:dyDescent="0.25">
      <c r="A276" s="4">
        <v>44257</v>
      </c>
      <c r="C276" s="5">
        <f t="shared" si="0"/>
        <v>833.38312148956447</v>
      </c>
      <c r="D276" s="6">
        <f t="shared" si="1"/>
        <v>496.09557979322045</v>
      </c>
      <c r="E276" s="6">
        <f t="shared" si="2"/>
        <v>1170.6706631859086</v>
      </c>
      <c r="F276" s="3">
        <v>849</v>
      </c>
    </row>
    <row r="277" spans="1:6" x14ac:dyDescent="0.25">
      <c r="A277" s="4">
        <v>44258</v>
      </c>
      <c r="C277" s="5">
        <f t="shared" si="0"/>
        <v>1126.5670889351393</v>
      </c>
      <c r="D277" s="6">
        <f t="shared" si="1"/>
        <v>784.64490280312464</v>
      </c>
      <c r="E277" s="6">
        <f t="shared" si="2"/>
        <v>1468.4892750671538</v>
      </c>
      <c r="F277" s="3">
        <v>1121</v>
      </c>
    </row>
    <row r="278" spans="1:6" x14ac:dyDescent="0.25">
      <c r="A278" s="4">
        <v>44259</v>
      </c>
      <c r="C278" s="5">
        <f t="shared" si="0"/>
        <v>1079.3380483495905</v>
      </c>
      <c r="D278" s="6">
        <f t="shared" si="1"/>
        <v>732.78918547655439</v>
      </c>
      <c r="E278" s="6">
        <f t="shared" si="2"/>
        <v>1425.8869112226266</v>
      </c>
      <c r="F278" s="3">
        <v>1103</v>
      </c>
    </row>
    <row r="279" spans="1:6" x14ac:dyDescent="0.25">
      <c r="A279" s="4">
        <v>44260</v>
      </c>
      <c r="C279" s="5">
        <f t="shared" si="0"/>
        <v>1046.1518698185841</v>
      </c>
      <c r="D279" s="6">
        <f t="shared" si="1"/>
        <v>694.98366787559689</v>
      </c>
      <c r="E279" s="6">
        <f t="shared" si="2"/>
        <v>1397.3200717615714</v>
      </c>
      <c r="F279" s="3">
        <v>1173</v>
      </c>
    </row>
    <row r="280" spans="1:6" x14ac:dyDescent="0.25">
      <c r="A280" s="4">
        <v>44261</v>
      </c>
      <c r="C280" s="5">
        <f t="shared" si="0"/>
        <v>1016.046026440999</v>
      </c>
      <c r="D280" s="6">
        <f t="shared" si="1"/>
        <v>660.26522627671613</v>
      </c>
      <c r="E280" s="6">
        <f t="shared" si="2"/>
        <v>1371.8268266052819</v>
      </c>
      <c r="F280" s="3">
        <v>1188</v>
      </c>
    </row>
    <row r="281" spans="1:6" x14ac:dyDescent="0.25">
      <c r="A281" s="4">
        <v>44262</v>
      </c>
      <c r="C281" s="5">
        <f t="shared" si="0"/>
        <v>1026.380612218217</v>
      </c>
      <c r="D281" s="6">
        <f t="shared" si="1"/>
        <v>665.99338881537892</v>
      </c>
      <c r="E281" s="6">
        <f t="shared" si="2"/>
        <v>1386.7678356210552</v>
      </c>
      <c r="F281" s="3">
        <v>1360</v>
      </c>
    </row>
    <row r="282" spans="1:6" x14ac:dyDescent="0.25">
      <c r="A282" s="4">
        <v>44263</v>
      </c>
      <c r="C282" s="5">
        <f t="shared" si="0"/>
        <v>861.32485634699719</v>
      </c>
      <c r="D282" s="6">
        <f t="shared" si="1"/>
        <v>490.93663376385848</v>
      </c>
      <c r="E282" s="6">
        <f t="shared" si="2"/>
        <v>1231.7130789301359</v>
      </c>
      <c r="F282" s="3">
        <v>1008</v>
      </c>
    </row>
    <row r="283" spans="1:6" x14ac:dyDescent="0.25">
      <c r="A283" s="4">
        <v>44264</v>
      </c>
      <c r="C283" s="5">
        <f t="shared" si="0"/>
        <v>808.76373370778151</v>
      </c>
      <c r="D283" s="6">
        <f t="shared" si="1"/>
        <v>433.84604273866978</v>
      </c>
      <c r="E283" s="6">
        <f t="shared" si="2"/>
        <v>1183.6814246768931</v>
      </c>
      <c r="F283" s="3">
        <v>1012</v>
      </c>
    </row>
    <row r="284" spans="1:6" x14ac:dyDescent="0.25">
      <c r="A284" s="4">
        <v>44265</v>
      </c>
      <c r="C284" s="5">
        <f t="shared" si="0"/>
        <v>1101.9477011533563</v>
      </c>
      <c r="D284" s="6">
        <f t="shared" si="1"/>
        <v>722.5035289686133</v>
      </c>
      <c r="E284" s="6">
        <f t="shared" si="2"/>
        <v>1481.3918733380992</v>
      </c>
      <c r="F284" s="3">
        <v>1539</v>
      </c>
    </row>
    <row r="285" spans="1:6" x14ac:dyDescent="0.25">
      <c r="A285" s="4">
        <v>44266</v>
      </c>
      <c r="C285" s="5">
        <f t="shared" si="0"/>
        <v>1054.7186605678075</v>
      </c>
      <c r="D285" s="6">
        <f t="shared" si="1"/>
        <v>670.75060051232208</v>
      </c>
      <c r="E285" s="6">
        <f t="shared" si="2"/>
        <v>1438.686720623293</v>
      </c>
      <c r="F285" s="3">
        <v>1508</v>
      </c>
    </row>
    <row r="286" spans="1:6" x14ac:dyDescent="0.25">
      <c r="A286" s="4">
        <v>44267</v>
      </c>
      <c r="C286" s="5">
        <f t="shared" si="0"/>
        <v>1021.5324820368012</v>
      </c>
      <c r="D286" s="6">
        <f t="shared" si="1"/>
        <v>633.0427520316864</v>
      </c>
      <c r="E286" s="6">
        <f t="shared" si="2"/>
        <v>1410.022212041916</v>
      </c>
      <c r="F286" s="3">
        <v>1646</v>
      </c>
    </row>
    <row r="287" spans="1:6" x14ac:dyDescent="0.25">
      <c r="A287" s="4">
        <v>44268</v>
      </c>
      <c r="C287" s="5">
        <f t="shared" si="0"/>
        <v>991.426638659216</v>
      </c>
      <c r="D287" s="6">
        <f t="shared" si="1"/>
        <v>598.41709852132124</v>
      </c>
      <c r="E287" s="6">
        <f t="shared" si="2"/>
        <v>1384.4361787971106</v>
      </c>
      <c r="F287" s="3">
        <v>1708</v>
      </c>
    </row>
    <row r="288" spans="1:6" x14ac:dyDescent="0.25">
      <c r="A288" s="4">
        <v>44269</v>
      </c>
      <c r="C288" s="5">
        <f t="shared" si="0"/>
        <v>1001.7612244364341</v>
      </c>
      <c r="D288" s="6">
        <f t="shared" si="1"/>
        <v>604.23339219440936</v>
      </c>
      <c r="E288" s="6">
        <f t="shared" si="2"/>
        <v>1399.2890566784588</v>
      </c>
      <c r="F288" s="3">
        <v>1962</v>
      </c>
    </row>
    <row r="289" spans="1:6" x14ac:dyDescent="0.25">
      <c r="A289" s="4">
        <v>44270</v>
      </c>
      <c r="C289" s="5">
        <f t="shared" si="0"/>
        <v>836.70546856521423</v>
      </c>
      <c r="D289" s="6">
        <f t="shared" si="1"/>
        <v>429.59318539945502</v>
      </c>
      <c r="E289" s="6">
        <f t="shared" si="2"/>
        <v>1243.8177517309734</v>
      </c>
      <c r="F289" s="3">
        <v>1712</v>
      </c>
    </row>
    <row r="290" spans="1:6" x14ac:dyDescent="0.25">
      <c r="A290" s="4">
        <v>44271</v>
      </c>
      <c r="C290" s="5">
        <f t="shared" si="0"/>
        <v>784.14434592599855</v>
      </c>
      <c r="D290" s="6">
        <f t="shared" si="1"/>
        <v>372.57144268685016</v>
      </c>
      <c r="E290" s="6">
        <f t="shared" si="2"/>
        <v>1195.717249165147</v>
      </c>
      <c r="F290" s="3">
        <v>1922</v>
      </c>
    </row>
    <row r="291" spans="1:6" x14ac:dyDescent="0.25">
      <c r="A291" s="4">
        <v>44272</v>
      </c>
      <c r="C291" s="5">
        <f t="shared" si="0"/>
        <v>1077.3283133715734</v>
      </c>
      <c r="D291" s="6">
        <f t="shared" si="1"/>
        <v>661.29416499202694</v>
      </c>
      <c r="E291" s="6">
        <f t="shared" si="2"/>
        <v>1493.3624617511198</v>
      </c>
      <c r="F291" s="3">
        <v>2377</v>
      </c>
    </row>
    <row r="292" spans="1:6" x14ac:dyDescent="0.25">
      <c r="A292" s="4">
        <v>44273</v>
      </c>
      <c r="C292" s="5">
        <f t="shared" si="0"/>
        <v>1030.0992727860246</v>
      </c>
      <c r="D292" s="6">
        <f t="shared" si="1"/>
        <v>609.60301094719534</v>
      </c>
      <c r="E292" s="6">
        <f t="shared" si="2"/>
        <v>1450.5955346248538</v>
      </c>
      <c r="F292" s="3">
        <v>2877</v>
      </c>
    </row>
    <row r="293" spans="1:6" x14ac:dyDescent="0.25">
      <c r="A293" s="4">
        <v>44274</v>
      </c>
      <c r="C293" s="5">
        <f t="shared" si="0"/>
        <v>996.91309425501822</v>
      </c>
      <c r="D293" s="6">
        <f t="shared" si="1"/>
        <v>571.95361760728179</v>
      </c>
      <c r="E293" s="6">
        <f t="shared" si="2"/>
        <v>1421.8725709027547</v>
      </c>
      <c r="F293" s="3">
        <v>3062</v>
      </c>
    </row>
    <row r="294" spans="1:6" x14ac:dyDescent="0.25">
      <c r="A294" s="4">
        <v>44275</v>
      </c>
      <c r="C294" s="5">
        <f t="shared" si="0"/>
        <v>966.80725087743303</v>
      </c>
      <c r="D294" s="6">
        <f t="shared" si="1"/>
        <v>537.3832347358416</v>
      </c>
      <c r="E294" s="6">
        <f t="shared" si="2"/>
        <v>1396.2312670190245</v>
      </c>
      <c r="F294" s="3">
        <v>3982</v>
      </c>
    </row>
    <row r="295" spans="1:6" x14ac:dyDescent="0.25">
      <c r="A295" s="4">
        <v>44276</v>
      </c>
      <c r="C295" s="5">
        <f t="shared" si="0"/>
        <v>977.14183665465112</v>
      </c>
      <c r="D295" s="6">
        <f t="shared" si="1"/>
        <v>543.25174220190979</v>
      </c>
      <c r="E295" s="6">
        <f t="shared" si="2"/>
        <v>1411.0319311073924</v>
      </c>
      <c r="F295" s="3">
        <v>3775</v>
      </c>
    </row>
    <row r="296" spans="1:6" x14ac:dyDescent="0.25">
      <c r="A296" s="4">
        <v>44277</v>
      </c>
      <c r="C296" s="5">
        <f t="shared" si="0"/>
        <v>812.08608078343138</v>
      </c>
      <c r="D296" s="6">
        <f t="shared" si="1"/>
        <v>368.93030598305245</v>
      </c>
      <c r="E296" s="6">
        <f t="shared" si="2"/>
        <v>1255.2418555838103</v>
      </c>
      <c r="F296" s="3">
        <v>3560</v>
      </c>
    </row>
    <row r="297" spans="1:6" x14ac:dyDescent="0.25">
      <c r="A297" s="4">
        <v>44278</v>
      </c>
      <c r="C297" s="5">
        <f t="shared" si="0"/>
        <v>759.52495814421559</v>
      </c>
      <c r="D297" s="6">
        <f t="shared" si="1"/>
        <v>311.94733109572724</v>
      </c>
      <c r="E297" s="6">
        <f t="shared" si="2"/>
        <v>1207.1025851927038</v>
      </c>
      <c r="F297" s="3">
        <v>3512</v>
      </c>
    </row>
    <row r="298" spans="1:6" x14ac:dyDescent="0.25">
      <c r="A298" s="4">
        <v>44279</v>
      </c>
      <c r="C298" s="5">
        <f t="shared" si="0"/>
        <v>1052.7089255897904</v>
      </c>
      <c r="D298" s="6">
        <f t="shared" si="1"/>
        <v>600.70639548447718</v>
      </c>
      <c r="E298" s="6">
        <f t="shared" si="2"/>
        <v>1504.7114556951037</v>
      </c>
      <c r="F298" s="3">
        <v>5185</v>
      </c>
    </row>
    <row r="299" spans="1:6" x14ac:dyDescent="0.25">
      <c r="A299" s="4">
        <v>44280</v>
      </c>
      <c r="C299" s="5">
        <f t="shared" si="0"/>
        <v>1005.4798850042416</v>
      </c>
      <c r="D299" s="6">
        <f t="shared" si="1"/>
        <v>549.04924733288306</v>
      </c>
      <c r="E299" s="6">
        <f t="shared" si="2"/>
        <v>1461.9105226756001</v>
      </c>
      <c r="F299" s="3">
        <v>5504</v>
      </c>
    </row>
    <row r="300" spans="1:6" x14ac:dyDescent="0.25">
      <c r="A300" s="4">
        <v>44281</v>
      </c>
      <c r="C300" s="5">
        <f t="shared" si="0"/>
        <v>972.29370647323526</v>
      </c>
      <c r="D300" s="6">
        <f t="shared" si="1"/>
        <v>511.43160899807521</v>
      </c>
      <c r="E300" s="6">
        <f t="shared" si="2"/>
        <v>1433.1558039483953</v>
      </c>
      <c r="F300" s="3">
        <v>5513</v>
      </c>
    </row>
    <row r="301" spans="1:6" x14ac:dyDescent="0.25">
      <c r="A301" s="4">
        <v>44282</v>
      </c>
      <c r="C301" s="5">
        <f t="shared" si="0"/>
        <v>942.18786309565007</v>
      </c>
      <c r="D301" s="6">
        <f t="shared" si="1"/>
        <v>476.89081154859832</v>
      </c>
      <c r="E301" s="6">
        <f t="shared" si="2"/>
        <v>1407.4849146427018</v>
      </c>
      <c r="F301" s="3">
        <v>6123</v>
      </c>
    </row>
    <row r="302" spans="1:6" x14ac:dyDescent="0.25">
      <c r="A302" s="4">
        <v>44283</v>
      </c>
      <c r="C302" s="5">
        <f t="shared" si="0"/>
        <v>952.52244887286815</v>
      </c>
      <c r="D302" s="6">
        <f t="shared" si="1"/>
        <v>482.7868123952606</v>
      </c>
      <c r="E302" s="6">
        <f t="shared" si="2"/>
        <v>1422.2580853504758</v>
      </c>
      <c r="F302" s="3">
        <v>6923</v>
      </c>
    </row>
    <row r="303" spans="1:6" x14ac:dyDescent="0.25">
      <c r="A303" s="4">
        <v>44284</v>
      </c>
      <c r="C303" s="5">
        <f t="shared" si="0"/>
        <v>787.46669300164842</v>
      </c>
      <c r="D303" s="6">
        <f t="shared" si="1"/>
        <v>308.7149496677186</v>
      </c>
      <c r="E303" s="6">
        <f t="shared" si="2"/>
        <v>1266.2184363355782</v>
      </c>
      <c r="F303" s="3">
        <v>5888</v>
      </c>
    </row>
    <row r="304" spans="1:6" x14ac:dyDescent="0.25">
      <c r="A304" s="4">
        <v>44285</v>
      </c>
      <c r="C304" s="5">
        <f t="shared" si="0"/>
        <v>734.90557036243263</v>
      </c>
      <c r="D304" s="6">
        <f t="shared" si="1"/>
        <v>251.74967929196947</v>
      </c>
      <c r="E304" s="6">
        <f t="shared" si="2"/>
        <v>1218.0614614328958</v>
      </c>
      <c r="F304" s="3">
        <v>4758</v>
      </c>
    </row>
    <row r="305" spans="1:6" x14ac:dyDescent="0.25">
      <c r="A305" s="4">
        <v>44286</v>
      </c>
      <c r="C305" s="5">
        <f t="shared" si="0"/>
        <v>1028.0895378080074</v>
      </c>
      <c r="D305" s="6">
        <f t="shared" si="1"/>
        <v>540.52476156836269</v>
      </c>
      <c r="E305" s="6">
        <f t="shared" si="2"/>
        <v>1515.6543140476522</v>
      </c>
      <c r="F305" s="3">
        <v>5394</v>
      </c>
    </row>
    <row r="306" spans="1:6" x14ac:dyDescent="0.25">
      <c r="A306" s="4">
        <v>44287</v>
      </c>
      <c r="C306" s="5">
        <f t="shared" si="0"/>
        <v>980.86049722245866</v>
      </c>
      <c r="D306" s="6">
        <f t="shared" si="1"/>
        <v>488.88200083236825</v>
      </c>
      <c r="E306" s="6">
        <f t="shared" si="2"/>
        <v>1472.8389936125491</v>
      </c>
      <c r="F306" s="3">
        <v>8646</v>
      </c>
    </row>
    <row r="307" spans="1:6" x14ac:dyDescent="0.25">
      <c r="A307" s="4">
        <v>44288</v>
      </c>
      <c r="C307" s="5">
        <f t="shared" ref="C307:C325" si="3">_xlfn.FORECAST.ETS(A307,$B$2:$B$274,$A$2:$A$274,1,1)</f>
        <v>947.6743186914523</v>
      </c>
      <c r="D307" s="6">
        <f t="shared" ref="D307:D325" si="4">C307-_xlfn.FORECAST.ETS.CONFINT(A307,$B$2:$B$274,$A$2:$A$274,0.95,1,1)</f>
        <v>451.27717322985308</v>
      </c>
      <c r="E307" s="6">
        <f t="shared" ref="E307:E325" si="5">C307+_xlfn.FORECAST.ETS.CONFINT(A307,$B$2:$B$274,$A$2:$A$274,0.95,1,1)</f>
        <v>1444.0714641530515</v>
      </c>
    </row>
    <row r="308" spans="1:6" x14ac:dyDescent="0.25">
      <c r="A308" s="4">
        <v>44289</v>
      </c>
      <c r="C308" s="5">
        <f t="shared" si="3"/>
        <v>917.56847531386711</v>
      </c>
      <c r="D308" s="6">
        <f t="shared" si="4"/>
        <v>416.74766137884581</v>
      </c>
      <c r="E308" s="6">
        <f t="shared" si="5"/>
        <v>1418.3892892488884</v>
      </c>
    </row>
    <row r="309" spans="1:6" x14ac:dyDescent="0.25">
      <c r="A309" s="4">
        <v>44290</v>
      </c>
      <c r="C309" s="5">
        <f t="shared" si="3"/>
        <v>927.90306109108519</v>
      </c>
      <c r="D309" s="6">
        <f t="shared" si="4"/>
        <v>422.65347211648145</v>
      </c>
      <c r="E309" s="6">
        <f t="shared" si="5"/>
        <v>1433.1526500656889</v>
      </c>
    </row>
    <row r="310" spans="1:6" x14ac:dyDescent="0.25">
      <c r="A310" s="4">
        <v>44291</v>
      </c>
      <c r="C310" s="5">
        <f t="shared" si="3"/>
        <v>762.84730521986546</v>
      </c>
      <c r="D310" s="6">
        <f t="shared" si="4"/>
        <v>248.78029447416952</v>
      </c>
      <c r="E310" s="6">
        <f t="shared" si="5"/>
        <v>1276.9143159655614</v>
      </c>
    </row>
    <row r="311" spans="1:6" x14ac:dyDescent="0.25">
      <c r="A311" s="4">
        <v>44292</v>
      </c>
      <c r="C311" s="5">
        <f t="shared" si="3"/>
        <v>710.28618258064967</v>
      </c>
      <c r="D311" s="6">
        <f t="shared" si="4"/>
        <v>191.81746547282501</v>
      </c>
      <c r="E311" s="6">
        <f t="shared" si="5"/>
        <v>1228.7548996884743</v>
      </c>
    </row>
    <row r="312" spans="1:6" x14ac:dyDescent="0.25">
      <c r="A312" s="4">
        <v>44293</v>
      </c>
      <c r="C312" s="5">
        <f t="shared" si="3"/>
        <v>1003.4701500262246</v>
      </c>
      <c r="D312" s="6">
        <f t="shared" si="4"/>
        <v>480.59378657550894</v>
      </c>
      <c r="E312" s="6">
        <f t="shared" si="5"/>
        <v>1526.3465134769403</v>
      </c>
    </row>
    <row r="313" spans="1:6" x14ac:dyDescent="0.25">
      <c r="A313" s="4">
        <v>44294</v>
      </c>
      <c r="C313" s="5">
        <f t="shared" si="3"/>
        <v>956.2411094406757</v>
      </c>
      <c r="D313" s="6">
        <f t="shared" si="4"/>
        <v>428.95109877343168</v>
      </c>
      <c r="E313" s="6">
        <f t="shared" si="5"/>
        <v>1483.5311201079198</v>
      </c>
    </row>
    <row r="314" spans="1:6" x14ac:dyDescent="0.25">
      <c r="A314" s="4">
        <v>44295</v>
      </c>
      <c r="C314" s="5">
        <f t="shared" si="3"/>
        <v>923.05493090966934</v>
      </c>
      <c r="D314" s="6">
        <f t="shared" si="4"/>
        <v>391.34521348304702</v>
      </c>
      <c r="E314" s="6">
        <f t="shared" si="5"/>
        <v>1454.7646483362917</v>
      </c>
    </row>
    <row r="315" spans="1:6" x14ac:dyDescent="0.25">
      <c r="A315" s="4">
        <v>44296</v>
      </c>
      <c r="C315" s="5">
        <f t="shared" si="3"/>
        <v>892.94908753208415</v>
      </c>
      <c r="D315" s="6">
        <f t="shared" si="4"/>
        <v>356.81354727275209</v>
      </c>
      <c r="E315" s="6">
        <f t="shared" si="5"/>
        <v>1429.0846277914161</v>
      </c>
    </row>
    <row r="316" spans="1:6" x14ac:dyDescent="0.25">
      <c r="A316" s="4">
        <v>44297</v>
      </c>
      <c r="C316" s="5">
        <f t="shared" si="3"/>
        <v>903.28367330930234</v>
      </c>
      <c r="D316" s="6">
        <f t="shared" si="4"/>
        <v>362.71613967111102</v>
      </c>
      <c r="E316" s="6">
        <f t="shared" si="5"/>
        <v>1443.8512069474937</v>
      </c>
    </row>
    <row r="317" spans="1:6" x14ac:dyDescent="0.25">
      <c r="A317" s="4">
        <v>44298</v>
      </c>
      <c r="C317" s="5">
        <f t="shared" si="3"/>
        <v>738.2279174380825</v>
      </c>
      <c r="D317" s="6">
        <f t="shared" si="4"/>
        <v>189.00307502137287</v>
      </c>
      <c r="E317" s="6">
        <f t="shared" si="5"/>
        <v>1287.452759854792</v>
      </c>
    </row>
    <row r="318" spans="1:6" x14ac:dyDescent="0.25">
      <c r="A318" s="4">
        <v>44299</v>
      </c>
      <c r="C318" s="5">
        <f t="shared" si="3"/>
        <v>685.6667947988667</v>
      </c>
      <c r="D318" s="6">
        <f t="shared" si="4"/>
        <v>132.03133144965511</v>
      </c>
      <c r="E318" s="6">
        <f t="shared" si="5"/>
        <v>1239.3022581480782</v>
      </c>
    </row>
    <row r="319" spans="1:6" x14ac:dyDescent="0.25">
      <c r="A319" s="4">
        <v>44300</v>
      </c>
      <c r="C319" s="5">
        <f t="shared" si="3"/>
        <v>978.85076224444163</v>
      </c>
      <c r="D319" s="6">
        <f t="shared" si="4"/>
        <v>420.79786518842354</v>
      </c>
      <c r="E319" s="6">
        <f t="shared" si="5"/>
        <v>1536.9036593004598</v>
      </c>
    </row>
    <row r="320" spans="1:6" x14ac:dyDescent="0.25">
      <c r="A320" s="4">
        <v>44301</v>
      </c>
      <c r="C320" s="5">
        <f t="shared" si="3"/>
        <v>931.62172165889274</v>
      </c>
      <c r="D320" s="6">
        <f t="shared" si="4"/>
        <v>369.14454191181426</v>
      </c>
      <c r="E320" s="6">
        <f t="shared" si="5"/>
        <v>1494.0989014059712</v>
      </c>
    </row>
    <row r="321" spans="1:5" x14ac:dyDescent="0.25">
      <c r="A321" s="4">
        <v>44302</v>
      </c>
      <c r="C321" s="5">
        <f t="shared" si="3"/>
        <v>898.43554312788638</v>
      </c>
      <c r="D321" s="6">
        <f t="shared" si="4"/>
        <v>331.5271968732676</v>
      </c>
      <c r="E321" s="6">
        <f t="shared" si="5"/>
        <v>1465.343889382505</v>
      </c>
    </row>
    <row r="322" spans="1:5" x14ac:dyDescent="0.25">
      <c r="A322" s="4">
        <v>44303</v>
      </c>
      <c r="C322" s="5">
        <f t="shared" si="3"/>
        <v>868.32969975030119</v>
      </c>
      <c r="D322" s="6">
        <f t="shared" si="4"/>
        <v>296.9832696680038</v>
      </c>
      <c r="E322" s="6">
        <f t="shared" si="5"/>
        <v>1439.6761298325987</v>
      </c>
    </row>
    <row r="323" spans="1:5" x14ac:dyDescent="0.25">
      <c r="A323" s="4">
        <v>44304</v>
      </c>
      <c r="C323" s="5">
        <f t="shared" si="3"/>
        <v>878.66428552751938</v>
      </c>
      <c r="D323" s="6">
        <f t="shared" si="4"/>
        <v>302.87282207520627</v>
      </c>
      <c r="E323" s="6">
        <f t="shared" si="5"/>
        <v>1454.4557489798326</v>
      </c>
    </row>
    <row r="324" spans="1:5" x14ac:dyDescent="0.25">
      <c r="A324" s="4">
        <v>44305</v>
      </c>
      <c r="C324" s="5">
        <f t="shared" si="3"/>
        <v>713.60852965629954</v>
      </c>
      <c r="D324" s="6">
        <f t="shared" si="4"/>
        <v>129.28991183659593</v>
      </c>
      <c r="E324" s="6">
        <f t="shared" si="5"/>
        <v>1297.927147476003</v>
      </c>
    </row>
    <row r="325" spans="1:5" x14ac:dyDescent="0.25">
      <c r="A325" s="4">
        <v>44306</v>
      </c>
      <c r="C325" s="5">
        <f t="shared" si="3"/>
        <v>661.04740701708374</v>
      </c>
      <c r="D325" s="6">
        <f t="shared" si="4"/>
        <v>72.300628287041377</v>
      </c>
      <c r="E325" s="6">
        <f t="shared" si="5"/>
        <v>1249.794185747126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workbookViewId="0">
      <selection activeCell="B1" sqref="B1"/>
    </sheetView>
  </sheetViews>
  <sheetFormatPr defaultRowHeight="15" x14ac:dyDescent="0.25"/>
  <cols>
    <col min="1" max="1" width="10.7109375" bestFit="1" customWidth="1"/>
    <col min="2" max="2" width="20.28515625" customWidth="1"/>
    <col min="3" max="3" width="22.42578125" customWidth="1"/>
    <col min="6" max="6" width="11.5703125" bestFit="1" customWidth="1"/>
    <col min="7" max="7" width="11.5703125" style="5" customWidth="1"/>
    <col min="10" max="10" width="10.5703125" bestFit="1" customWidth="1"/>
  </cols>
  <sheetData>
    <row r="1" spans="1:10" ht="15.75" thickBot="1" x14ac:dyDescent="0.3">
      <c r="A1" s="87" t="s">
        <v>8</v>
      </c>
      <c r="B1" s="88" t="s">
        <v>14</v>
      </c>
      <c r="C1" s="90" t="s">
        <v>25</v>
      </c>
      <c r="F1" s="5"/>
    </row>
    <row r="2" spans="1:10" x14ac:dyDescent="0.25">
      <c r="A2" s="24">
        <v>44197</v>
      </c>
      <c r="B2" s="25">
        <v>631</v>
      </c>
      <c r="C2" s="25">
        <v>0</v>
      </c>
      <c r="F2" s="7"/>
      <c r="G2" s="7"/>
    </row>
    <row r="3" spans="1:10" x14ac:dyDescent="0.25">
      <c r="A3" s="20">
        <v>44198</v>
      </c>
      <c r="B3" s="19">
        <v>592</v>
      </c>
      <c r="C3" s="19">
        <v>0</v>
      </c>
      <c r="F3" s="7"/>
      <c r="G3" s="7"/>
    </row>
    <row r="4" spans="1:10" x14ac:dyDescent="0.25">
      <c r="A4" s="20">
        <v>44199</v>
      </c>
      <c r="B4" s="19">
        <v>581</v>
      </c>
      <c r="C4" s="19">
        <v>0</v>
      </c>
      <c r="F4" s="7"/>
      <c r="G4" s="7"/>
      <c r="J4" s="8"/>
    </row>
    <row r="5" spans="1:10" x14ac:dyDescent="0.25">
      <c r="A5" s="20">
        <v>44200</v>
      </c>
      <c r="B5" s="19">
        <v>516</v>
      </c>
      <c r="C5" s="21">
        <f>AVERAGE(B2:B4)</f>
        <v>601.33333333333337</v>
      </c>
      <c r="F5" s="7"/>
      <c r="G5" s="7"/>
    </row>
    <row r="6" spans="1:10" x14ac:dyDescent="0.25">
      <c r="A6" s="20">
        <v>44201</v>
      </c>
      <c r="B6" s="19">
        <v>539</v>
      </c>
      <c r="C6" s="21">
        <f>AVERAGE(B3:B5)</f>
        <v>563</v>
      </c>
      <c r="F6" s="7"/>
      <c r="G6" s="7"/>
    </row>
    <row r="7" spans="1:10" x14ac:dyDescent="0.25">
      <c r="A7" s="20">
        <v>44202</v>
      </c>
      <c r="B7" s="19">
        <v>795</v>
      </c>
      <c r="C7" s="21">
        <f t="shared" ref="C7:C67" si="0">AVERAGE(B4:B6)</f>
        <v>545.33333333333337</v>
      </c>
      <c r="F7" s="7"/>
      <c r="G7" s="7"/>
    </row>
    <row r="8" spans="1:10" x14ac:dyDescent="0.25">
      <c r="A8" s="20">
        <v>44203</v>
      </c>
      <c r="B8" s="19">
        <v>665</v>
      </c>
      <c r="C8" s="21">
        <f t="shared" si="0"/>
        <v>616.66666666666663</v>
      </c>
      <c r="F8" s="7"/>
      <c r="G8" s="7"/>
    </row>
    <row r="9" spans="1:10" x14ac:dyDescent="0.25">
      <c r="A9" s="20">
        <v>44204</v>
      </c>
      <c r="B9" s="19">
        <v>654</v>
      </c>
      <c r="C9" s="21">
        <f t="shared" si="0"/>
        <v>666.33333333333337</v>
      </c>
      <c r="F9" s="7"/>
      <c r="G9" s="7"/>
    </row>
    <row r="10" spans="1:10" x14ac:dyDescent="0.25">
      <c r="A10" s="20">
        <v>44205</v>
      </c>
      <c r="B10" s="19">
        <v>595</v>
      </c>
      <c r="C10" s="21">
        <f t="shared" si="0"/>
        <v>704.66666666666663</v>
      </c>
      <c r="F10" s="7"/>
      <c r="G10" s="7"/>
    </row>
    <row r="11" spans="1:10" x14ac:dyDescent="0.25">
      <c r="A11" s="20">
        <v>44206</v>
      </c>
      <c r="B11" s="19">
        <v>656</v>
      </c>
      <c r="C11" s="21">
        <f t="shared" si="0"/>
        <v>638</v>
      </c>
      <c r="F11" s="7"/>
      <c r="G11" s="7"/>
    </row>
    <row r="12" spans="1:10" x14ac:dyDescent="0.25">
      <c r="A12" s="20">
        <v>44207</v>
      </c>
      <c r="B12" s="19">
        <v>434</v>
      </c>
      <c r="C12" s="21">
        <f t="shared" si="0"/>
        <v>635</v>
      </c>
      <c r="F12" s="7"/>
      <c r="G12" s="7"/>
    </row>
    <row r="13" spans="1:10" x14ac:dyDescent="0.25">
      <c r="A13" s="20">
        <v>44208</v>
      </c>
      <c r="B13" s="19">
        <v>473</v>
      </c>
      <c r="C13" s="21">
        <f t="shared" si="0"/>
        <v>561.66666666666663</v>
      </c>
      <c r="F13" s="7"/>
      <c r="G13" s="7"/>
    </row>
    <row r="14" spans="1:10" x14ac:dyDescent="0.25">
      <c r="A14" s="20">
        <v>44209</v>
      </c>
      <c r="B14" s="19">
        <v>675</v>
      </c>
      <c r="C14" s="21">
        <f t="shared" si="0"/>
        <v>521</v>
      </c>
      <c r="F14" s="7"/>
      <c r="G14" s="7"/>
    </row>
    <row r="15" spans="1:10" x14ac:dyDescent="0.25">
      <c r="A15" s="20">
        <v>44210</v>
      </c>
      <c r="B15" s="19">
        <v>607</v>
      </c>
      <c r="C15" s="21">
        <f t="shared" si="0"/>
        <v>527.33333333333337</v>
      </c>
      <c r="F15" s="7"/>
      <c r="G15" s="7"/>
    </row>
    <row r="16" spans="1:10" x14ac:dyDescent="0.25">
      <c r="A16" s="20">
        <v>44211</v>
      </c>
      <c r="B16" s="19">
        <v>574</v>
      </c>
      <c r="C16" s="21">
        <f t="shared" si="0"/>
        <v>585</v>
      </c>
      <c r="F16" s="7"/>
      <c r="G16" s="7"/>
    </row>
    <row r="17" spans="1:7" x14ac:dyDescent="0.25">
      <c r="A17" s="20">
        <v>44212</v>
      </c>
      <c r="B17" s="19">
        <v>571</v>
      </c>
      <c r="C17" s="21">
        <f t="shared" si="0"/>
        <v>618.66666666666663</v>
      </c>
      <c r="F17" s="7"/>
      <c r="G17" s="7"/>
    </row>
    <row r="18" spans="1:7" x14ac:dyDescent="0.25">
      <c r="A18" s="20">
        <v>44213</v>
      </c>
      <c r="B18" s="19">
        <v>530</v>
      </c>
      <c r="C18" s="21">
        <f t="shared" si="0"/>
        <v>584</v>
      </c>
      <c r="F18" s="7"/>
      <c r="G18" s="7"/>
    </row>
    <row r="19" spans="1:7" x14ac:dyDescent="0.25">
      <c r="A19" s="20">
        <v>44214</v>
      </c>
      <c r="B19" s="19">
        <v>395</v>
      </c>
      <c r="C19" s="21">
        <f t="shared" si="0"/>
        <v>558.33333333333337</v>
      </c>
      <c r="F19" s="7"/>
      <c r="G19" s="7"/>
    </row>
    <row r="20" spans="1:7" x14ac:dyDescent="0.25">
      <c r="A20" s="20">
        <v>44215</v>
      </c>
      <c r="B20" s="19">
        <v>473</v>
      </c>
      <c r="C20" s="21">
        <f t="shared" si="0"/>
        <v>498.66666666666669</v>
      </c>
      <c r="F20" s="7"/>
      <c r="G20" s="7"/>
    </row>
    <row r="21" spans="1:7" x14ac:dyDescent="0.25">
      <c r="A21" s="20">
        <v>44216</v>
      </c>
      <c r="B21" s="19">
        <v>501</v>
      </c>
      <c r="C21" s="21">
        <f t="shared" si="0"/>
        <v>466</v>
      </c>
      <c r="F21" s="7"/>
      <c r="G21" s="7"/>
    </row>
    <row r="22" spans="1:7" x14ac:dyDescent="0.25">
      <c r="A22" s="20">
        <v>44217</v>
      </c>
      <c r="B22" s="19">
        <v>527</v>
      </c>
      <c r="C22" s="21">
        <f t="shared" si="0"/>
        <v>456.33333333333331</v>
      </c>
      <c r="F22" s="7"/>
      <c r="G22" s="7"/>
    </row>
    <row r="23" spans="1:7" x14ac:dyDescent="0.25">
      <c r="A23" s="20">
        <v>44218</v>
      </c>
      <c r="B23" s="19">
        <v>482</v>
      </c>
      <c r="C23" s="21">
        <f t="shared" si="0"/>
        <v>500.33333333333331</v>
      </c>
      <c r="F23" s="7"/>
      <c r="G23" s="7"/>
    </row>
    <row r="24" spans="1:7" x14ac:dyDescent="0.25">
      <c r="A24" s="20">
        <v>44219</v>
      </c>
      <c r="B24" s="19">
        <v>435</v>
      </c>
      <c r="C24" s="21">
        <f t="shared" si="0"/>
        <v>503.33333333333331</v>
      </c>
      <c r="F24" s="7"/>
      <c r="G24" s="7"/>
    </row>
    <row r="25" spans="1:7" x14ac:dyDescent="0.25">
      <c r="A25" s="20">
        <v>44220</v>
      </c>
      <c r="B25" s="19">
        <v>479</v>
      </c>
      <c r="C25" s="21">
        <f t="shared" si="0"/>
        <v>481.33333333333331</v>
      </c>
      <c r="F25" s="7"/>
      <c r="G25" s="7"/>
    </row>
    <row r="26" spans="1:7" x14ac:dyDescent="0.25">
      <c r="A26" s="20">
        <v>44221</v>
      </c>
      <c r="B26" s="19">
        <v>348</v>
      </c>
      <c r="C26" s="21">
        <f t="shared" si="0"/>
        <v>465.33333333333331</v>
      </c>
      <c r="F26" s="7"/>
      <c r="G26" s="7"/>
    </row>
    <row r="27" spans="1:7" x14ac:dyDescent="0.25">
      <c r="A27" s="20">
        <v>44222</v>
      </c>
      <c r="B27" s="19">
        <v>342</v>
      </c>
      <c r="C27" s="21">
        <f t="shared" si="0"/>
        <v>420.66666666666669</v>
      </c>
      <c r="F27" s="7"/>
      <c r="G27" s="7"/>
    </row>
    <row r="28" spans="1:7" x14ac:dyDescent="0.25">
      <c r="A28" s="20">
        <v>44223</v>
      </c>
      <c r="B28" s="19">
        <v>434</v>
      </c>
      <c r="C28" s="21">
        <f t="shared" si="0"/>
        <v>389.66666666666669</v>
      </c>
      <c r="F28" s="7"/>
      <c r="G28" s="7"/>
    </row>
    <row r="29" spans="1:7" x14ac:dyDescent="0.25">
      <c r="A29" s="20">
        <v>44224</v>
      </c>
      <c r="B29" s="19">
        <v>394</v>
      </c>
      <c r="C29" s="21">
        <f t="shared" si="0"/>
        <v>374.66666666666669</v>
      </c>
      <c r="F29" s="7"/>
      <c r="G29" s="7"/>
    </row>
    <row r="30" spans="1:7" x14ac:dyDescent="0.25">
      <c r="A30" s="20">
        <v>44225</v>
      </c>
      <c r="B30" s="19">
        <v>494</v>
      </c>
      <c r="C30" s="21">
        <f t="shared" si="0"/>
        <v>390</v>
      </c>
      <c r="F30" s="7"/>
      <c r="G30" s="7"/>
    </row>
    <row r="31" spans="1:7" x14ac:dyDescent="0.25">
      <c r="A31" s="20">
        <v>44226</v>
      </c>
      <c r="B31" s="19">
        <v>429</v>
      </c>
      <c r="C31" s="21">
        <f t="shared" si="0"/>
        <v>440.66666666666669</v>
      </c>
      <c r="F31" s="7"/>
      <c r="G31" s="7"/>
    </row>
    <row r="32" spans="1:7" x14ac:dyDescent="0.25">
      <c r="A32" s="20">
        <v>44227</v>
      </c>
      <c r="B32" s="19">
        <v>483</v>
      </c>
      <c r="C32" s="21">
        <f t="shared" si="0"/>
        <v>439</v>
      </c>
      <c r="F32" s="7"/>
      <c r="G32" s="7"/>
    </row>
    <row r="33" spans="1:7" x14ac:dyDescent="0.25">
      <c r="A33" s="20">
        <v>44228</v>
      </c>
      <c r="B33" s="19">
        <v>328</v>
      </c>
      <c r="C33" s="21">
        <f t="shared" si="0"/>
        <v>468.66666666666669</v>
      </c>
      <c r="F33" s="7"/>
      <c r="G33" s="7"/>
    </row>
    <row r="34" spans="1:7" x14ac:dyDescent="0.25">
      <c r="A34" s="20">
        <v>44229</v>
      </c>
      <c r="B34" s="19">
        <v>334</v>
      </c>
      <c r="C34" s="21">
        <f t="shared" si="0"/>
        <v>413.33333333333331</v>
      </c>
      <c r="F34" s="7"/>
      <c r="G34" s="7"/>
    </row>
    <row r="35" spans="1:7" x14ac:dyDescent="0.25">
      <c r="A35" s="20">
        <v>44230</v>
      </c>
      <c r="B35" s="19">
        <v>503</v>
      </c>
      <c r="C35" s="21">
        <f t="shared" si="0"/>
        <v>381.66666666666669</v>
      </c>
      <c r="F35" s="7"/>
      <c r="G35" s="7"/>
    </row>
    <row r="36" spans="1:7" x14ac:dyDescent="0.25">
      <c r="A36" s="20">
        <v>44231</v>
      </c>
      <c r="B36" s="19">
        <v>463</v>
      </c>
      <c r="C36" s="21">
        <f t="shared" si="0"/>
        <v>388.33333333333331</v>
      </c>
      <c r="F36" s="7"/>
      <c r="G36" s="7"/>
    </row>
    <row r="37" spans="1:7" x14ac:dyDescent="0.25">
      <c r="A37" s="20">
        <v>44232</v>
      </c>
      <c r="B37" s="19">
        <v>415</v>
      </c>
      <c r="C37" s="21">
        <f t="shared" si="0"/>
        <v>433.33333333333331</v>
      </c>
      <c r="F37" s="7"/>
      <c r="G37" s="7"/>
    </row>
    <row r="38" spans="1:7" x14ac:dyDescent="0.25">
      <c r="A38" s="20">
        <v>44233</v>
      </c>
      <c r="B38" s="19">
        <v>414</v>
      </c>
      <c r="C38" s="21">
        <f t="shared" si="0"/>
        <v>460.33333333333331</v>
      </c>
      <c r="F38" s="7"/>
      <c r="G38" s="7"/>
    </row>
    <row r="39" spans="1:7" x14ac:dyDescent="0.25">
      <c r="A39" s="20">
        <v>44234</v>
      </c>
      <c r="B39" s="19">
        <v>448</v>
      </c>
      <c r="C39" s="21">
        <f t="shared" si="0"/>
        <v>430.66666666666669</v>
      </c>
      <c r="F39" s="7"/>
      <c r="G39" s="7"/>
    </row>
    <row r="40" spans="1:7" x14ac:dyDescent="0.25">
      <c r="A40" s="20">
        <v>44235</v>
      </c>
      <c r="B40" s="19">
        <v>399</v>
      </c>
      <c r="C40" s="21">
        <f t="shared" si="0"/>
        <v>425.66666666666669</v>
      </c>
      <c r="F40" s="7"/>
      <c r="G40" s="7"/>
    </row>
    <row r="41" spans="1:7" x14ac:dyDescent="0.25">
      <c r="A41" s="20">
        <v>44236</v>
      </c>
      <c r="B41" s="19">
        <v>375</v>
      </c>
      <c r="C41" s="21">
        <f t="shared" si="0"/>
        <v>420.33333333333331</v>
      </c>
      <c r="F41" s="7"/>
      <c r="G41" s="7"/>
    </row>
    <row r="42" spans="1:7" x14ac:dyDescent="0.25">
      <c r="A42" s="20">
        <v>44237</v>
      </c>
      <c r="B42" s="19">
        <v>558</v>
      </c>
      <c r="C42" s="21">
        <f t="shared" si="0"/>
        <v>407.33333333333331</v>
      </c>
      <c r="F42" s="7"/>
      <c r="G42" s="7"/>
    </row>
    <row r="43" spans="1:7" x14ac:dyDescent="0.25">
      <c r="A43" s="20">
        <v>44238</v>
      </c>
      <c r="B43" s="19">
        <v>510</v>
      </c>
      <c r="C43" s="21">
        <f t="shared" si="0"/>
        <v>444</v>
      </c>
      <c r="F43" s="7"/>
      <c r="G43" s="7"/>
    </row>
    <row r="44" spans="1:7" x14ac:dyDescent="0.25">
      <c r="A44" s="20">
        <v>44239</v>
      </c>
      <c r="B44" s="19">
        <v>599</v>
      </c>
      <c r="C44" s="21">
        <f t="shared" si="0"/>
        <v>481</v>
      </c>
      <c r="F44" s="7"/>
      <c r="G44" s="7"/>
    </row>
    <row r="45" spans="1:7" x14ac:dyDescent="0.25">
      <c r="A45" s="20">
        <v>44240</v>
      </c>
      <c r="B45" s="19">
        <v>529</v>
      </c>
      <c r="C45" s="21">
        <f t="shared" si="0"/>
        <v>555.66666666666663</v>
      </c>
      <c r="F45" s="7"/>
      <c r="G45" s="7"/>
    </row>
    <row r="46" spans="1:7" x14ac:dyDescent="0.25">
      <c r="A46" s="20">
        <v>44241</v>
      </c>
      <c r="B46" s="19">
        <v>645</v>
      </c>
      <c r="C46" s="21">
        <f t="shared" si="0"/>
        <v>546</v>
      </c>
      <c r="F46" s="7"/>
      <c r="G46" s="7"/>
    </row>
    <row r="47" spans="1:7" x14ac:dyDescent="0.25">
      <c r="A47" s="20">
        <v>44242</v>
      </c>
      <c r="B47" s="19">
        <v>493</v>
      </c>
      <c r="C47" s="21">
        <f t="shared" si="0"/>
        <v>591</v>
      </c>
      <c r="F47" s="7"/>
      <c r="G47" s="7"/>
    </row>
    <row r="48" spans="1:7" x14ac:dyDescent="0.25">
      <c r="A48" s="20">
        <v>44243</v>
      </c>
      <c r="B48" s="19">
        <v>461</v>
      </c>
      <c r="C48" s="21">
        <f t="shared" si="0"/>
        <v>555.66666666666663</v>
      </c>
      <c r="F48" s="7"/>
      <c r="G48" s="7"/>
    </row>
    <row r="49" spans="1:7" x14ac:dyDescent="0.25">
      <c r="A49" s="20">
        <v>44244</v>
      </c>
      <c r="B49" s="19">
        <v>721</v>
      </c>
      <c r="C49" s="21">
        <f t="shared" si="0"/>
        <v>533</v>
      </c>
      <c r="F49" s="7"/>
      <c r="G49" s="7"/>
    </row>
    <row r="50" spans="1:7" x14ac:dyDescent="0.25">
      <c r="A50" s="20">
        <v>44245</v>
      </c>
      <c r="B50" s="19">
        <v>736</v>
      </c>
      <c r="C50" s="21">
        <f t="shared" si="0"/>
        <v>558.33333333333337</v>
      </c>
      <c r="F50" s="7"/>
      <c r="G50" s="7"/>
    </row>
    <row r="51" spans="1:7" x14ac:dyDescent="0.25">
      <c r="A51" s="20">
        <v>44246</v>
      </c>
      <c r="B51" s="19">
        <v>823</v>
      </c>
      <c r="C51" s="21">
        <f t="shared" si="0"/>
        <v>639.33333333333337</v>
      </c>
      <c r="F51" s="7"/>
      <c r="G51" s="7"/>
    </row>
    <row r="52" spans="1:7" x14ac:dyDescent="0.25">
      <c r="A52" s="20">
        <v>44247</v>
      </c>
      <c r="B52" s="19">
        <v>897</v>
      </c>
      <c r="C52" s="21">
        <f t="shared" si="0"/>
        <v>760</v>
      </c>
      <c r="F52" s="7"/>
      <c r="G52" s="7"/>
    </row>
    <row r="53" spans="1:7" x14ac:dyDescent="0.25">
      <c r="A53" s="20">
        <v>44248</v>
      </c>
      <c r="B53" s="19">
        <v>921</v>
      </c>
      <c r="C53" s="21">
        <f t="shared" si="0"/>
        <v>818.66666666666663</v>
      </c>
      <c r="F53" s="7"/>
      <c r="G53" s="7"/>
    </row>
    <row r="54" spans="1:7" x14ac:dyDescent="0.25">
      <c r="A54" s="20">
        <v>44249</v>
      </c>
      <c r="B54" s="19">
        <v>760</v>
      </c>
      <c r="C54" s="21">
        <f t="shared" si="0"/>
        <v>880.33333333333337</v>
      </c>
      <c r="F54" s="7"/>
      <c r="G54" s="7"/>
    </row>
    <row r="55" spans="1:7" x14ac:dyDescent="0.25">
      <c r="A55" s="20">
        <v>44250</v>
      </c>
      <c r="B55" s="19">
        <v>643</v>
      </c>
      <c r="C55" s="21">
        <f t="shared" si="0"/>
        <v>859.33333333333337</v>
      </c>
      <c r="F55" s="7"/>
      <c r="G55" s="7"/>
    </row>
    <row r="56" spans="1:7" x14ac:dyDescent="0.25">
      <c r="A56" s="20">
        <v>44251</v>
      </c>
      <c r="B56" s="19">
        <v>1167</v>
      </c>
      <c r="C56" s="21">
        <f t="shared" si="0"/>
        <v>774.66666666666663</v>
      </c>
      <c r="F56" s="7"/>
      <c r="G56" s="7"/>
    </row>
    <row r="57" spans="1:7" x14ac:dyDescent="0.25">
      <c r="A57" s="20">
        <v>44252</v>
      </c>
      <c r="B57" s="19">
        <v>1145</v>
      </c>
      <c r="C57" s="21">
        <f t="shared" si="0"/>
        <v>856.66666666666663</v>
      </c>
      <c r="F57" s="7"/>
      <c r="G57" s="7"/>
    </row>
    <row r="58" spans="1:7" x14ac:dyDescent="0.25">
      <c r="A58" s="20">
        <v>44253</v>
      </c>
      <c r="B58" s="19">
        <v>1034</v>
      </c>
      <c r="C58" s="21">
        <f t="shared" si="0"/>
        <v>985</v>
      </c>
      <c r="F58" s="7"/>
      <c r="G58" s="7"/>
    </row>
    <row r="59" spans="1:7" x14ac:dyDescent="0.25">
      <c r="A59" s="20">
        <v>44254</v>
      </c>
      <c r="B59" s="19">
        <v>987</v>
      </c>
      <c r="C59" s="21">
        <f t="shared" si="0"/>
        <v>1115.3333333333333</v>
      </c>
      <c r="F59" s="7"/>
      <c r="G59" s="7"/>
    </row>
    <row r="60" spans="1:7" x14ac:dyDescent="0.25">
      <c r="A60" s="20">
        <v>44255</v>
      </c>
      <c r="B60" s="19">
        <v>1051</v>
      </c>
      <c r="C60" s="21">
        <f t="shared" si="0"/>
        <v>1055.3333333333333</v>
      </c>
      <c r="F60" s="7"/>
      <c r="G60" s="7"/>
    </row>
    <row r="61" spans="1:7" x14ac:dyDescent="0.25">
      <c r="A61" s="20">
        <v>44256</v>
      </c>
      <c r="B61" s="22">
        <v>855</v>
      </c>
      <c r="C61" s="21">
        <f t="shared" si="0"/>
        <v>1024</v>
      </c>
      <c r="F61" s="7"/>
      <c r="G61" s="7"/>
    </row>
    <row r="62" spans="1:7" x14ac:dyDescent="0.25">
      <c r="A62" s="20">
        <v>44257</v>
      </c>
      <c r="B62" s="22">
        <v>849</v>
      </c>
      <c r="C62" s="21">
        <f t="shared" si="0"/>
        <v>964.33333333333337</v>
      </c>
      <c r="F62" s="7"/>
      <c r="G62" s="7"/>
    </row>
    <row r="63" spans="1:7" x14ac:dyDescent="0.25">
      <c r="A63" s="20">
        <v>44258</v>
      </c>
      <c r="B63" s="22">
        <v>1121</v>
      </c>
      <c r="C63" s="21">
        <f>AVERAGE(B61:B62)</f>
        <v>852</v>
      </c>
      <c r="F63" s="7"/>
      <c r="G63" s="7"/>
    </row>
    <row r="64" spans="1:7" x14ac:dyDescent="0.25">
      <c r="A64" s="20">
        <v>44259</v>
      </c>
      <c r="B64" s="22">
        <v>1103</v>
      </c>
      <c r="C64" s="21">
        <f>AVERAGE(B63:B63)</f>
        <v>1121</v>
      </c>
      <c r="F64" s="7"/>
      <c r="G64" s="7"/>
    </row>
    <row r="65" spans="1:7" x14ac:dyDescent="0.25">
      <c r="A65" s="20">
        <v>44260</v>
      </c>
      <c r="B65" s="22">
        <v>1173</v>
      </c>
      <c r="C65" s="21">
        <f>AVERAGE(B63:B64)</f>
        <v>1112</v>
      </c>
      <c r="F65" s="7"/>
      <c r="G65" s="7"/>
    </row>
    <row r="66" spans="1:7" x14ac:dyDescent="0.25">
      <c r="A66" s="20">
        <v>44261</v>
      </c>
      <c r="B66" s="22">
        <v>1188</v>
      </c>
      <c r="C66" s="21">
        <f>AVERAGE(B64:B65)</f>
        <v>1138</v>
      </c>
      <c r="F66" s="7"/>
      <c r="G66" s="7"/>
    </row>
    <row r="67" spans="1:7" x14ac:dyDescent="0.25">
      <c r="A67" s="20">
        <v>44262</v>
      </c>
      <c r="B67" s="22">
        <v>1360</v>
      </c>
      <c r="C67" s="21">
        <f t="shared" si="0"/>
        <v>1154.6666666666667</v>
      </c>
      <c r="F67" s="7"/>
      <c r="G67" s="7"/>
    </row>
    <row r="68" spans="1:7" x14ac:dyDescent="0.25">
      <c r="A68" s="20">
        <v>44263</v>
      </c>
      <c r="B68" s="22">
        <v>1008</v>
      </c>
      <c r="C68" s="21">
        <f t="shared" ref="C68:C112" si="1">AVERAGE(B65:B67)</f>
        <v>1240.3333333333333</v>
      </c>
      <c r="F68" s="7"/>
      <c r="G68" s="7"/>
    </row>
    <row r="69" spans="1:7" x14ac:dyDescent="0.25">
      <c r="A69" s="20">
        <v>44264</v>
      </c>
      <c r="B69" s="22">
        <v>1012</v>
      </c>
      <c r="C69" s="21">
        <f t="shared" si="1"/>
        <v>1185.3333333333333</v>
      </c>
      <c r="F69" s="7"/>
      <c r="G69" s="7"/>
    </row>
    <row r="70" spans="1:7" x14ac:dyDescent="0.25">
      <c r="A70" s="20">
        <v>44265</v>
      </c>
      <c r="B70" s="22">
        <v>1539</v>
      </c>
      <c r="C70" s="21">
        <f t="shared" si="1"/>
        <v>1126.6666666666667</v>
      </c>
      <c r="F70" s="7"/>
      <c r="G70" s="7"/>
    </row>
    <row r="71" spans="1:7" x14ac:dyDescent="0.25">
      <c r="A71" s="20">
        <v>44266</v>
      </c>
      <c r="B71" s="22">
        <v>1508</v>
      </c>
      <c r="C71" s="21">
        <f t="shared" si="1"/>
        <v>1186.3333333333333</v>
      </c>
      <c r="F71" s="7"/>
      <c r="G71" s="7"/>
    </row>
    <row r="72" spans="1:7" x14ac:dyDescent="0.25">
      <c r="A72" s="20">
        <v>44267</v>
      </c>
      <c r="B72" s="22">
        <v>1646</v>
      </c>
      <c r="C72" s="21">
        <f t="shared" si="1"/>
        <v>1353</v>
      </c>
      <c r="F72" s="7"/>
      <c r="G72" s="7"/>
    </row>
    <row r="73" spans="1:7" x14ac:dyDescent="0.25">
      <c r="A73" s="20">
        <v>44268</v>
      </c>
      <c r="B73" s="22">
        <v>1708</v>
      </c>
      <c r="C73" s="21">
        <f t="shared" si="1"/>
        <v>1564.3333333333333</v>
      </c>
      <c r="F73" s="7"/>
      <c r="G73" s="7"/>
    </row>
    <row r="74" spans="1:7" x14ac:dyDescent="0.25">
      <c r="A74" s="20">
        <v>44269</v>
      </c>
      <c r="B74" s="22">
        <v>1962</v>
      </c>
      <c r="C74" s="21">
        <f t="shared" si="1"/>
        <v>1620.6666666666667</v>
      </c>
      <c r="F74" s="7"/>
      <c r="G74" s="7"/>
    </row>
    <row r="75" spans="1:7" x14ac:dyDescent="0.25">
      <c r="A75" s="20">
        <v>44270</v>
      </c>
      <c r="B75" s="22">
        <v>1712</v>
      </c>
      <c r="C75" s="21">
        <f t="shared" si="1"/>
        <v>1772</v>
      </c>
      <c r="F75" s="7"/>
      <c r="G75" s="7"/>
    </row>
    <row r="76" spans="1:7" x14ac:dyDescent="0.25">
      <c r="A76" s="20">
        <v>44271</v>
      </c>
      <c r="B76" s="22">
        <v>1922</v>
      </c>
      <c r="C76" s="21">
        <f t="shared" si="1"/>
        <v>1794</v>
      </c>
      <c r="F76" s="7"/>
      <c r="G76" s="7"/>
    </row>
    <row r="77" spans="1:7" x14ac:dyDescent="0.25">
      <c r="A77" s="20">
        <v>44272</v>
      </c>
      <c r="B77" s="22">
        <v>2377</v>
      </c>
      <c r="C77" s="21">
        <f t="shared" si="1"/>
        <v>1865.3333333333333</v>
      </c>
      <c r="F77" s="7"/>
      <c r="G77" s="7"/>
    </row>
    <row r="78" spans="1:7" x14ac:dyDescent="0.25">
      <c r="A78" s="20">
        <v>44273</v>
      </c>
      <c r="B78" s="22">
        <v>2877</v>
      </c>
      <c r="C78" s="21">
        <f t="shared" si="1"/>
        <v>2003.6666666666667</v>
      </c>
      <c r="F78" s="7"/>
      <c r="G78" s="7"/>
    </row>
    <row r="79" spans="1:7" x14ac:dyDescent="0.25">
      <c r="A79" s="20">
        <v>44274</v>
      </c>
      <c r="B79" s="22">
        <v>3062</v>
      </c>
      <c r="C79" s="21">
        <f t="shared" si="1"/>
        <v>2392</v>
      </c>
      <c r="F79" s="7"/>
      <c r="G79" s="7"/>
    </row>
    <row r="80" spans="1:7" x14ac:dyDescent="0.25">
      <c r="A80" s="20">
        <v>44275</v>
      </c>
      <c r="B80" s="22">
        <v>3982</v>
      </c>
      <c r="C80" s="21">
        <f t="shared" si="1"/>
        <v>2772</v>
      </c>
      <c r="F80" s="7"/>
      <c r="G80" s="7"/>
    </row>
    <row r="81" spans="1:7" x14ac:dyDescent="0.25">
      <c r="A81" s="20">
        <v>44276</v>
      </c>
      <c r="B81" s="22">
        <v>3775</v>
      </c>
      <c r="C81" s="21">
        <f t="shared" si="1"/>
        <v>3307</v>
      </c>
      <c r="F81" s="7"/>
      <c r="G81" s="7"/>
    </row>
    <row r="82" spans="1:7" x14ac:dyDescent="0.25">
      <c r="A82" s="20">
        <v>44277</v>
      </c>
      <c r="B82" s="22">
        <v>3560</v>
      </c>
      <c r="C82" s="21">
        <f t="shared" si="1"/>
        <v>3606.3333333333335</v>
      </c>
      <c r="F82" s="7"/>
      <c r="G82" s="7"/>
    </row>
    <row r="83" spans="1:7" x14ac:dyDescent="0.25">
      <c r="A83" s="20">
        <v>44278</v>
      </c>
      <c r="B83" s="22">
        <v>3512</v>
      </c>
      <c r="C83" s="21">
        <f t="shared" si="1"/>
        <v>3772.3333333333335</v>
      </c>
      <c r="F83" s="7"/>
      <c r="G83" s="7"/>
    </row>
    <row r="84" spans="1:7" x14ac:dyDescent="0.25">
      <c r="A84" s="20">
        <v>44279</v>
      </c>
      <c r="B84" s="22">
        <v>5185</v>
      </c>
      <c r="C84" s="21">
        <f t="shared" si="1"/>
        <v>3615.6666666666665</v>
      </c>
      <c r="F84" s="7"/>
      <c r="G84" s="7"/>
    </row>
    <row r="85" spans="1:7" x14ac:dyDescent="0.25">
      <c r="A85" s="20">
        <v>44280</v>
      </c>
      <c r="B85" s="22">
        <v>5504</v>
      </c>
      <c r="C85" s="21">
        <f t="shared" si="1"/>
        <v>4085.6666666666665</v>
      </c>
      <c r="F85" s="7"/>
      <c r="G85" s="7"/>
    </row>
    <row r="86" spans="1:7" x14ac:dyDescent="0.25">
      <c r="A86" s="20">
        <v>44281</v>
      </c>
      <c r="B86" s="22">
        <v>5513</v>
      </c>
      <c r="C86" s="21">
        <f t="shared" si="1"/>
        <v>4733.666666666667</v>
      </c>
      <c r="F86" s="7"/>
      <c r="G86" s="7"/>
    </row>
    <row r="87" spans="1:7" x14ac:dyDescent="0.25">
      <c r="A87" s="20">
        <v>44282</v>
      </c>
      <c r="B87" s="22">
        <v>6123</v>
      </c>
      <c r="C87" s="21">
        <f t="shared" si="1"/>
        <v>5400.666666666667</v>
      </c>
      <c r="F87" s="5"/>
    </row>
    <row r="88" spans="1:7" x14ac:dyDescent="0.25">
      <c r="A88" s="20">
        <v>44283</v>
      </c>
      <c r="B88" s="22">
        <v>6923</v>
      </c>
      <c r="C88" s="21">
        <f t="shared" si="1"/>
        <v>5713.333333333333</v>
      </c>
      <c r="F88" s="5"/>
    </row>
    <row r="89" spans="1:7" x14ac:dyDescent="0.25">
      <c r="A89" s="20">
        <v>44284</v>
      </c>
      <c r="B89" s="22">
        <v>5888</v>
      </c>
      <c r="C89" s="21">
        <f t="shared" si="1"/>
        <v>6186.333333333333</v>
      </c>
    </row>
    <row r="90" spans="1:7" x14ac:dyDescent="0.25">
      <c r="A90" s="17">
        <f>A89+1</f>
        <v>44285</v>
      </c>
      <c r="B90" s="23">
        <v>4758</v>
      </c>
      <c r="C90" s="21">
        <f t="shared" si="1"/>
        <v>6311.333333333333</v>
      </c>
    </row>
    <row r="91" spans="1:7" x14ac:dyDescent="0.25">
      <c r="A91" s="17">
        <f t="shared" ref="A91:A112" si="2">A90+1</f>
        <v>44286</v>
      </c>
      <c r="B91" s="23">
        <v>5394</v>
      </c>
      <c r="C91" s="21">
        <f t="shared" si="1"/>
        <v>5856.333333333333</v>
      </c>
    </row>
    <row r="92" spans="1:7" x14ac:dyDescent="0.25">
      <c r="A92" s="17">
        <f t="shared" si="2"/>
        <v>44287</v>
      </c>
      <c r="B92" s="23">
        <v>8646</v>
      </c>
      <c r="C92" s="21">
        <f t="shared" si="1"/>
        <v>5346.666666666667</v>
      </c>
    </row>
    <row r="93" spans="1:7" x14ac:dyDescent="0.25">
      <c r="A93" s="17">
        <f t="shared" si="2"/>
        <v>44288</v>
      </c>
      <c r="B93" s="23">
        <v>8832</v>
      </c>
      <c r="C93" s="21">
        <f t="shared" si="1"/>
        <v>6266</v>
      </c>
    </row>
    <row r="94" spans="1:7" x14ac:dyDescent="0.25">
      <c r="A94" s="17">
        <f t="shared" si="2"/>
        <v>44289</v>
      </c>
      <c r="B94" s="23">
        <v>9090</v>
      </c>
      <c r="C94" s="21">
        <f t="shared" si="1"/>
        <v>7624</v>
      </c>
    </row>
    <row r="95" spans="1:7" x14ac:dyDescent="0.25">
      <c r="A95" s="17">
        <f t="shared" si="2"/>
        <v>44290</v>
      </c>
      <c r="B95" s="23">
        <v>11163</v>
      </c>
      <c r="C95" s="21">
        <f t="shared" si="1"/>
        <v>8856</v>
      </c>
    </row>
    <row r="96" spans="1:7" x14ac:dyDescent="0.25">
      <c r="A96" s="17">
        <f t="shared" si="2"/>
        <v>44291</v>
      </c>
      <c r="B96" s="23">
        <v>9857</v>
      </c>
      <c r="C96" s="21">
        <f>AVERAGE(B93:B95)</f>
        <v>9695</v>
      </c>
    </row>
    <row r="97" spans="1:5" x14ac:dyDescent="0.25">
      <c r="A97" s="17">
        <f t="shared" si="2"/>
        <v>44292</v>
      </c>
      <c r="B97" s="23">
        <f>AVERAGE(B94:B96)</f>
        <v>10036.666666666666</v>
      </c>
      <c r="C97" s="21">
        <f>AVERAGE(B94:B96)</f>
        <v>10036.666666666666</v>
      </c>
    </row>
    <row r="98" spans="1:5" x14ac:dyDescent="0.25">
      <c r="A98" s="17">
        <f t="shared" si="2"/>
        <v>44293</v>
      </c>
      <c r="B98" s="23">
        <f t="shared" ref="B98:B112" si="3">AVERAGE(B95:B97)</f>
        <v>10352.222222222221</v>
      </c>
      <c r="C98" s="21">
        <f t="shared" si="1"/>
        <v>10352.222222222221</v>
      </c>
    </row>
    <row r="99" spans="1:5" x14ac:dyDescent="0.25">
      <c r="A99" s="17">
        <f t="shared" si="2"/>
        <v>44294</v>
      </c>
      <c r="B99" s="23">
        <f t="shared" si="3"/>
        <v>10081.962962962962</v>
      </c>
      <c r="C99" s="21">
        <f t="shared" si="1"/>
        <v>10081.962962962962</v>
      </c>
    </row>
    <row r="100" spans="1:5" x14ac:dyDescent="0.25">
      <c r="A100" s="17">
        <f t="shared" si="2"/>
        <v>44295</v>
      </c>
      <c r="B100" s="23">
        <f t="shared" si="3"/>
        <v>10156.950617283948</v>
      </c>
      <c r="C100" s="21">
        <f t="shared" si="1"/>
        <v>10156.950617283948</v>
      </c>
    </row>
    <row r="101" spans="1:5" x14ac:dyDescent="0.25">
      <c r="A101" s="17">
        <f t="shared" si="2"/>
        <v>44296</v>
      </c>
      <c r="B101" s="23">
        <f t="shared" si="3"/>
        <v>10197.04526748971</v>
      </c>
      <c r="C101" s="21">
        <f t="shared" si="1"/>
        <v>10197.04526748971</v>
      </c>
      <c r="E101" s="7"/>
    </row>
    <row r="102" spans="1:5" x14ac:dyDescent="0.25">
      <c r="A102" s="17">
        <f t="shared" si="2"/>
        <v>44297</v>
      </c>
      <c r="B102" s="23">
        <f t="shared" si="3"/>
        <v>10145.319615912207</v>
      </c>
      <c r="C102" s="21">
        <f t="shared" si="1"/>
        <v>10145.319615912207</v>
      </c>
    </row>
    <row r="103" spans="1:5" x14ac:dyDescent="0.25">
      <c r="A103" s="17">
        <f t="shared" si="2"/>
        <v>44298</v>
      </c>
      <c r="B103" s="23">
        <f t="shared" si="3"/>
        <v>10166.438500228622</v>
      </c>
      <c r="C103" s="21">
        <f t="shared" si="1"/>
        <v>10166.438500228622</v>
      </c>
    </row>
    <row r="104" spans="1:5" x14ac:dyDescent="0.25">
      <c r="A104" s="17">
        <f t="shared" si="2"/>
        <v>44299</v>
      </c>
      <c r="B104" s="23">
        <f t="shared" si="3"/>
        <v>10169.601127876847</v>
      </c>
      <c r="C104" s="21">
        <f t="shared" si="1"/>
        <v>10169.601127876847</v>
      </c>
    </row>
    <row r="105" spans="1:5" x14ac:dyDescent="0.25">
      <c r="A105" s="17">
        <f t="shared" si="2"/>
        <v>44300</v>
      </c>
      <c r="B105" s="23">
        <f t="shared" si="3"/>
        <v>10160.453081339227</v>
      </c>
      <c r="C105" s="21">
        <f t="shared" si="1"/>
        <v>10160.453081339227</v>
      </c>
    </row>
    <row r="106" spans="1:5" x14ac:dyDescent="0.25">
      <c r="A106" s="17">
        <f t="shared" si="2"/>
        <v>44301</v>
      </c>
      <c r="B106" s="23">
        <f t="shared" si="3"/>
        <v>10165.497569814899</v>
      </c>
      <c r="C106" s="21">
        <f t="shared" si="1"/>
        <v>10165.497569814899</v>
      </c>
    </row>
    <row r="107" spans="1:5" x14ac:dyDescent="0.25">
      <c r="A107" s="17">
        <f>A106+1</f>
        <v>44302</v>
      </c>
      <c r="B107" s="23">
        <f t="shared" si="3"/>
        <v>10165.183926343658</v>
      </c>
      <c r="C107" s="21">
        <f t="shared" si="1"/>
        <v>10165.183926343658</v>
      </c>
    </row>
    <row r="108" spans="1:5" x14ac:dyDescent="0.25">
      <c r="A108" s="17">
        <f t="shared" si="2"/>
        <v>44303</v>
      </c>
      <c r="B108" s="23">
        <f t="shared" si="3"/>
        <v>10163.711525832594</v>
      </c>
      <c r="C108" s="21">
        <f t="shared" si="1"/>
        <v>10163.711525832594</v>
      </c>
    </row>
    <row r="109" spans="1:5" x14ac:dyDescent="0.25">
      <c r="A109" s="17">
        <f t="shared" si="2"/>
        <v>44304</v>
      </c>
      <c r="B109" s="23">
        <f t="shared" si="3"/>
        <v>10164.797673997049</v>
      </c>
      <c r="C109" s="21">
        <f t="shared" si="1"/>
        <v>10164.797673997049</v>
      </c>
    </row>
    <row r="110" spans="1:5" x14ac:dyDescent="0.25">
      <c r="A110" s="17">
        <f t="shared" si="2"/>
        <v>44305</v>
      </c>
      <c r="B110" s="23">
        <f t="shared" si="3"/>
        <v>10164.564375391099</v>
      </c>
      <c r="C110" s="21">
        <f t="shared" si="1"/>
        <v>10164.564375391099</v>
      </c>
    </row>
    <row r="111" spans="1:5" x14ac:dyDescent="0.25">
      <c r="A111" s="17">
        <f t="shared" si="2"/>
        <v>44306</v>
      </c>
      <c r="B111" s="23">
        <f t="shared" si="3"/>
        <v>10164.357858406913</v>
      </c>
      <c r="C111" s="21">
        <f t="shared" si="1"/>
        <v>10164.357858406913</v>
      </c>
    </row>
    <row r="112" spans="1:5" x14ac:dyDescent="0.25">
      <c r="A112" s="104">
        <f t="shared" si="2"/>
        <v>44307</v>
      </c>
      <c r="B112" s="108">
        <f t="shared" si="3"/>
        <v>10164.573302598352</v>
      </c>
      <c r="C112" s="109">
        <f t="shared" si="1"/>
        <v>10164.573302598352</v>
      </c>
    </row>
  </sheetData>
  <pageMargins left="0.7" right="0.7" top="0.75" bottom="0.75" header="0.3" footer="0.3"/>
  <ignoredErrors>
    <ignoredError sqref="C5:C112" formulaRange="1"/>
    <ignoredError sqref="A2:A112" calculatedColumn="1"/>
  </ignoredErrors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workbookViewId="0">
      <selection activeCell="D1" sqref="D1"/>
    </sheetView>
  </sheetViews>
  <sheetFormatPr defaultRowHeight="15" x14ac:dyDescent="0.25"/>
  <cols>
    <col min="1" max="1" width="10.7109375" bestFit="1" customWidth="1"/>
    <col min="2" max="2" width="21.85546875" bestFit="1" customWidth="1"/>
    <col min="3" max="3" width="20.7109375" bestFit="1" customWidth="1"/>
  </cols>
  <sheetData>
    <row r="1" spans="1:3" ht="15.75" thickBot="1" x14ac:dyDescent="0.3">
      <c r="A1" s="87" t="s">
        <v>8</v>
      </c>
      <c r="B1" s="88" t="s">
        <v>14</v>
      </c>
      <c r="C1" s="90" t="s">
        <v>32</v>
      </c>
    </row>
    <row r="2" spans="1:3" x14ac:dyDescent="0.25">
      <c r="A2" s="24">
        <v>44197</v>
      </c>
      <c r="B2" s="25">
        <v>631</v>
      </c>
      <c r="C2" s="25"/>
    </row>
    <row r="3" spans="1:3" x14ac:dyDescent="0.25">
      <c r="A3" s="20">
        <v>44198</v>
      </c>
      <c r="B3" s="19">
        <v>592</v>
      </c>
      <c r="C3" s="19"/>
    </row>
    <row r="4" spans="1:3" x14ac:dyDescent="0.25">
      <c r="A4" s="20">
        <v>44199</v>
      </c>
      <c r="B4" s="19">
        <v>581</v>
      </c>
      <c r="C4" s="19"/>
    </row>
    <row r="5" spans="1:3" x14ac:dyDescent="0.25">
      <c r="A5" s="20">
        <v>44200</v>
      </c>
      <c r="B5" s="19">
        <v>516</v>
      </c>
      <c r="C5" s="19"/>
    </row>
    <row r="6" spans="1:3" x14ac:dyDescent="0.25">
      <c r="A6" s="20">
        <v>44201</v>
      </c>
      <c r="B6" s="19">
        <v>539</v>
      </c>
      <c r="C6" s="19"/>
    </row>
    <row r="7" spans="1:3" x14ac:dyDescent="0.25">
      <c r="A7" s="20">
        <v>44202</v>
      </c>
      <c r="B7" s="19">
        <v>795</v>
      </c>
      <c r="C7" s="19"/>
    </row>
    <row r="8" spans="1:3" x14ac:dyDescent="0.25">
      <c r="A8" s="20">
        <v>44203</v>
      </c>
      <c r="B8" s="19">
        <v>665</v>
      </c>
      <c r="C8" s="19"/>
    </row>
    <row r="9" spans="1:3" x14ac:dyDescent="0.25">
      <c r="A9" s="20">
        <v>44204</v>
      </c>
      <c r="B9" s="19">
        <v>654</v>
      </c>
      <c r="C9" s="27">
        <f>AVERAGE(B2:B8)</f>
        <v>617</v>
      </c>
    </row>
    <row r="10" spans="1:3" x14ac:dyDescent="0.25">
      <c r="A10" s="20">
        <v>44205</v>
      </c>
      <c r="B10" s="19">
        <v>595</v>
      </c>
      <c r="C10" s="27">
        <f t="shared" ref="C10:C71" si="0">AVERAGE(B3:B9)</f>
        <v>620.28571428571433</v>
      </c>
    </row>
    <row r="11" spans="1:3" x14ac:dyDescent="0.25">
      <c r="A11" s="20">
        <v>44206</v>
      </c>
      <c r="B11" s="19">
        <v>656</v>
      </c>
      <c r="C11" s="27">
        <f t="shared" si="0"/>
        <v>620.71428571428567</v>
      </c>
    </row>
    <row r="12" spans="1:3" x14ac:dyDescent="0.25">
      <c r="A12" s="20">
        <v>44207</v>
      </c>
      <c r="B12" s="19">
        <v>434</v>
      </c>
      <c r="C12" s="27">
        <f t="shared" si="0"/>
        <v>631.42857142857144</v>
      </c>
    </row>
    <row r="13" spans="1:3" x14ac:dyDescent="0.25">
      <c r="A13" s="20">
        <v>44208</v>
      </c>
      <c r="B13" s="19">
        <v>473</v>
      </c>
      <c r="C13" s="27">
        <f t="shared" si="0"/>
        <v>619.71428571428567</v>
      </c>
    </row>
    <row r="14" spans="1:3" x14ac:dyDescent="0.25">
      <c r="A14" s="20">
        <v>44209</v>
      </c>
      <c r="B14" s="19">
        <v>675</v>
      </c>
      <c r="C14" s="27">
        <f t="shared" si="0"/>
        <v>610.28571428571433</v>
      </c>
    </row>
    <row r="15" spans="1:3" x14ac:dyDescent="0.25">
      <c r="A15" s="20">
        <v>44210</v>
      </c>
      <c r="B15" s="19">
        <v>607</v>
      </c>
      <c r="C15" s="27">
        <f t="shared" si="0"/>
        <v>593.14285714285711</v>
      </c>
    </row>
    <row r="16" spans="1:3" x14ac:dyDescent="0.25">
      <c r="A16" s="20">
        <v>44211</v>
      </c>
      <c r="B16" s="19">
        <v>574</v>
      </c>
      <c r="C16" s="27">
        <f t="shared" si="0"/>
        <v>584.85714285714289</v>
      </c>
    </row>
    <row r="17" spans="1:3" x14ac:dyDescent="0.25">
      <c r="A17" s="20">
        <v>44212</v>
      </c>
      <c r="B17" s="19">
        <v>571</v>
      </c>
      <c r="C17" s="27">
        <f t="shared" si="0"/>
        <v>573.42857142857144</v>
      </c>
    </row>
    <row r="18" spans="1:3" x14ac:dyDescent="0.25">
      <c r="A18" s="20">
        <v>44213</v>
      </c>
      <c r="B18" s="19">
        <v>530</v>
      </c>
      <c r="C18" s="27">
        <f t="shared" si="0"/>
        <v>570</v>
      </c>
    </row>
    <row r="19" spans="1:3" x14ac:dyDescent="0.25">
      <c r="A19" s="20">
        <v>44214</v>
      </c>
      <c r="B19" s="19">
        <v>395</v>
      </c>
      <c r="C19" s="27">
        <f t="shared" si="0"/>
        <v>552</v>
      </c>
    </row>
    <row r="20" spans="1:3" x14ac:dyDescent="0.25">
      <c r="A20" s="20">
        <v>44215</v>
      </c>
      <c r="B20" s="19">
        <v>473</v>
      </c>
      <c r="C20" s="27">
        <f t="shared" si="0"/>
        <v>546.42857142857144</v>
      </c>
    </row>
    <row r="21" spans="1:3" x14ac:dyDescent="0.25">
      <c r="A21" s="20">
        <v>44216</v>
      </c>
      <c r="B21" s="19">
        <v>501</v>
      </c>
      <c r="C21" s="27">
        <f t="shared" si="0"/>
        <v>546.42857142857144</v>
      </c>
    </row>
    <row r="22" spans="1:3" x14ac:dyDescent="0.25">
      <c r="A22" s="20">
        <v>44217</v>
      </c>
      <c r="B22" s="19">
        <v>527</v>
      </c>
      <c r="C22" s="27">
        <f t="shared" si="0"/>
        <v>521.57142857142856</v>
      </c>
    </row>
    <row r="23" spans="1:3" x14ac:dyDescent="0.25">
      <c r="A23" s="20">
        <v>44218</v>
      </c>
      <c r="B23" s="19">
        <v>482</v>
      </c>
      <c r="C23" s="27">
        <f t="shared" si="0"/>
        <v>510.14285714285717</v>
      </c>
    </row>
    <row r="24" spans="1:3" x14ac:dyDescent="0.25">
      <c r="A24" s="20">
        <v>44219</v>
      </c>
      <c r="B24" s="19">
        <v>435</v>
      </c>
      <c r="C24" s="27">
        <f t="shared" si="0"/>
        <v>497</v>
      </c>
    </row>
    <row r="25" spans="1:3" x14ac:dyDescent="0.25">
      <c r="A25" s="20">
        <v>44220</v>
      </c>
      <c r="B25" s="19">
        <v>479</v>
      </c>
      <c r="C25" s="27">
        <f t="shared" si="0"/>
        <v>477.57142857142856</v>
      </c>
    </row>
    <row r="26" spans="1:3" x14ac:dyDescent="0.25">
      <c r="A26" s="20">
        <v>44221</v>
      </c>
      <c r="B26" s="19">
        <v>348</v>
      </c>
      <c r="C26" s="27">
        <f t="shared" si="0"/>
        <v>470.28571428571428</v>
      </c>
    </row>
    <row r="27" spans="1:3" x14ac:dyDescent="0.25">
      <c r="A27" s="20">
        <v>44222</v>
      </c>
      <c r="B27" s="19">
        <v>342</v>
      </c>
      <c r="C27" s="27">
        <f t="shared" si="0"/>
        <v>463.57142857142856</v>
      </c>
    </row>
    <row r="28" spans="1:3" x14ac:dyDescent="0.25">
      <c r="A28" s="20">
        <v>44223</v>
      </c>
      <c r="B28" s="19">
        <v>434</v>
      </c>
      <c r="C28" s="27">
        <f t="shared" si="0"/>
        <v>444.85714285714283</v>
      </c>
    </row>
    <row r="29" spans="1:3" x14ac:dyDescent="0.25">
      <c r="A29" s="20">
        <v>44224</v>
      </c>
      <c r="B29" s="19">
        <v>394</v>
      </c>
      <c r="C29" s="27">
        <f t="shared" si="0"/>
        <v>435.28571428571428</v>
      </c>
    </row>
    <row r="30" spans="1:3" x14ac:dyDescent="0.25">
      <c r="A30" s="20">
        <v>44225</v>
      </c>
      <c r="B30" s="19">
        <v>494</v>
      </c>
      <c r="C30" s="27">
        <f t="shared" si="0"/>
        <v>416.28571428571428</v>
      </c>
    </row>
    <row r="31" spans="1:3" x14ac:dyDescent="0.25">
      <c r="A31" s="20">
        <v>44226</v>
      </c>
      <c r="B31" s="19">
        <v>429</v>
      </c>
      <c r="C31" s="27">
        <f t="shared" si="0"/>
        <v>418</v>
      </c>
    </row>
    <row r="32" spans="1:3" x14ac:dyDescent="0.25">
      <c r="A32" s="20">
        <v>44227</v>
      </c>
      <c r="B32" s="19">
        <v>483</v>
      </c>
      <c r="C32" s="27">
        <f t="shared" si="0"/>
        <v>417.14285714285717</v>
      </c>
    </row>
    <row r="33" spans="1:3" x14ac:dyDescent="0.25">
      <c r="A33" s="20">
        <v>44228</v>
      </c>
      <c r="B33" s="19">
        <v>328</v>
      </c>
      <c r="C33" s="27">
        <f t="shared" si="0"/>
        <v>417.71428571428572</v>
      </c>
    </row>
    <row r="34" spans="1:3" x14ac:dyDescent="0.25">
      <c r="A34" s="20">
        <v>44229</v>
      </c>
      <c r="B34" s="19">
        <v>334</v>
      </c>
      <c r="C34" s="27">
        <f t="shared" si="0"/>
        <v>414.85714285714283</v>
      </c>
    </row>
    <row r="35" spans="1:3" x14ac:dyDescent="0.25">
      <c r="A35" s="20">
        <v>44230</v>
      </c>
      <c r="B35" s="19">
        <v>503</v>
      </c>
      <c r="C35" s="27">
        <f t="shared" si="0"/>
        <v>413.71428571428572</v>
      </c>
    </row>
    <row r="36" spans="1:3" x14ac:dyDescent="0.25">
      <c r="A36" s="20">
        <v>44231</v>
      </c>
      <c r="B36" s="19">
        <v>463</v>
      </c>
      <c r="C36" s="27">
        <f t="shared" si="0"/>
        <v>423.57142857142856</v>
      </c>
    </row>
    <row r="37" spans="1:3" x14ac:dyDescent="0.25">
      <c r="A37" s="20">
        <v>44232</v>
      </c>
      <c r="B37" s="19">
        <v>415</v>
      </c>
      <c r="C37" s="27">
        <f t="shared" si="0"/>
        <v>433.42857142857144</v>
      </c>
    </row>
    <row r="38" spans="1:3" x14ac:dyDescent="0.25">
      <c r="A38" s="20">
        <v>44233</v>
      </c>
      <c r="B38" s="19">
        <v>414</v>
      </c>
      <c r="C38" s="27">
        <f t="shared" si="0"/>
        <v>422.14285714285717</v>
      </c>
    </row>
    <row r="39" spans="1:3" x14ac:dyDescent="0.25">
      <c r="A39" s="20">
        <v>44234</v>
      </c>
      <c r="B39" s="19">
        <v>448</v>
      </c>
      <c r="C39" s="27">
        <f t="shared" si="0"/>
        <v>420</v>
      </c>
    </row>
    <row r="40" spans="1:3" x14ac:dyDescent="0.25">
      <c r="A40" s="20">
        <v>44235</v>
      </c>
      <c r="B40" s="19">
        <v>399</v>
      </c>
      <c r="C40" s="27">
        <f t="shared" si="0"/>
        <v>415</v>
      </c>
    </row>
    <row r="41" spans="1:3" x14ac:dyDescent="0.25">
      <c r="A41" s="20">
        <v>44236</v>
      </c>
      <c r="B41" s="19">
        <v>375</v>
      </c>
      <c r="C41" s="27">
        <f t="shared" si="0"/>
        <v>425.14285714285717</v>
      </c>
    </row>
    <row r="42" spans="1:3" x14ac:dyDescent="0.25">
      <c r="A42" s="20">
        <v>44237</v>
      </c>
      <c r="B42" s="19">
        <v>558</v>
      </c>
      <c r="C42" s="27">
        <f t="shared" si="0"/>
        <v>431</v>
      </c>
    </row>
    <row r="43" spans="1:3" x14ac:dyDescent="0.25">
      <c r="A43" s="20">
        <v>44238</v>
      </c>
      <c r="B43" s="19">
        <v>510</v>
      </c>
      <c r="C43" s="27">
        <f t="shared" si="0"/>
        <v>438.85714285714283</v>
      </c>
    </row>
    <row r="44" spans="1:3" x14ac:dyDescent="0.25">
      <c r="A44" s="20">
        <v>44239</v>
      </c>
      <c r="B44" s="19">
        <v>599</v>
      </c>
      <c r="C44" s="27">
        <f t="shared" si="0"/>
        <v>445.57142857142856</v>
      </c>
    </row>
    <row r="45" spans="1:3" x14ac:dyDescent="0.25">
      <c r="A45" s="20">
        <v>44240</v>
      </c>
      <c r="B45" s="19">
        <v>529</v>
      </c>
      <c r="C45" s="27">
        <f t="shared" si="0"/>
        <v>471.85714285714283</v>
      </c>
    </row>
    <row r="46" spans="1:3" x14ac:dyDescent="0.25">
      <c r="A46" s="20">
        <v>44241</v>
      </c>
      <c r="B46" s="19">
        <v>645</v>
      </c>
      <c r="C46" s="27">
        <f t="shared" si="0"/>
        <v>488.28571428571428</v>
      </c>
    </row>
    <row r="47" spans="1:3" x14ac:dyDescent="0.25">
      <c r="A47" s="20">
        <v>44242</v>
      </c>
      <c r="B47" s="19">
        <v>493</v>
      </c>
      <c r="C47" s="27">
        <f t="shared" si="0"/>
        <v>516.42857142857144</v>
      </c>
    </row>
    <row r="48" spans="1:3" x14ac:dyDescent="0.25">
      <c r="A48" s="20">
        <v>44243</v>
      </c>
      <c r="B48" s="19">
        <v>461</v>
      </c>
      <c r="C48" s="27">
        <f t="shared" si="0"/>
        <v>529.85714285714289</v>
      </c>
    </row>
    <row r="49" spans="1:3" x14ac:dyDescent="0.25">
      <c r="A49" s="20">
        <v>44244</v>
      </c>
      <c r="B49" s="19">
        <v>721</v>
      </c>
      <c r="C49" s="27">
        <f t="shared" si="0"/>
        <v>542.14285714285711</v>
      </c>
    </row>
    <row r="50" spans="1:3" x14ac:dyDescent="0.25">
      <c r="A50" s="20">
        <v>44245</v>
      </c>
      <c r="B50" s="19">
        <v>736</v>
      </c>
      <c r="C50" s="27">
        <f t="shared" si="0"/>
        <v>565.42857142857144</v>
      </c>
    </row>
    <row r="51" spans="1:3" x14ac:dyDescent="0.25">
      <c r="A51" s="20">
        <v>44246</v>
      </c>
      <c r="B51" s="19">
        <v>823</v>
      </c>
      <c r="C51" s="27">
        <f t="shared" si="0"/>
        <v>597.71428571428567</v>
      </c>
    </row>
    <row r="52" spans="1:3" x14ac:dyDescent="0.25">
      <c r="A52" s="20">
        <v>44247</v>
      </c>
      <c r="B52" s="19">
        <v>897</v>
      </c>
      <c r="C52" s="27">
        <f t="shared" si="0"/>
        <v>629.71428571428567</v>
      </c>
    </row>
    <row r="53" spans="1:3" x14ac:dyDescent="0.25">
      <c r="A53" s="20">
        <v>44248</v>
      </c>
      <c r="B53" s="19">
        <v>921</v>
      </c>
      <c r="C53" s="27">
        <f t="shared" si="0"/>
        <v>682.28571428571433</v>
      </c>
    </row>
    <row r="54" spans="1:3" x14ac:dyDescent="0.25">
      <c r="A54" s="20">
        <v>44249</v>
      </c>
      <c r="B54" s="19">
        <v>760</v>
      </c>
      <c r="C54" s="27">
        <f t="shared" si="0"/>
        <v>721.71428571428567</v>
      </c>
    </row>
    <row r="55" spans="1:3" x14ac:dyDescent="0.25">
      <c r="A55" s="20">
        <v>44250</v>
      </c>
      <c r="B55" s="19">
        <v>643</v>
      </c>
      <c r="C55" s="27">
        <f t="shared" si="0"/>
        <v>759.85714285714289</v>
      </c>
    </row>
    <row r="56" spans="1:3" x14ac:dyDescent="0.25">
      <c r="A56" s="20">
        <v>44251</v>
      </c>
      <c r="B56" s="19">
        <v>1167</v>
      </c>
      <c r="C56" s="27">
        <f t="shared" si="0"/>
        <v>785.85714285714289</v>
      </c>
    </row>
    <row r="57" spans="1:3" x14ac:dyDescent="0.25">
      <c r="A57" s="20">
        <v>44252</v>
      </c>
      <c r="B57" s="19">
        <v>1145</v>
      </c>
      <c r="C57" s="27">
        <f t="shared" si="0"/>
        <v>849.57142857142856</v>
      </c>
    </row>
    <row r="58" spans="1:3" x14ac:dyDescent="0.25">
      <c r="A58" s="20">
        <v>44253</v>
      </c>
      <c r="B58" s="19">
        <v>1034</v>
      </c>
      <c r="C58" s="27">
        <f t="shared" si="0"/>
        <v>908</v>
      </c>
    </row>
    <row r="59" spans="1:3" x14ac:dyDescent="0.25">
      <c r="A59" s="20">
        <v>44254</v>
      </c>
      <c r="B59" s="19">
        <v>987</v>
      </c>
      <c r="C59" s="27">
        <f t="shared" si="0"/>
        <v>938.14285714285711</v>
      </c>
    </row>
    <row r="60" spans="1:3" x14ac:dyDescent="0.25">
      <c r="A60" s="20">
        <v>44255</v>
      </c>
      <c r="B60" s="19">
        <v>1051</v>
      </c>
      <c r="C60" s="27">
        <f t="shared" si="0"/>
        <v>951</v>
      </c>
    </row>
    <row r="61" spans="1:3" x14ac:dyDescent="0.25">
      <c r="A61" s="20">
        <v>44256</v>
      </c>
      <c r="B61" s="22">
        <v>855</v>
      </c>
      <c r="C61" s="27">
        <f t="shared" si="0"/>
        <v>969.57142857142856</v>
      </c>
    </row>
    <row r="62" spans="1:3" x14ac:dyDescent="0.25">
      <c r="A62" s="20">
        <v>44257</v>
      </c>
      <c r="B62" s="22">
        <v>849</v>
      </c>
      <c r="C62" s="27">
        <f t="shared" si="0"/>
        <v>983.14285714285711</v>
      </c>
    </row>
    <row r="63" spans="1:3" x14ac:dyDescent="0.25">
      <c r="A63" s="20">
        <v>44258</v>
      </c>
      <c r="B63" s="22">
        <v>1121</v>
      </c>
      <c r="C63" s="27">
        <f>AVERAGE(B57:B62)</f>
        <v>986.83333333333337</v>
      </c>
    </row>
    <row r="64" spans="1:3" x14ac:dyDescent="0.25">
      <c r="A64" s="20">
        <v>44259</v>
      </c>
      <c r="B64" s="22">
        <v>1103</v>
      </c>
      <c r="C64" s="27">
        <f>AVERAGE(B59:B63)</f>
        <v>972.6</v>
      </c>
    </row>
    <row r="65" spans="1:3" x14ac:dyDescent="0.25">
      <c r="A65" s="20">
        <v>44260</v>
      </c>
      <c r="B65" s="22">
        <v>1173</v>
      </c>
      <c r="C65" s="27">
        <f>AVERAGE(B60:B64)</f>
        <v>995.8</v>
      </c>
    </row>
    <row r="66" spans="1:3" x14ac:dyDescent="0.25">
      <c r="A66" s="20">
        <v>44261</v>
      </c>
      <c r="B66" s="22">
        <v>1188</v>
      </c>
      <c r="C66" s="27">
        <f>AVERAGE(B61:B65)</f>
        <v>1020.2</v>
      </c>
    </row>
    <row r="67" spans="1:3" x14ac:dyDescent="0.25">
      <c r="A67" s="20">
        <v>44262</v>
      </c>
      <c r="B67" s="22">
        <v>1360</v>
      </c>
      <c r="C67" s="27">
        <f>AVERAGE(B62:B66)</f>
        <v>1086.8</v>
      </c>
    </row>
    <row r="68" spans="1:3" x14ac:dyDescent="0.25">
      <c r="A68" s="20">
        <v>44263</v>
      </c>
      <c r="B68" s="22">
        <v>1008</v>
      </c>
      <c r="C68" s="27">
        <f>AVERAGE(B63:B67)</f>
        <v>1189</v>
      </c>
    </row>
    <row r="69" spans="1:3" x14ac:dyDescent="0.25">
      <c r="A69" s="20">
        <v>44264</v>
      </c>
      <c r="B69" s="22">
        <v>1012</v>
      </c>
      <c r="C69" s="27">
        <f>AVERAGE(B63:B68)</f>
        <v>1158.8333333333333</v>
      </c>
    </row>
    <row r="70" spans="1:3" x14ac:dyDescent="0.25">
      <c r="A70" s="20">
        <v>44265</v>
      </c>
      <c r="B70" s="22">
        <v>1539</v>
      </c>
      <c r="C70" s="27">
        <f>AVERAGE(B64:B69)</f>
        <v>1140.6666666666667</v>
      </c>
    </row>
    <row r="71" spans="1:3" x14ac:dyDescent="0.25">
      <c r="A71" s="20">
        <v>44266</v>
      </c>
      <c r="B71" s="22">
        <v>1508</v>
      </c>
      <c r="C71" s="27">
        <f t="shared" si="0"/>
        <v>1197.5714285714287</v>
      </c>
    </row>
    <row r="72" spans="1:3" x14ac:dyDescent="0.25">
      <c r="A72" s="20">
        <v>44267</v>
      </c>
      <c r="B72" s="22">
        <v>1646</v>
      </c>
      <c r="C72" s="27">
        <f t="shared" ref="C72:C108" si="1">AVERAGE(B65:B71)</f>
        <v>1255.4285714285713</v>
      </c>
    </row>
    <row r="73" spans="1:3" x14ac:dyDescent="0.25">
      <c r="A73" s="20">
        <v>44268</v>
      </c>
      <c r="B73" s="22">
        <v>1708</v>
      </c>
      <c r="C73" s="27">
        <f t="shared" si="1"/>
        <v>1323</v>
      </c>
    </row>
    <row r="74" spans="1:3" x14ac:dyDescent="0.25">
      <c r="A74" s="20">
        <v>44269</v>
      </c>
      <c r="B74" s="22">
        <v>1962</v>
      </c>
      <c r="C74" s="27">
        <f t="shared" si="1"/>
        <v>1397.2857142857142</v>
      </c>
    </row>
    <row r="75" spans="1:3" x14ac:dyDescent="0.25">
      <c r="A75" s="20">
        <v>44270</v>
      </c>
      <c r="B75" s="22">
        <v>1712</v>
      </c>
      <c r="C75" s="27">
        <f t="shared" si="1"/>
        <v>1483.2857142857142</v>
      </c>
    </row>
    <row r="76" spans="1:3" x14ac:dyDescent="0.25">
      <c r="A76" s="20">
        <v>44271</v>
      </c>
      <c r="B76" s="22">
        <v>1922</v>
      </c>
      <c r="C76" s="27">
        <f t="shared" si="1"/>
        <v>1583.8571428571429</v>
      </c>
    </row>
    <row r="77" spans="1:3" x14ac:dyDescent="0.25">
      <c r="A77" s="20">
        <v>44272</v>
      </c>
      <c r="B77" s="22">
        <v>2377</v>
      </c>
      <c r="C77" s="27">
        <f t="shared" si="1"/>
        <v>1713.8571428571429</v>
      </c>
    </row>
    <row r="78" spans="1:3" x14ac:dyDescent="0.25">
      <c r="A78" s="20">
        <v>44273</v>
      </c>
      <c r="B78" s="22">
        <v>2877</v>
      </c>
      <c r="C78" s="27">
        <f t="shared" si="1"/>
        <v>1833.5714285714287</v>
      </c>
    </row>
    <row r="79" spans="1:3" x14ac:dyDescent="0.25">
      <c r="A79" s="20">
        <v>44274</v>
      </c>
      <c r="B79" s="22">
        <v>3062</v>
      </c>
      <c r="C79" s="27">
        <f t="shared" si="1"/>
        <v>2029.1428571428571</v>
      </c>
    </row>
    <row r="80" spans="1:3" x14ac:dyDescent="0.25">
      <c r="A80" s="20">
        <v>44275</v>
      </c>
      <c r="B80" s="22">
        <v>3982</v>
      </c>
      <c r="C80" s="27">
        <f t="shared" si="1"/>
        <v>2231.4285714285716</v>
      </c>
    </row>
    <row r="81" spans="1:5" x14ac:dyDescent="0.25">
      <c r="A81" s="20">
        <v>44276</v>
      </c>
      <c r="B81" s="22">
        <v>3775</v>
      </c>
      <c r="C81" s="27">
        <f t="shared" si="1"/>
        <v>2556.2857142857142</v>
      </c>
    </row>
    <row r="82" spans="1:5" x14ac:dyDescent="0.25">
      <c r="A82" s="20">
        <v>44277</v>
      </c>
      <c r="B82" s="22">
        <v>3560</v>
      </c>
      <c r="C82" s="27">
        <f t="shared" si="1"/>
        <v>2815.2857142857142</v>
      </c>
    </row>
    <row r="83" spans="1:5" x14ac:dyDescent="0.25">
      <c r="A83" s="20">
        <v>44278</v>
      </c>
      <c r="B83" s="22">
        <v>3512</v>
      </c>
      <c r="C83" s="27">
        <f t="shared" si="1"/>
        <v>3079.2857142857142</v>
      </c>
    </row>
    <row r="84" spans="1:5" x14ac:dyDescent="0.25">
      <c r="A84" s="20">
        <v>44279</v>
      </c>
      <c r="B84" s="22">
        <v>5185</v>
      </c>
      <c r="C84" s="27">
        <f t="shared" si="1"/>
        <v>3306.4285714285716</v>
      </c>
    </row>
    <row r="85" spans="1:5" x14ac:dyDescent="0.25">
      <c r="A85" s="20">
        <v>44280</v>
      </c>
      <c r="B85" s="22">
        <v>5504</v>
      </c>
      <c r="C85" s="27">
        <f t="shared" si="1"/>
        <v>3707.5714285714284</v>
      </c>
    </row>
    <row r="86" spans="1:5" x14ac:dyDescent="0.25">
      <c r="A86" s="20">
        <v>44281</v>
      </c>
      <c r="B86" s="22">
        <v>5513</v>
      </c>
      <c r="C86" s="27">
        <f t="shared" si="1"/>
        <v>4082.8571428571427</v>
      </c>
    </row>
    <row r="87" spans="1:5" x14ac:dyDescent="0.25">
      <c r="A87" s="20">
        <v>44282</v>
      </c>
      <c r="B87" s="22">
        <v>6123</v>
      </c>
      <c r="C87" s="27">
        <f t="shared" si="1"/>
        <v>4433</v>
      </c>
    </row>
    <row r="88" spans="1:5" x14ac:dyDescent="0.25">
      <c r="A88" s="20">
        <v>44283</v>
      </c>
      <c r="B88" s="22">
        <v>6923</v>
      </c>
      <c r="C88" s="27">
        <f t="shared" si="1"/>
        <v>4738.8571428571431</v>
      </c>
    </row>
    <row r="89" spans="1:5" x14ac:dyDescent="0.25">
      <c r="A89" s="20">
        <v>44284</v>
      </c>
      <c r="B89" s="22">
        <v>5888</v>
      </c>
      <c r="C89" s="27">
        <f t="shared" si="1"/>
        <v>5188.5714285714284</v>
      </c>
    </row>
    <row r="90" spans="1:5" x14ac:dyDescent="0.25">
      <c r="A90" s="17">
        <f>A89+1</f>
        <v>44285</v>
      </c>
      <c r="B90" s="23">
        <v>4758</v>
      </c>
      <c r="C90" s="27">
        <f t="shared" si="1"/>
        <v>5521.1428571428569</v>
      </c>
    </row>
    <row r="91" spans="1:5" x14ac:dyDescent="0.25">
      <c r="A91" s="17">
        <f t="shared" ref="A91:A112" si="2">A90+1</f>
        <v>44286</v>
      </c>
      <c r="B91" s="23">
        <v>5394</v>
      </c>
      <c r="C91" s="27">
        <f t="shared" si="1"/>
        <v>5699.1428571428569</v>
      </c>
    </row>
    <row r="92" spans="1:5" x14ac:dyDescent="0.25">
      <c r="A92" s="17">
        <f t="shared" si="2"/>
        <v>44287</v>
      </c>
      <c r="B92" s="23">
        <v>8646</v>
      </c>
      <c r="C92" s="27">
        <f t="shared" si="1"/>
        <v>5729</v>
      </c>
    </row>
    <row r="93" spans="1:5" x14ac:dyDescent="0.25">
      <c r="A93" s="17">
        <f t="shared" si="2"/>
        <v>44288</v>
      </c>
      <c r="B93" s="23">
        <v>8832</v>
      </c>
      <c r="C93" s="27">
        <f t="shared" si="1"/>
        <v>6177.8571428571431</v>
      </c>
    </row>
    <row r="94" spans="1:5" x14ac:dyDescent="0.25">
      <c r="A94" s="17">
        <f t="shared" si="2"/>
        <v>44289</v>
      </c>
      <c r="B94" s="23">
        <v>9090</v>
      </c>
      <c r="C94" s="27">
        <f t="shared" si="1"/>
        <v>6652</v>
      </c>
    </row>
    <row r="95" spans="1:5" ht="15.75" thickBot="1" x14ac:dyDescent="0.3">
      <c r="A95" s="17">
        <f t="shared" si="2"/>
        <v>44290</v>
      </c>
      <c r="B95" s="23">
        <v>11163</v>
      </c>
      <c r="C95" s="27">
        <f t="shared" si="1"/>
        <v>7075.8571428571431</v>
      </c>
    </row>
    <row r="96" spans="1:5" ht="15.75" thickBot="1" x14ac:dyDescent="0.3">
      <c r="A96" s="17">
        <f t="shared" si="2"/>
        <v>44291</v>
      </c>
      <c r="B96" s="23">
        <v>9857</v>
      </c>
      <c r="C96" s="27">
        <f t="shared" si="1"/>
        <v>7681.5714285714284</v>
      </c>
      <c r="E96" s="9"/>
    </row>
    <row r="97" spans="1:3" x14ac:dyDescent="0.25">
      <c r="A97" s="17">
        <f t="shared" si="2"/>
        <v>44292</v>
      </c>
      <c r="B97" s="23">
        <f t="shared" ref="B97:B112" si="3">AVERAGE(B90:B96)</f>
        <v>8248.5714285714294</v>
      </c>
      <c r="C97" s="27">
        <f t="shared" si="1"/>
        <v>8248.5714285714294</v>
      </c>
    </row>
    <row r="98" spans="1:3" x14ac:dyDescent="0.25">
      <c r="A98" s="17">
        <f t="shared" si="2"/>
        <v>44293</v>
      </c>
      <c r="B98" s="23">
        <f t="shared" si="3"/>
        <v>8747.224489795919</v>
      </c>
      <c r="C98" s="27">
        <f t="shared" si="1"/>
        <v>8747.224489795919</v>
      </c>
    </row>
    <row r="99" spans="1:3" x14ac:dyDescent="0.25">
      <c r="A99" s="17">
        <f t="shared" si="2"/>
        <v>44294</v>
      </c>
      <c r="B99" s="23">
        <f t="shared" si="3"/>
        <v>9226.2565597667635</v>
      </c>
      <c r="C99" s="27">
        <f t="shared" si="1"/>
        <v>9226.2565597667635</v>
      </c>
    </row>
    <row r="100" spans="1:3" x14ac:dyDescent="0.25">
      <c r="A100" s="17">
        <f t="shared" si="2"/>
        <v>44295</v>
      </c>
      <c r="B100" s="23">
        <f t="shared" si="3"/>
        <v>9309.1503540191588</v>
      </c>
      <c r="C100" s="27">
        <f t="shared" si="1"/>
        <v>9309.1503540191588</v>
      </c>
    </row>
    <row r="101" spans="1:3" x14ac:dyDescent="0.25">
      <c r="A101" s="17">
        <f t="shared" si="2"/>
        <v>44296</v>
      </c>
      <c r="B101" s="23">
        <f t="shared" si="3"/>
        <v>9377.3146903076104</v>
      </c>
      <c r="C101" s="27">
        <f t="shared" si="1"/>
        <v>9377.3146903076104</v>
      </c>
    </row>
    <row r="102" spans="1:3" x14ac:dyDescent="0.25">
      <c r="A102" s="17">
        <f t="shared" si="2"/>
        <v>44297</v>
      </c>
      <c r="B102" s="23">
        <f t="shared" si="3"/>
        <v>9418.3596460658409</v>
      </c>
      <c r="C102" s="27">
        <f t="shared" si="1"/>
        <v>9418.3596460658409</v>
      </c>
    </row>
    <row r="103" spans="1:3" x14ac:dyDescent="0.25">
      <c r="A103" s="17">
        <f t="shared" si="2"/>
        <v>44298</v>
      </c>
      <c r="B103" s="23">
        <f t="shared" si="3"/>
        <v>9169.1253097895333</v>
      </c>
      <c r="C103" s="27">
        <f t="shared" si="1"/>
        <v>9169.1253097895333</v>
      </c>
    </row>
    <row r="104" spans="1:3" x14ac:dyDescent="0.25">
      <c r="A104" s="17">
        <f t="shared" si="2"/>
        <v>44299</v>
      </c>
      <c r="B104" s="23">
        <f t="shared" si="3"/>
        <v>9070.857496902323</v>
      </c>
      <c r="C104" s="27">
        <f t="shared" si="1"/>
        <v>9070.857496902323</v>
      </c>
    </row>
    <row r="105" spans="1:3" x14ac:dyDescent="0.25">
      <c r="A105" s="17">
        <f t="shared" si="2"/>
        <v>44300</v>
      </c>
      <c r="B105" s="23">
        <f t="shared" si="3"/>
        <v>9188.3269352353072</v>
      </c>
      <c r="C105" s="27">
        <f t="shared" si="1"/>
        <v>9188.3269352353072</v>
      </c>
    </row>
    <row r="106" spans="1:3" x14ac:dyDescent="0.25">
      <c r="A106" s="17">
        <f t="shared" si="2"/>
        <v>44301</v>
      </c>
      <c r="B106" s="23">
        <f t="shared" si="3"/>
        <v>9251.3415702980765</v>
      </c>
      <c r="C106" s="27">
        <f t="shared" si="1"/>
        <v>9251.3415702980765</v>
      </c>
    </row>
    <row r="107" spans="1:3" x14ac:dyDescent="0.25">
      <c r="A107" s="17">
        <f>A106+1</f>
        <v>44302</v>
      </c>
      <c r="B107" s="23">
        <f t="shared" si="3"/>
        <v>9254.925143231123</v>
      </c>
      <c r="C107" s="27">
        <f t="shared" si="1"/>
        <v>9254.925143231123</v>
      </c>
    </row>
    <row r="108" spans="1:3" x14ac:dyDescent="0.25">
      <c r="A108" s="17">
        <f t="shared" si="2"/>
        <v>44303</v>
      </c>
      <c r="B108" s="23">
        <f t="shared" si="3"/>
        <v>9247.1786845471161</v>
      </c>
      <c r="C108" s="27">
        <f t="shared" si="1"/>
        <v>9247.1786845471161</v>
      </c>
    </row>
    <row r="109" spans="1:3" x14ac:dyDescent="0.25">
      <c r="A109" s="17">
        <f t="shared" si="2"/>
        <v>44304</v>
      </c>
      <c r="B109" s="23">
        <f t="shared" si="3"/>
        <v>9228.5878265813317</v>
      </c>
      <c r="C109" s="27">
        <f t="shared" ref="C109:C112" si="4">AVERAGE(B102:B108)</f>
        <v>9228.5878265813317</v>
      </c>
    </row>
    <row r="110" spans="1:3" x14ac:dyDescent="0.25">
      <c r="A110" s="17">
        <f t="shared" si="2"/>
        <v>44305</v>
      </c>
      <c r="B110" s="23">
        <f t="shared" si="3"/>
        <v>9201.4775666549722</v>
      </c>
      <c r="C110" s="27">
        <f t="shared" si="4"/>
        <v>9201.4775666549722</v>
      </c>
    </row>
    <row r="111" spans="1:3" x14ac:dyDescent="0.25">
      <c r="A111" s="17">
        <f t="shared" si="2"/>
        <v>44306</v>
      </c>
      <c r="B111" s="23">
        <f t="shared" si="3"/>
        <v>9206.0993176357479</v>
      </c>
      <c r="C111" s="27">
        <f t="shared" si="4"/>
        <v>9206.0993176357479</v>
      </c>
    </row>
    <row r="112" spans="1:3" x14ac:dyDescent="0.25">
      <c r="A112" s="104">
        <f t="shared" si="2"/>
        <v>44307</v>
      </c>
      <c r="B112" s="108">
        <f t="shared" si="3"/>
        <v>9225.4195777405239</v>
      </c>
      <c r="C112" s="110">
        <f t="shared" si="4"/>
        <v>9225.4195777405239</v>
      </c>
    </row>
  </sheetData>
  <pageMargins left="0.7" right="0.7" top="0.75" bottom="0.75" header="0.3" footer="0.3"/>
  <ignoredErrors>
    <ignoredError sqref="C9:C112 B97" formulaRange="1"/>
    <ignoredError sqref="A2:A112" calculatedColumn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>
      <selection activeCell="D1" sqref="D1"/>
    </sheetView>
  </sheetViews>
  <sheetFormatPr defaultRowHeight="15" x14ac:dyDescent="0.25"/>
  <cols>
    <col min="1" max="1" width="10.7109375" bestFit="1" customWidth="1"/>
    <col min="2" max="2" width="20.28515625" style="5" customWidth="1"/>
    <col min="3" max="3" width="21.85546875" bestFit="1" customWidth="1"/>
  </cols>
  <sheetData>
    <row r="1" spans="1:3" ht="15.75" thickBot="1" x14ac:dyDescent="0.3">
      <c r="A1" s="87" t="s">
        <v>8</v>
      </c>
      <c r="B1" s="88" t="s">
        <v>14</v>
      </c>
      <c r="C1" s="90" t="s">
        <v>33</v>
      </c>
    </row>
    <row r="2" spans="1:3" x14ac:dyDescent="0.25">
      <c r="A2" s="24">
        <v>44197</v>
      </c>
      <c r="B2" s="25">
        <v>631</v>
      </c>
      <c r="C2" s="25"/>
    </row>
    <row r="3" spans="1:3" x14ac:dyDescent="0.25">
      <c r="A3" s="20">
        <v>44198</v>
      </c>
      <c r="B3" s="19">
        <v>592</v>
      </c>
      <c r="C3" s="19"/>
    </row>
    <row r="4" spans="1:3" x14ac:dyDescent="0.25">
      <c r="A4" s="20">
        <v>44199</v>
      </c>
      <c r="B4" s="19">
        <v>581</v>
      </c>
      <c r="C4" s="19"/>
    </row>
    <row r="5" spans="1:3" x14ac:dyDescent="0.25">
      <c r="A5" s="20">
        <v>44200</v>
      </c>
      <c r="B5" s="19">
        <v>516</v>
      </c>
      <c r="C5" s="19"/>
    </row>
    <row r="6" spans="1:3" x14ac:dyDescent="0.25">
      <c r="A6" s="20">
        <v>44201</v>
      </c>
      <c r="B6" s="19">
        <v>539</v>
      </c>
      <c r="C6" s="19"/>
    </row>
    <row r="7" spans="1:3" x14ac:dyDescent="0.25">
      <c r="A7" s="20">
        <v>44202</v>
      </c>
      <c r="B7" s="19">
        <v>795</v>
      </c>
      <c r="C7" s="19"/>
    </row>
    <row r="8" spans="1:3" x14ac:dyDescent="0.25">
      <c r="A8" s="20">
        <v>44203</v>
      </c>
      <c r="B8" s="19">
        <v>665</v>
      </c>
      <c r="C8" s="19"/>
    </row>
    <row r="9" spans="1:3" x14ac:dyDescent="0.25">
      <c r="A9" s="20">
        <v>44204</v>
      </c>
      <c r="B9" s="19">
        <v>654</v>
      </c>
      <c r="C9" s="27"/>
    </row>
    <row r="10" spans="1:3" x14ac:dyDescent="0.25">
      <c r="A10" s="20">
        <v>44205</v>
      </c>
      <c r="B10" s="19">
        <v>595</v>
      </c>
      <c r="C10" s="27"/>
    </row>
    <row r="11" spans="1:3" x14ac:dyDescent="0.25">
      <c r="A11" s="20">
        <v>44206</v>
      </c>
      <c r="B11" s="19">
        <v>656</v>
      </c>
      <c r="C11" s="27"/>
    </row>
    <row r="12" spans="1:3" x14ac:dyDescent="0.25">
      <c r="A12" s="20">
        <v>44207</v>
      </c>
      <c r="B12" s="19">
        <v>434</v>
      </c>
      <c r="C12" s="27"/>
    </row>
    <row r="13" spans="1:3" x14ac:dyDescent="0.25">
      <c r="A13" s="20">
        <v>44208</v>
      </c>
      <c r="B13" s="19">
        <v>473</v>
      </c>
      <c r="C13" s="27"/>
    </row>
    <row r="14" spans="1:3" x14ac:dyDescent="0.25">
      <c r="A14" s="20">
        <v>44209</v>
      </c>
      <c r="B14" s="19">
        <v>675</v>
      </c>
      <c r="C14" s="27">
        <f>AVERAGE(B2:B13)</f>
        <v>594.25</v>
      </c>
    </row>
    <row r="15" spans="1:3" x14ac:dyDescent="0.25">
      <c r="A15" s="20">
        <v>44210</v>
      </c>
      <c r="B15" s="19">
        <v>607</v>
      </c>
      <c r="C15" s="27">
        <f t="shared" ref="C15:C76" si="0">AVERAGE(B3:B14)</f>
        <v>597.91666666666663</v>
      </c>
    </row>
    <row r="16" spans="1:3" x14ac:dyDescent="0.25">
      <c r="A16" s="20">
        <v>44211</v>
      </c>
      <c r="B16" s="19">
        <v>574</v>
      </c>
      <c r="C16" s="27">
        <f t="shared" si="0"/>
        <v>599.16666666666663</v>
      </c>
    </row>
    <row r="17" spans="1:3" x14ac:dyDescent="0.25">
      <c r="A17" s="20">
        <v>44212</v>
      </c>
      <c r="B17" s="19">
        <v>571</v>
      </c>
      <c r="C17" s="27">
        <f t="shared" si="0"/>
        <v>598.58333333333337</v>
      </c>
    </row>
    <row r="18" spans="1:3" x14ac:dyDescent="0.25">
      <c r="A18" s="20">
        <v>44213</v>
      </c>
      <c r="B18" s="19">
        <v>530</v>
      </c>
      <c r="C18" s="27">
        <f t="shared" si="0"/>
        <v>603.16666666666663</v>
      </c>
    </row>
    <row r="19" spans="1:3" x14ac:dyDescent="0.25">
      <c r="A19" s="20">
        <v>44214</v>
      </c>
      <c r="B19" s="19">
        <v>395</v>
      </c>
      <c r="C19" s="27">
        <f t="shared" si="0"/>
        <v>602.41666666666663</v>
      </c>
    </row>
    <row r="20" spans="1:3" x14ac:dyDescent="0.25">
      <c r="A20" s="20">
        <v>44215</v>
      </c>
      <c r="B20" s="19">
        <v>473</v>
      </c>
      <c r="C20" s="27">
        <f t="shared" si="0"/>
        <v>569.08333333333337</v>
      </c>
    </row>
    <row r="21" spans="1:3" x14ac:dyDescent="0.25">
      <c r="A21" s="20">
        <v>44216</v>
      </c>
      <c r="B21" s="19">
        <v>501</v>
      </c>
      <c r="C21" s="27">
        <f t="shared" si="0"/>
        <v>553.08333333333337</v>
      </c>
    </row>
    <row r="22" spans="1:3" x14ac:dyDescent="0.25">
      <c r="A22" s="20">
        <v>44217</v>
      </c>
      <c r="B22" s="19">
        <v>527</v>
      </c>
      <c r="C22" s="27">
        <f t="shared" si="0"/>
        <v>540.33333333333337</v>
      </c>
    </row>
    <row r="23" spans="1:3" x14ac:dyDescent="0.25">
      <c r="A23" s="20">
        <v>44218</v>
      </c>
      <c r="B23" s="19">
        <v>482</v>
      </c>
      <c r="C23" s="27">
        <f t="shared" si="0"/>
        <v>534.66666666666663</v>
      </c>
    </row>
    <row r="24" spans="1:3" x14ac:dyDescent="0.25">
      <c r="A24" s="20">
        <v>44219</v>
      </c>
      <c r="B24" s="19">
        <v>435</v>
      </c>
      <c r="C24" s="27">
        <f t="shared" si="0"/>
        <v>520.16666666666663</v>
      </c>
    </row>
    <row r="25" spans="1:3" x14ac:dyDescent="0.25">
      <c r="A25" s="20">
        <v>44220</v>
      </c>
      <c r="B25" s="19">
        <v>479</v>
      </c>
      <c r="C25" s="27">
        <f t="shared" si="0"/>
        <v>520.25</v>
      </c>
    </row>
    <row r="26" spans="1:3" x14ac:dyDescent="0.25">
      <c r="A26" s="20">
        <v>44221</v>
      </c>
      <c r="B26" s="19">
        <v>348</v>
      </c>
      <c r="C26" s="27">
        <f t="shared" si="0"/>
        <v>520.75</v>
      </c>
    </row>
    <row r="27" spans="1:3" x14ac:dyDescent="0.25">
      <c r="A27" s="20">
        <v>44222</v>
      </c>
      <c r="B27" s="19">
        <v>342</v>
      </c>
      <c r="C27" s="27">
        <f t="shared" si="0"/>
        <v>493.5</v>
      </c>
    </row>
    <row r="28" spans="1:3" x14ac:dyDescent="0.25">
      <c r="A28" s="20">
        <v>44223</v>
      </c>
      <c r="B28" s="19">
        <v>434</v>
      </c>
      <c r="C28" s="27">
        <f t="shared" si="0"/>
        <v>471.41666666666669</v>
      </c>
    </row>
    <row r="29" spans="1:3" x14ac:dyDescent="0.25">
      <c r="A29" s="20">
        <v>44224</v>
      </c>
      <c r="B29" s="19">
        <v>394</v>
      </c>
      <c r="C29" s="27">
        <f t="shared" si="0"/>
        <v>459.75</v>
      </c>
    </row>
    <row r="30" spans="1:3" x14ac:dyDescent="0.25">
      <c r="A30" s="20">
        <v>44225</v>
      </c>
      <c r="B30" s="19">
        <v>494</v>
      </c>
      <c r="C30" s="27">
        <f t="shared" si="0"/>
        <v>445</v>
      </c>
    </row>
    <row r="31" spans="1:3" x14ac:dyDescent="0.25">
      <c r="A31" s="20">
        <v>44226</v>
      </c>
      <c r="B31" s="19">
        <v>429</v>
      </c>
      <c r="C31" s="27">
        <f t="shared" si="0"/>
        <v>442</v>
      </c>
    </row>
    <row r="32" spans="1:3" x14ac:dyDescent="0.25">
      <c r="A32" s="20">
        <v>44227</v>
      </c>
      <c r="B32" s="19">
        <v>483</v>
      </c>
      <c r="C32" s="27">
        <f t="shared" si="0"/>
        <v>444.83333333333331</v>
      </c>
    </row>
    <row r="33" spans="1:3" x14ac:dyDescent="0.25">
      <c r="A33" s="20">
        <v>44228</v>
      </c>
      <c r="B33" s="19">
        <v>328</v>
      </c>
      <c r="C33" s="27">
        <f t="shared" si="0"/>
        <v>445.66666666666669</v>
      </c>
    </row>
    <row r="34" spans="1:3" x14ac:dyDescent="0.25">
      <c r="A34" s="20">
        <v>44229</v>
      </c>
      <c r="B34" s="19">
        <v>334</v>
      </c>
      <c r="C34" s="27">
        <f t="shared" si="0"/>
        <v>431.25</v>
      </c>
    </row>
    <row r="35" spans="1:3" x14ac:dyDescent="0.25">
      <c r="A35" s="20">
        <v>44230</v>
      </c>
      <c r="B35" s="19">
        <v>503</v>
      </c>
      <c r="C35" s="27">
        <f t="shared" si="0"/>
        <v>415.16666666666669</v>
      </c>
    </row>
    <row r="36" spans="1:3" x14ac:dyDescent="0.25">
      <c r="A36" s="20">
        <v>44231</v>
      </c>
      <c r="B36" s="19">
        <v>463</v>
      </c>
      <c r="C36" s="27">
        <f t="shared" si="0"/>
        <v>416.91666666666669</v>
      </c>
    </row>
    <row r="37" spans="1:3" x14ac:dyDescent="0.25">
      <c r="A37" s="20">
        <v>44232</v>
      </c>
      <c r="B37" s="19">
        <v>415</v>
      </c>
      <c r="C37" s="27">
        <f t="shared" si="0"/>
        <v>419.25</v>
      </c>
    </row>
    <row r="38" spans="1:3" x14ac:dyDescent="0.25">
      <c r="A38" s="20">
        <v>44233</v>
      </c>
      <c r="B38" s="19">
        <v>414</v>
      </c>
      <c r="C38" s="27">
        <f t="shared" si="0"/>
        <v>413.91666666666669</v>
      </c>
    </row>
    <row r="39" spans="1:3" x14ac:dyDescent="0.25">
      <c r="A39" s="20">
        <v>44234</v>
      </c>
      <c r="B39" s="19">
        <v>448</v>
      </c>
      <c r="C39" s="27">
        <f t="shared" si="0"/>
        <v>419.41666666666669</v>
      </c>
    </row>
    <row r="40" spans="1:3" x14ac:dyDescent="0.25">
      <c r="A40" s="20">
        <v>44235</v>
      </c>
      <c r="B40" s="19">
        <v>399</v>
      </c>
      <c r="C40" s="27">
        <f t="shared" si="0"/>
        <v>428.25</v>
      </c>
    </row>
    <row r="41" spans="1:3" x14ac:dyDescent="0.25">
      <c r="A41" s="20">
        <v>44236</v>
      </c>
      <c r="B41" s="19">
        <v>375</v>
      </c>
      <c r="C41" s="27">
        <f t="shared" si="0"/>
        <v>425.33333333333331</v>
      </c>
    </row>
    <row r="42" spans="1:3" x14ac:dyDescent="0.25">
      <c r="A42" s="20">
        <v>44237</v>
      </c>
      <c r="B42" s="19">
        <v>558</v>
      </c>
      <c r="C42" s="27">
        <f t="shared" si="0"/>
        <v>423.75</v>
      </c>
    </row>
    <row r="43" spans="1:3" x14ac:dyDescent="0.25">
      <c r="A43" s="20">
        <v>44238</v>
      </c>
      <c r="B43" s="19">
        <v>510</v>
      </c>
      <c r="C43" s="27">
        <f t="shared" si="0"/>
        <v>429.08333333333331</v>
      </c>
    </row>
    <row r="44" spans="1:3" x14ac:dyDescent="0.25">
      <c r="A44" s="20">
        <v>44239</v>
      </c>
      <c r="B44" s="19">
        <v>599</v>
      </c>
      <c r="C44" s="27">
        <f t="shared" si="0"/>
        <v>435.83333333333331</v>
      </c>
    </row>
    <row r="45" spans="1:3" x14ac:dyDescent="0.25">
      <c r="A45" s="20">
        <v>44240</v>
      </c>
      <c r="B45" s="19">
        <v>529</v>
      </c>
      <c r="C45" s="27">
        <f t="shared" si="0"/>
        <v>445.5</v>
      </c>
    </row>
    <row r="46" spans="1:3" x14ac:dyDescent="0.25">
      <c r="A46" s="20">
        <v>44241</v>
      </c>
      <c r="B46" s="19">
        <v>645</v>
      </c>
      <c r="C46" s="27">
        <f t="shared" si="0"/>
        <v>462.25</v>
      </c>
    </row>
    <row r="47" spans="1:3" x14ac:dyDescent="0.25">
      <c r="A47" s="20">
        <v>44242</v>
      </c>
      <c r="B47" s="19">
        <v>493</v>
      </c>
      <c r="C47" s="27">
        <f t="shared" si="0"/>
        <v>488.16666666666669</v>
      </c>
    </row>
    <row r="48" spans="1:3" x14ac:dyDescent="0.25">
      <c r="A48" s="20">
        <v>44243</v>
      </c>
      <c r="B48" s="19">
        <v>461</v>
      </c>
      <c r="C48" s="27">
        <f t="shared" si="0"/>
        <v>487.33333333333331</v>
      </c>
    </row>
    <row r="49" spans="1:3" x14ac:dyDescent="0.25">
      <c r="A49" s="20">
        <v>44244</v>
      </c>
      <c r="B49" s="19">
        <v>721</v>
      </c>
      <c r="C49" s="27">
        <f t="shared" si="0"/>
        <v>487.16666666666669</v>
      </c>
    </row>
    <row r="50" spans="1:3" x14ac:dyDescent="0.25">
      <c r="A50" s="20">
        <v>44245</v>
      </c>
      <c r="B50" s="19">
        <v>736</v>
      </c>
      <c r="C50" s="27">
        <f t="shared" si="0"/>
        <v>512.66666666666663</v>
      </c>
    </row>
    <row r="51" spans="1:3" x14ac:dyDescent="0.25">
      <c r="A51" s="20">
        <v>44246</v>
      </c>
      <c r="B51" s="19">
        <v>823</v>
      </c>
      <c r="C51" s="27">
        <f t="shared" si="0"/>
        <v>539.5</v>
      </c>
    </row>
    <row r="52" spans="1:3" x14ac:dyDescent="0.25">
      <c r="A52" s="20">
        <v>44247</v>
      </c>
      <c r="B52" s="19">
        <v>897</v>
      </c>
      <c r="C52" s="27">
        <f t="shared" si="0"/>
        <v>570.75</v>
      </c>
    </row>
    <row r="53" spans="1:3" x14ac:dyDescent="0.25">
      <c r="A53" s="20">
        <v>44248</v>
      </c>
      <c r="B53" s="19">
        <v>921</v>
      </c>
      <c r="C53" s="27">
        <f t="shared" si="0"/>
        <v>612.25</v>
      </c>
    </row>
    <row r="54" spans="1:3" x14ac:dyDescent="0.25">
      <c r="A54" s="20">
        <v>44249</v>
      </c>
      <c r="B54" s="19">
        <v>760</v>
      </c>
      <c r="C54" s="27">
        <f t="shared" si="0"/>
        <v>657.75</v>
      </c>
    </row>
    <row r="55" spans="1:3" x14ac:dyDescent="0.25">
      <c r="A55" s="20">
        <v>44250</v>
      </c>
      <c r="B55" s="19">
        <v>643</v>
      </c>
      <c r="C55" s="27">
        <f t="shared" si="0"/>
        <v>674.58333333333337</v>
      </c>
    </row>
    <row r="56" spans="1:3" x14ac:dyDescent="0.25">
      <c r="A56" s="20">
        <v>44251</v>
      </c>
      <c r="B56" s="19">
        <v>1167</v>
      </c>
      <c r="C56" s="27">
        <f t="shared" si="0"/>
        <v>685.66666666666663</v>
      </c>
    </row>
    <row r="57" spans="1:3" x14ac:dyDescent="0.25">
      <c r="A57" s="20">
        <v>44252</v>
      </c>
      <c r="B57" s="19">
        <v>1145</v>
      </c>
      <c r="C57" s="27">
        <f t="shared" si="0"/>
        <v>733</v>
      </c>
    </row>
    <row r="58" spans="1:3" x14ac:dyDescent="0.25">
      <c r="A58" s="20">
        <v>44253</v>
      </c>
      <c r="B58" s="19">
        <v>1034</v>
      </c>
      <c r="C58" s="27">
        <f t="shared" si="0"/>
        <v>784.33333333333337</v>
      </c>
    </row>
    <row r="59" spans="1:3" x14ac:dyDescent="0.25">
      <c r="A59" s="20">
        <v>44254</v>
      </c>
      <c r="B59" s="19">
        <v>987</v>
      </c>
      <c r="C59" s="27">
        <f t="shared" si="0"/>
        <v>816.75</v>
      </c>
    </row>
    <row r="60" spans="1:3" x14ac:dyDescent="0.25">
      <c r="A60" s="20">
        <v>44255</v>
      </c>
      <c r="B60" s="19">
        <v>1051</v>
      </c>
      <c r="C60" s="27">
        <f t="shared" si="0"/>
        <v>857.91666666666663</v>
      </c>
    </row>
    <row r="61" spans="1:3" x14ac:dyDescent="0.25">
      <c r="A61" s="20">
        <v>44256</v>
      </c>
      <c r="B61" s="22">
        <v>855</v>
      </c>
      <c r="C61" s="27">
        <f t="shared" si="0"/>
        <v>907.08333333333337</v>
      </c>
    </row>
    <row r="62" spans="1:3" x14ac:dyDescent="0.25">
      <c r="A62" s="20">
        <v>44257</v>
      </c>
      <c r="B62" s="22">
        <v>849</v>
      </c>
      <c r="C62" s="27">
        <f t="shared" si="0"/>
        <v>918.25</v>
      </c>
    </row>
    <row r="63" spans="1:3" x14ac:dyDescent="0.25">
      <c r="A63" s="20">
        <v>44258</v>
      </c>
      <c r="B63" s="22">
        <v>1121</v>
      </c>
      <c r="C63" s="27">
        <f>AVERAGE(B52:B62)</f>
        <v>937.18181818181813</v>
      </c>
    </row>
    <row r="64" spans="1:3" x14ac:dyDescent="0.25">
      <c r="A64" s="20">
        <v>44259</v>
      </c>
      <c r="B64" s="22">
        <v>1103</v>
      </c>
      <c r="C64" s="27">
        <f t="shared" ref="C64:C73" si="1">AVERAGE(B54:B63)</f>
        <v>961.2</v>
      </c>
    </row>
    <row r="65" spans="1:3" x14ac:dyDescent="0.25">
      <c r="A65" s="20">
        <v>44260</v>
      </c>
      <c r="B65" s="22">
        <v>1173</v>
      </c>
      <c r="C65" s="27">
        <f t="shared" si="1"/>
        <v>995.5</v>
      </c>
    </row>
    <row r="66" spans="1:3" x14ac:dyDescent="0.25">
      <c r="A66" s="20">
        <v>44261</v>
      </c>
      <c r="B66" s="22">
        <v>1188</v>
      </c>
      <c r="C66" s="27">
        <f t="shared" si="1"/>
        <v>1048.5</v>
      </c>
    </row>
    <row r="67" spans="1:3" x14ac:dyDescent="0.25">
      <c r="A67" s="20">
        <v>44262</v>
      </c>
      <c r="B67" s="22">
        <v>1360</v>
      </c>
      <c r="C67" s="27">
        <f t="shared" si="1"/>
        <v>1050.5999999999999</v>
      </c>
    </row>
    <row r="68" spans="1:3" x14ac:dyDescent="0.25">
      <c r="A68" s="20">
        <v>44263</v>
      </c>
      <c r="B68" s="22">
        <v>1008</v>
      </c>
      <c r="C68" s="27">
        <f t="shared" si="1"/>
        <v>1072.0999999999999</v>
      </c>
    </row>
    <row r="69" spans="1:3" x14ac:dyDescent="0.25">
      <c r="A69" s="20">
        <v>44264</v>
      </c>
      <c r="B69" s="22">
        <v>1012</v>
      </c>
      <c r="C69" s="27">
        <f t="shared" si="1"/>
        <v>1069.5</v>
      </c>
    </row>
    <row r="70" spans="1:3" x14ac:dyDescent="0.25">
      <c r="A70" s="20">
        <v>44265</v>
      </c>
      <c r="B70" s="22">
        <v>1539</v>
      </c>
      <c r="C70" s="27">
        <f t="shared" si="1"/>
        <v>1072</v>
      </c>
    </row>
    <row r="71" spans="1:3" x14ac:dyDescent="0.25">
      <c r="A71" s="20">
        <v>44266</v>
      </c>
      <c r="B71" s="22">
        <v>1508</v>
      </c>
      <c r="C71" s="27">
        <f t="shared" si="1"/>
        <v>1120.8</v>
      </c>
    </row>
    <row r="72" spans="1:3" x14ac:dyDescent="0.25">
      <c r="A72" s="20">
        <v>44267</v>
      </c>
      <c r="B72" s="22">
        <v>1646</v>
      </c>
      <c r="C72" s="27">
        <f t="shared" si="1"/>
        <v>1186.0999999999999</v>
      </c>
    </row>
    <row r="73" spans="1:3" x14ac:dyDescent="0.25">
      <c r="A73" s="20">
        <v>44268</v>
      </c>
      <c r="B73" s="22">
        <v>1708</v>
      </c>
      <c r="C73" s="27">
        <f t="shared" si="1"/>
        <v>1265.8</v>
      </c>
    </row>
    <row r="74" spans="1:3" x14ac:dyDescent="0.25">
      <c r="A74" s="20">
        <v>44269</v>
      </c>
      <c r="B74" s="22">
        <v>1962</v>
      </c>
      <c r="C74" s="27">
        <f>AVERAGE(B63:B73)</f>
        <v>1306</v>
      </c>
    </row>
    <row r="75" spans="1:3" x14ac:dyDescent="0.25">
      <c r="A75" s="20">
        <v>44270</v>
      </c>
      <c r="B75" s="22">
        <v>1712</v>
      </c>
      <c r="C75" s="27">
        <f>AVERAGE(B64:B74)</f>
        <v>1382.4545454545455</v>
      </c>
    </row>
    <row r="76" spans="1:3" x14ac:dyDescent="0.25">
      <c r="A76" s="20">
        <v>44271</v>
      </c>
      <c r="B76" s="22">
        <v>1922</v>
      </c>
      <c r="C76" s="27">
        <f t="shared" si="0"/>
        <v>1409.9166666666667</v>
      </c>
    </row>
    <row r="77" spans="1:3" x14ac:dyDescent="0.25">
      <c r="A77" s="20">
        <v>44272</v>
      </c>
      <c r="B77" s="22">
        <v>2377</v>
      </c>
      <c r="C77" s="27">
        <f t="shared" ref="C77:C108" si="2">AVERAGE(B65:B76)</f>
        <v>1478.1666666666667</v>
      </c>
    </row>
    <row r="78" spans="1:3" x14ac:dyDescent="0.25">
      <c r="A78" s="20">
        <v>44273</v>
      </c>
      <c r="B78" s="22">
        <v>2877</v>
      </c>
      <c r="C78" s="27">
        <f t="shared" si="2"/>
        <v>1578.5</v>
      </c>
    </row>
    <row r="79" spans="1:3" x14ac:dyDescent="0.25">
      <c r="A79" s="20">
        <v>44274</v>
      </c>
      <c r="B79" s="22">
        <v>3062</v>
      </c>
      <c r="C79" s="27">
        <f t="shared" si="2"/>
        <v>1719.25</v>
      </c>
    </row>
    <row r="80" spans="1:3" x14ac:dyDescent="0.25">
      <c r="A80" s="20">
        <v>44275</v>
      </c>
      <c r="B80" s="22">
        <v>3982</v>
      </c>
      <c r="C80" s="27">
        <f t="shared" si="2"/>
        <v>1861.0833333333333</v>
      </c>
    </row>
    <row r="81" spans="1:3" x14ac:dyDescent="0.25">
      <c r="A81" s="20">
        <v>44276</v>
      </c>
      <c r="B81" s="22">
        <v>3775</v>
      </c>
      <c r="C81" s="27">
        <f t="shared" si="2"/>
        <v>2108.9166666666665</v>
      </c>
    </row>
    <row r="82" spans="1:3" x14ac:dyDescent="0.25">
      <c r="A82" s="20">
        <v>44277</v>
      </c>
      <c r="B82" s="22">
        <v>3560</v>
      </c>
      <c r="C82" s="27">
        <f t="shared" si="2"/>
        <v>2339.1666666666665</v>
      </c>
    </row>
    <row r="83" spans="1:3" x14ac:dyDescent="0.25">
      <c r="A83" s="20">
        <v>44278</v>
      </c>
      <c r="B83" s="22">
        <v>3512</v>
      </c>
      <c r="C83" s="27">
        <f t="shared" si="2"/>
        <v>2507.5833333333335</v>
      </c>
    </row>
    <row r="84" spans="1:3" x14ac:dyDescent="0.25">
      <c r="A84" s="20">
        <v>44279</v>
      </c>
      <c r="B84" s="22">
        <v>5185</v>
      </c>
      <c r="C84" s="27">
        <f t="shared" si="2"/>
        <v>2674.5833333333335</v>
      </c>
    </row>
    <row r="85" spans="1:3" x14ac:dyDescent="0.25">
      <c r="A85" s="20">
        <v>44280</v>
      </c>
      <c r="B85" s="22">
        <v>5504</v>
      </c>
      <c r="C85" s="27">
        <f t="shared" si="2"/>
        <v>2969.5</v>
      </c>
    </row>
    <row r="86" spans="1:3" x14ac:dyDescent="0.25">
      <c r="A86" s="20">
        <v>44281</v>
      </c>
      <c r="B86" s="22">
        <v>5513</v>
      </c>
      <c r="C86" s="27">
        <f t="shared" si="2"/>
        <v>3285.8333333333335</v>
      </c>
    </row>
    <row r="87" spans="1:3" x14ac:dyDescent="0.25">
      <c r="A87" s="20">
        <v>44282</v>
      </c>
      <c r="B87" s="22">
        <v>6123</v>
      </c>
      <c r="C87" s="27">
        <f t="shared" si="2"/>
        <v>3581.75</v>
      </c>
    </row>
    <row r="88" spans="1:3" x14ac:dyDescent="0.25">
      <c r="A88" s="20">
        <v>44283</v>
      </c>
      <c r="B88" s="22">
        <v>6923</v>
      </c>
      <c r="C88" s="27">
        <f t="shared" si="2"/>
        <v>3949.3333333333335</v>
      </c>
    </row>
    <row r="89" spans="1:3" x14ac:dyDescent="0.25">
      <c r="A89" s="20">
        <v>44284</v>
      </c>
      <c r="B89" s="22">
        <v>5888</v>
      </c>
      <c r="C89" s="27">
        <f>AVERAGE(B77:B88)</f>
        <v>4366.083333333333</v>
      </c>
    </row>
    <row r="90" spans="1:3" x14ac:dyDescent="0.25">
      <c r="A90" s="17">
        <f>A89+1</f>
        <v>44285</v>
      </c>
      <c r="B90" s="23">
        <v>4758</v>
      </c>
      <c r="C90" s="27">
        <f t="shared" si="2"/>
        <v>4658.666666666667</v>
      </c>
    </row>
    <row r="91" spans="1:3" x14ac:dyDescent="0.25">
      <c r="A91" s="17">
        <f t="shared" ref="A91:A112" si="3">A90+1</f>
        <v>44286</v>
      </c>
      <c r="B91" s="23">
        <v>5394</v>
      </c>
      <c r="C91" s="27">
        <f t="shared" si="2"/>
        <v>4815.416666666667</v>
      </c>
    </row>
    <row r="92" spans="1:3" x14ac:dyDescent="0.25">
      <c r="A92" s="17">
        <f t="shared" si="3"/>
        <v>44287</v>
      </c>
      <c r="B92" s="23">
        <v>8646</v>
      </c>
      <c r="C92" s="27">
        <f t="shared" si="2"/>
        <v>5009.75</v>
      </c>
    </row>
    <row r="93" spans="1:3" x14ac:dyDescent="0.25">
      <c r="A93" s="17">
        <f t="shared" si="3"/>
        <v>44288</v>
      </c>
      <c r="B93" s="23">
        <v>8832</v>
      </c>
      <c r="C93" s="27">
        <f t="shared" si="2"/>
        <v>5398.416666666667</v>
      </c>
    </row>
    <row r="94" spans="1:3" x14ac:dyDescent="0.25">
      <c r="A94" s="17">
        <f t="shared" si="3"/>
        <v>44289</v>
      </c>
      <c r="B94" s="23">
        <v>9090</v>
      </c>
      <c r="C94" s="27">
        <f t="shared" si="2"/>
        <v>5819.833333333333</v>
      </c>
    </row>
    <row r="95" spans="1:3" x14ac:dyDescent="0.25">
      <c r="A95" s="17">
        <f t="shared" si="3"/>
        <v>44290</v>
      </c>
      <c r="B95" s="23">
        <v>11163</v>
      </c>
      <c r="C95" s="27">
        <f t="shared" si="2"/>
        <v>6280.666666666667</v>
      </c>
    </row>
    <row r="96" spans="1:3" x14ac:dyDescent="0.25">
      <c r="A96" s="17">
        <f t="shared" si="3"/>
        <v>44291</v>
      </c>
      <c r="B96" s="23">
        <v>9857</v>
      </c>
      <c r="C96" s="27">
        <f t="shared" si="2"/>
        <v>6918.25</v>
      </c>
    </row>
    <row r="97" spans="1:3" x14ac:dyDescent="0.25">
      <c r="A97" s="17">
        <f t="shared" si="3"/>
        <v>44292</v>
      </c>
      <c r="B97" s="23">
        <f t="shared" ref="B97:B108" si="4">C97</f>
        <v>7307.583333333333</v>
      </c>
      <c r="C97" s="27">
        <f t="shared" si="2"/>
        <v>7307.583333333333</v>
      </c>
    </row>
    <row r="98" spans="1:3" x14ac:dyDescent="0.25">
      <c r="A98" s="17">
        <f t="shared" si="3"/>
        <v>44293</v>
      </c>
      <c r="B98" s="23">
        <f t="shared" si="4"/>
        <v>7457.8819444444443</v>
      </c>
      <c r="C98" s="27">
        <f t="shared" si="2"/>
        <v>7457.8819444444443</v>
      </c>
    </row>
    <row r="99" spans="1:3" x14ac:dyDescent="0.25">
      <c r="A99" s="17">
        <f t="shared" si="3"/>
        <v>44294</v>
      </c>
      <c r="B99" s="23">
        <f t="shared" si="4"/>
        <v>7619.9554398148139</v>
      </c>
      <c r="C99" s="27">
        <f t="shared" si="2"/>
        <v>7619.9554398148139</v>
      </c>
    </row>
    <row r="100" spans="1:3" x14ac:dyDescent="0.25">
      <c r="A100" s="17">
        <f t="shared" si="3"/>
        <v>44295</v>
      </c>
      <c r="B100" s="23">
        <f t="shared" si="4"/>
        <v>7744.701726466049</v>
      </c>
      <c r="C100" s="27">
        <f t="shared" si="2"/>
        <v>7744.701726466049</v>
      </c>
    </row>
    <row r="101" spans="1:3" x14ac:dyDescent="0.25">
      <c r="A101" s="17">
        <f t="shared" si="3"/>
        <v>44296</v>
      </c>
      <c r="B101" s="23">
        <f t="shared" si="4"/>
        <v>7813.1768703382195</v>
      </c>
      <c r="C101" s="27">
        <f t="shared" si="2"/>
        <v>7813.1768703382195</v>
      </c>
    </row>
    <row r="102" spans="1:3" x14ac:dyDescent="0.25">
      <c r="A102" s="17">
        <f t="shared" si="3"/>
        <v>44297</v>
      </c>
      <c r="B102" s="23">
        <f t="shared" si="4"/>
        <v>7973.6082761997395</v>
      </c>
      <c r="C102" s="27">
        <f t="shared" si="2"/>
        <v>7973.6082761997395</v>
      </c>
    </row>
    <row r="103" spans="1:3" x14ac:dyDescent="0.25">
      <c r="A103" s="17">
        <f t="shared" si="3"/>
        <v>44298</v>
      </c>
      <c r="B103" s="23">
        <f t="shared" si="4"/>
        <v>8241.5756325497186</v>
      </c>
      <c r="C103" s="27">
        <f t="shared" si="2"/>
        <v>8241.5756325497186</v>
      </c>
    </row>
    <row r="104" spans="1:3" x14ac:dyDescent="0.25">
      <c r="A104" s="17">
        <f t="shared" si="3"/>
        <v>44299</v>
      </c>
      <c r="B104" s="23">
        <f t="shared" si="4"/>
        <v>8478.8736019288608</v>
      </c>
      <c r="C104" s="27">
        <f t="shared" si="2"/>
        <v>8478.8736019288608</v>
      </c>
    </row>
    <row r="105" spans="1:3" x14ac:dyDescent="0.25">
      <c r="A105" s="17">
        <f t="shared" si="3"/>
        <v>44300</v>
      </c>
      <c r="B105" s="23">
        <f t="shared" si="4"/>
        <v>8464.9464020895994</v>
      </c>
      <c r="C105" s="27">
        <f t="shared" si="2"/>
        <v>8464.9464020895994</v>
      </c>
    </row>
    <row r="106" spans="1:3" x14ac:dyDescent="0.25">
      <c r="A106" s="17">
        <f t="shared" si="3"/>
        <v>44301</v>
      </c>
      <c r="B106" s="23">
        <f t="shared" si="4"/>
        <v>8434.3586022637319</v>
      </c>
      <c r="C106" s="27">
        <f t="shared" si="2"/>
        <v>8434.3586022637319</v>
      </c>
    </row>
    <row r="107" spans="1:3" x14ac:dyDescent="0.25">
      <c r="A107" s="17">
        <f>A106+1</f>
        <v>44302</v>
      </c>
      <c r="B107" s="23">
        <f t="shared" si="4"/>
        <v>8379.7218191190423</v>
      </c>
      <c r="C107" s="27">
        <f t="shared" si="2"/>
        <v>8379.7218191190423</v>
      </c>
    </row>
    <row r="108" spans="1:3" x14ac:dyDescent="0.25">
      <c r="A108" s="17">
        <f t="shared" si="3"/>
        <v>44303</v>
      </c>
      <c r="B108" s="23">
        <f t="shared" si="4"/>
        <v>8147.7819707122953</v>
      </c>
      <c r="C108" s="27">
        <f t="shared" si="2"/>
        <v>8147.7819707122953</v>
      </c>
    </row>
    <row r="109" spans="1:3" x14ac:dyDescent="0.25">
      <c r="A109" s="17">
        <f t="shared" si="3"/>
        <v>44304</v>
      </c>
      <c r="B109" s="23">
        <f t="shared" ref="B109:B112" si="5">C109</f>
        <v>8005.3471349383217</v>
      </c>
      <c r="C109" s="27">
        <f t="shared" ref="C109:C112" si="6">AVERAGE(B97:B108)</f>
        <v>8005.3471349383217</v>
      </c>
    </row>
    <row r="110" spans="1:3" x14ac:dyDescent="0.25">
      <c r="A110" s="17">
        <f t="shared" si="3"/>
        <v>44305</v>
      </c>
      <c r="B110" s="23">
        <f t="shared" si="5"/>
        <v>8063.4941184054032</v>
      </c>
      <c r="C110" s="27">
        <f t="shared" si="6"/>
        <v>8063.4941184054032</v>
      </c>
    </row>
    <row r="111" spans="1:3" x14ac:dyDescent="0.25">
      <c r="A111" s="17">
        <f t="shared" si="3"/>
        <v>44306</v>
      </c>
      <c r="B111" s="23">
        <f t="shared" si="5"/>
        <v>8113.9617995688168</v>
      </c>
      <c r="C111" s="27">
        <f t="shared" si="6"/>
        <v>8113.9617995688168</v>
      </c>
    </row>
    <row r="112" spans="1:3" x14ac:dyDescent="0.25">
      <c r="A112" s="104">
        <f t="shared" si="3"/>
        <v>44307</v>
      </c>
      <c r="B112" s="108">
        <f t="shared" si="5"/>
        <v>8155.1289962149822</v>
      </c>
      <c r="C112" s="110">
        <f t="shared" si="6"/>
        <v>8155.1289962149822</v>
      </c>
    </row>
  </sheetData>
  <pageMargins left="0.7" right="0.7" top="0.75" bottom="0.75" header="0.3" footer="0.3"/>
  <ignoredErrors>
    <ignoredError sqref="C14:C97" formulaRange="1"/>
    <ignoredError sqref="A2:A112 B1:B96" calculatedColumn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0.140625" bestFit="1" customWidth="1"/>
    <col min="2" max="2" width="20.28515625" customWidth="1"/>
    <col min="3" max="3" width="10.5703125" bestFit="1" customWidth="1"/>
    <col min="4" max="4" width="9.5703125" bestFit="1" customWidth="1"/>
    <col min="5" max="5" width="14.7109375" bestFit="1" customWidth="1"/>
    <col min="6" max="6" width="11.5703125" style="5" bestFit="1" customWidth="1"/>
    <col min="7" max="7" width="14.5703125" customWidth="1"/>
    <col min="8" max="8" width="31.5703125" bestFit="1" customWidth="1"/>
    <col min="11" max="11" width="41.42578125" bestFit="1" customWidth="1"/>
  </cols>
  <sheetData>
    <row r="1" spans="1:11" ht="15.75" thickBot="1" x14ac:dyDescent="0.3">
      <c r="A1" s="87" t="s">
        <v>8</v>
      </c>
      <c r="B1" s="88" t="s">
        <v>14</v>
      </c>
      <c r="C1" s="89" t="s">
        <v>13</v>
      </c>
      <c r="D1" s="89" t="s">
        <v>15</v>
      </c>
      <c r="E1" s="89" t="s">
        <v>19</v>
      </c>
      <c r="F1" s="90" t="s">
        <v>16</v>
      </c>
      <c r="G1" s="28"/>
      <c r="H1" s="85" t="s">
        <v>84</v>
      </c>
      <c r="I1" s="85" t="s">
        <v>85</v>
      </c>
      <c r="J1" s="75"/>
      <c r="K1" s="75"/>
    </row>
    <row r="2" spans="1:11" x14ac:dyDescent="0.25">
      <c r="A2" s="24">
        <v>44307</v>
      </c>
      <c r="B2" s="30">
        <f t="shared" ref="B2:B5" si="0">E2</f>
        <v>23093.967840666635</v>
      </c>
      <c r="C2" s="30">
        <f>B3</f>
        <v>21925.158244626069</v>
      </c>
      <c r="D2" s="30">
        <f t="shared" ref="D2:D5" si="1">B4</f>
        <v>20815.503311015986</v>
      </c>
      <c r="E2" s="30">
        <f t="shared" ref="E2:E5" si="2">C2*$I$2^$I$4+D2*$I$3^$I$4</f>
        <v>23093.967840666635</v>
      </c>
      <c r="F2" s="31">
        <f t="shared" ref="F2:F5" si="3">(B2-E2)^2</f>
        <v>0</v>
      </c>
      <c r="H2" s="18" t="s">
        <v>17</v>
      </c>
      <c r="I2" s="18">
        <v>0.95679338617541732</v>
      </c>
    </row>
    <row r="3" spans="1:11" x14ac:dyDescent="0.25">
      <c r="A3" s="24">
        <v>44306</v>
      </c>
      <c r="B3" s="30">
        <f t="shared" si="0"/>
        <v>21925.158244626069</v>
      </c>
      <c r="C3" s="30">
        <f t="shared" ref="C3:C5" si="4">B4</f>
        <v>20815.503311015986</v>
      </c>
      <c r="D3" s="30">
        <f t="shared" si="1"/>
        <v>19762.009161194008</v>
      </c>
      <c r="E3" s="30">
        <f t="shared" si="2"/>
        <v>21925.158244626069</v>
      </c>
      <c r="F3" s="31">
        <f t="shared" si="3"/>
        <v>0</v>
      </c>
      <c r="H3" s="18" t="s">
        <v>18</v>
      </c>
      <c r="I3" s="18">
        <v>0.30694275016522954</v>
      </c>
    </row>
    <row r="4" spans="1:11" x14ac:dyDescent="0.25">
      <c r="A4" s="24">
        <v>44305</v>
      </c>
      <c r="B4" s="30">
        <f t="shared" si="0"/>
        <v>20815.503311015986</v>
      </c>
      <c r="C4" s="30">
        <f t="shared" si="4"/>
        <v>19762.009161194008</v>
      </c>
      <c r="D4" s="30">
        <f t="shared" si="1"/>
        <v>18761.833439806887</v>
      </c>
      <c r="E4" s="30">
        <f t="shared" si="2"/>
        <v>20815.503311015986</v>
      </c>
      <c r="F4" s="31">
        <f t="shared" si="3"/>
        <v>0</v>
      </c>
      <c r="H4" s="86" t="s">
        <v>21</v>
      </c>
      <c r="I4" s="86">
        <v>1.709624737716172</v>
      </c>
    </row>
    <row r="5" spans="1:11" ht="15.75" thickBot="1" x14ac:dyDescent="0.3">
      <c r="A5" s="24">
        <v>44304</v>
      </c>
      <c r="B5" s="30">
        <f t="shared" si="0"/>
        <v>19762.009161194008</v>
      </c>
      <c r="C5" s="30">
        <f t="shared" si="4"/>
        <v>18761.833439806887</v>
      </c>
      <c r="D5" s="30">
        <f t="shared" si="1"/>
        <v>17812.277646086761</v>
      </c>
      <c r="E5" s="30">
        <f t="shared" si="2"/>
        <v>19762.009161194008</v>
      </c>
      <c r="F5" s="31">
        <f t="shared" si="3"/>
        <v>0</v>
      </c>
    </row>
    <row r="6" spans="1:11" ht="15.75" thickBot="1" x14ac:dyDescent="0.3">
      <c r="A6" s="24">
        <v>44303</v>
      </c>
      <c r="B6" s="30">
        <f t="shared" ref="B6:B15" si="5">E6</f>
        <v>18761.833439806887</v>
      </c>
      <c r="C6" s="30">
        <f t="shared" ref="C6:C15" si="6">B7</f>
        <v>17812.277646086761</v>
      </c>
      <c r="D6" s="30">
        <f t="shared" ref="D6:D15" si="7">B8</f>
        <v>16910.7798528518</v>
      </c>
      <c r="E6" s="30">
        <f t="shared" ref="E6:E37" si="8">C6*$I$2^$I$4+D6*$I$3^$I$4</f>
        <v>18761.833439806887</v>
      </c>
      <c r="F6" s="31">
        <f t="shared" ref="F6:F15" si="9">(B6-E6)^2</f>
        <v>0</v>
      </c>
      <c r="H6" s="33" t="s">
        <v>22</v>
      </c>
      <c r="I6" s="33"/>
    </row>
    <row r="7" spans="1:11" x14ac:dyDescent="0.25">
      <c r="A7" s="24">
        <v>44302</v>
      </c>
      <c r="B7" s="30">
        <f t="shared" si="5"/>
        <v>17812.277646086761</v>
      </c>
      <c r="C7" s="30">
        <f t="shared" si="6"/>
        <v>16910.7798528518</v>
      </c>
      <c r="D7" s="30">
        <f t="shared" si="7"/>
        <v>16054.907797311464</v>
      </c>
      <c r="E7" s="30">
        <f t="shared" si="8"/>
        <v>17812.277646086761</v>
      </c>
      <c r="F7" s="31">
        <f t="shared" si="9"/>
        <v>0</v>
      </c>
      <c r="H7" s="18" t="s">
        <v>28</v>
      </c>
      <c r="I7" s="34">
        <f>AVERAGE(F18:F110)</f>
        <v>262298.36647572182</v>
      </c>
    </row>
    <row r="8" spans="1:11" x14ac:dyDescent="0.25">
      <c r="A8" s="24">
        <v>44301</v>
      </c>
      <c r="B8" s="30">
        <f t="shared" si="5"/>
        <v>16910.7798528518</v>
      </c>
      <c r="C8" s="30">
        <f t="shared" si="6"/>
        <v>16054.907797311464</v>
      </c>
      <c r="D8" s="30">
        <f t="shared" si="7"/>
        <v>15242.352295325731</v>
      </c>
      <c r="E8" s="30">
        <f t="shared" si="8"/>
        <v>16910.7798528518</v>
      </c>
      <c r="F8" s="31">
        <f t="shared" si="9"/>
        <v>0</v>
      </c>
    </row>
    <row r="9" spans="1:11" x14ac:dyDescent="0.25">
      <c r="A9" s="24">
        <v>44300</v>
      </c>
      <c r="B9" s="30">
        <f t="shared" si="5"/>
        <v>16054.907797311464</v>
      </c>
      <c r="C9" s="30">
        <f t="shared" si="6"/>
        <v>15242.352295325731</v>
      </c>
      <c r="D9" s="30">
        <f t="shared" si="7"/>
        <v>14470.921197065883</v>
      </c>
      <c r="E9" s="30">
        <f t="shared" si="8"/>
        <v>16054.907797311464</v>
      </c>
      <c r="F9" s="31">
        <f t="shared" si="9"/>
        <v>0</v>
      </c>
    </row>
    <row r="10" spans="1:11" x14ac:dyDescent="0.25">
      <c r="A10" s="24">
        <v>44299</v>
      </c>
      <c r="B10" s="30">
        <f t="shared" si="5"/>
        <v>15242.352295325731</v>
      </c>
      <c r="C10" s="30">
        <f t="shared" si="6"/>
        <v>14470.921197065883</v>
      </c>
      <c r="D10" s="30">
        <f t="shared" si="7"/>
        <v>13738.531997584958</v>
      </c>
      <c r="E10" s="30">
        <f t="shared" si="8"/>
        <v>15242.352295325731</v>
      </c>
      <c r="F10" s="31">
        <f t="shared" si="9"/>
        <v>0</v>
      </c>
    </row>
    <row r="11" spans="1:11" x14ac:dyDescent="0.25">
      <c r="A11" s="24">
        <v>44298</v>
      </c>
      <c r="B11" s="30">
        <f t="shared" si="5"/>
        <v>14470.921197065883</v>
      </c>
      <c r="C11" s="30">
        <f t="shared" si="6"/>
        <v>13738.531997584958</v>
      </c>
      <c r="D11" s="30">
        <f t="shared" si="7"/>
        <v>13043.217920504443</v>
      </c>
      <c r="E11" s="30">
        <f t="shared" si="8"/>
        <v>14470.921197065883</v>
      </c>
      <c r="F11" s="31">
        <f t="shared" si="9"/>
        <v>0</v>
      </c>
    </row>
    <row r="12" spans="1:11" x14ac:dyDescent="0.25">
      <c r="A12" s="24">
        <v>44297</v>
      </c>
      <c r="B12" s="30">
        <f t="shared" si="5"/>
        <v>13738.531997584958</v>
      </c>
      <c r="C12" s="30">
        <f t="shared" si="6"/>
        <v>13043.217920504443</v>
      </c>
      <c r="D12" s="30">
        <f t="shared" si="7"/>
        <v>12383.029764583558</v>
      </c>
      <c r="E12" s="30">
        <f t="shared" si="8"/>
        <v>13738.531997584958</v>
      </c>
      <c r="F12" s="31">
        <f t="shared" si="9"/>
        <v>0</v>
      </c>
    </row>
    <row r="13" spans="1:11" x14ac:dyDescent="0.25">
      <c r="A13" s="24">
        <v>44296</v>
      </c>
      <c r="B13" s="30">
        <f t="shared" si="5"/>
        <v>13043.217920504443</v>
      </c>
      <c r="C13" s="30">
        <f t="shared" si="6"/>
        <v>12383.029764583558</v>
      </c>
      <c r="D13" s="30">
        <f t="shared" si="7"/>
        <v>11756.76729805944</v>
      </c>
      <c r="E13" s="30">
        <f t="shared" si="8"/>
        <v>13043.217920504443</v>
      </c>
      <c r="F13" s="31">
        <f t="shared" si="9"/>
        <v>0</v>
      </c>
      <c r="G13" s="75"/>
    </row>
    <row r="14" spans="1:11" x14ac:dyDescent="0.25">
      <c r="A14" s="24">
        <v>44295</v>
      </c>
      <c r="B14" s="30">
        <f t="shared" si="5"/>
        <v>12383.029764583558</v>
      </c>
      <c r="C14" s="30">
        <f t="shared" si="6"/>
        <v>11756.76729805944</v>
      </c>
      <c r="D14" s="30">
        <f t="shared" si="7"/>
        <v>11158.131372221977</v>
      </c>
      <c r="E14" s="30">
        <f t="shared" si="8"/>
        <v>12383.029764583558</v>
      </c>
      <c r="F14" s="31">
        <f t="shared" si="9"/>
        <v>0</v>
      </c>
    </row>
    <row r="15" spans="1:11" x14ac:dyDescent="0.25">
      <c r="A15" s="24">
        <v>44294</v>
      </c>
      <c r="B15" s="30">
        <f t="shared" si="5"/>
        <v>11756.76729805944</v>
      </c>
      <c r="C15" s="30">
        <f t="shared" si="6"/>
        <v>11158.131372221977</v>
      </c>
      <c r="D15" s="30">
        <f t="shared" si="7"/>
        <v>10622.078686754001</v>
      </c>
      <c r="E15" s="30">
        <f t="shared" si="8"/>
        <v>11756.76729805944</v>
      </c>
      <c r="F15" s="31">
        <f t="shared" si="9"/>
        <v>0</v>
      </c>
      <c r="H15" s="75"/>
    </row>
    <row r="16" spans="1:11" x14ac:dyDescent="0.25">
      <c r="A16" s="24">
        <v>44293</v>
      </c>
      <c r="B16" s="30">
        <f t="shared" ref="B16:B17" si="10">E16</f>
        <v>11158.131372221977</v>
      </c>
      <c r="C16" s="30">
        <f t="shared" ref="C16:C20" si="11">B17</f>
        <v>10622.078686754001</v>
      </c>
      <c r="D16" s="30">
        <f t="shared" ref="D16:D19" si="12">B18</f>
        <v>9857</v>
      </c>
      <c r="E16" s="30">
        <f t="shared" si="8"/>
        <v>11158.131372221977</v>
      </c>
      <c r="F16" s="31">
        <f t="shared" ref="F16:F24" si="13">(B16-E16)^2</f>
        <v>0</v>
      </c>
      <c r="H16" s="64"/>
    </row>
    <row r="17" spans="1:6" x14ac:dyDescent="0.25">
      <c r="A17" s="24">
        <v>44292</v>
      </c>
      <c r="B17" s="30">
        <f t="shared" si="10"/>
        <v>10622.078686754001</v>
      </c>
      <c r="C17" s="30">
        <f t="shared" si="11"/>
        <v>9857</v>
      </c>
      <c r="D17" s="30">
        <f t="shared" si="12"/>
        <v>11163</v>
      </c>
      <c r="E17" s="30">
        <f t="shared" si="8"/>
        <v>10622.078686754001</v>
      </c>
      <c r="F17" s="31">
        <f t="shared" si="13"/>
        <v>0</v>
      </c>
    </row>
    <row r="18" spans="1:6" x14ac:dyDescent="0.25">
      <c r="A18" s="24">
        <v>44291</v>
      </c>
      <c r="B18" s="30">
        <v>9857</v>
      </c>
      <c r="C18" s="30">
        <f t="shared" si="11"/>
        <v>11163</v>
      </c>
      <c r="D18" s="30">
        <f t="shared" si="12"/>
        <v>9090</v>
      </c>
      <c r="E18" s="30">
        <f t="shared" si="8"/>
        <v>11557.886172456741</v>
      </c>
      <c r="F18" s="31">
        <f t="shared" si="13"/>
        <v>2893013.7716545439</v>
      </c>
    </row>
    <row r="19" spans="1:6" x14ac:dyDescent="0.25">
      <c r="A19" s="24">
        <v>44290</v>
      </c>
      <c r="B19" s="30">
        <v>11163</v>
      </c>
      <c r="C19" s="30">
        <f t="shared" si="11"/>
        <v>9090</v>
      </c>
      <c r="D19" s="30">
        <f t="shared" si="12"/>
        <v>8832</v>
      </c>
      <c r="E19" s="30">
        <f t="shared" si="8"/>
        <v>9601.4036826601932</v>
      </c>
      <c r="F19" s="31">
        <f t="shared" si="13"/>
        <v>2438583.0583292465</v>
      </c>
    </row>
    <row r="20" spans="1:6" x14ac:dyDescent="0.25">
      <c r="A20" s="24">
        <v>44289</v>
      </c>
      <c r="B20" s="30">
        <v>9090</v>
      </c>
      <c r="C20" s="30">
        <f t="shared" si="11"/>
        <v>8832</v>
      </c>
      <c r="D20" s="30">
        <f t="shared" ref="D20:D22" si="14">B22</f>
        <v>8646</v>
      </c>
      <c r="E20" s="30">
        <f t="shared" si="8"/>
        <v>9337.4750121911438</v>
      </c>
      <c r="F20" s="31">
        <f t="shared" si="13"/>
        <v>61243.881659006787</v>
      </c>
    </row>
    <row r="21" spans="1:6" x14ac:dyDescent="0.25">
      <c r="A21" s="24">
        <v>44288</v>
      </c>
      <c r="B21" s="30">
        <v>8832</v>
      </c>
      <c r="C21" s="30">
        <f t="shared" ref="C21:C22" si="15">B22</f>
        <v>8646</v>
      </c>
      <c r="D21" s="30">
        <f t="shared" si="14"/>
        <v>5394</v>
      </c>
      <c r="E21" s="30">
        <f t="shared" si="8"/>
        <v>8733.2738489044077</v>
      </c>
      <c r="F21" s="31">
        <f t="shared" si="13"/>
        <v>9746.8529101497188</v>
      </c>
    </row>
    <row r="22" spans="1:6" x14ac:dyDescent="0.25">
      <c r="A22" s="24">
        <v>44287</v>
      </c>
      <c r="B22" s="30">
        <v>8646</v>
      </c>
      <c r="C22" s="30">
        <f t="shared" si="15"/>
        <v>5394</v>
      </c>
      <c r="D22" s="30">
        <f t="shared" si="14"/>
        <v>4758</v>
      </c>
      <c r="E22" s="30">
        <f t="shared" si="8"/>
        <v>5633.3573889703948</v>
      </c>
      <c r="F22" s="31">
        <f t="shared" si="13"/>
        <v>9076015.501791276</v>
      </c>
    </row>
    <row r="23" spans="1:6" x14ac:dyDescent="0.25">
      <c r="A23" s="24">
        <v>44286</v>
      </c>
      <c r="B23" s="30">
        <v>5394</v>
      </c>
      <c r="C23" s="30">
        <f>B24</f>
        <v>4758</v>
      </c>
      <c r="D23" s="30">
        <f>B25</f>
        <v>5888</v>
      </c>
      <c r="E23" s="30">
        <f t="shared" si="8"/>
        <v>5193.6301082827413</v>
      </c>
      <c r="F23" s="31">
        <f t="shared" si="13"/>
        <v>40148.093506785983</v>
      </c>
    </row>
    <row r="24" spans="1:6" x14ac:dyDescent="0.25">
      <c r="A24" s="24">
        <v>44285</v>
      </c>
      <c r="B24" s="30">
        <v>4758</v>
      </c>
      <c r="C24" s="30">
        <f>B25</f>
        <v>5888</v>
      </c>
      <c r="D24" s="30">
        <f>C25</f>
        <v>6923</v>
      </c>
      <c r="E24" s="30">
        <f t="shared" si="8"/>
        <v>6378.8498304101067</v>
      </c>
      <c r="F24" s="31">
        <f t="shared" si="13"/>
        <v>2627154.1727404715</v>
      </c>
    </row>
    <row r="25" spans="1:6" x14ac:dyDescent="0.25">
      <c r="A25" s="24">
        <v>44284</v>
      </c>
      <c r="B25" s="30">
        <v>5888</v>
      </c>
      <c r="C25" s="30">
        <f t="shared" ref="C25:D88" si="16">B26</f>
        <v>6923</v>
      </c>
      <c r="D25" s="30">
        <f t="shared" si="16"/>
        <v>6123</v>
      </c>
      <c r="E25" s="30">
        <f t="shared" si="8"/>
        <v>7232.3680146387633</v>
      </c>
      <c r="F25" s="31">
        <f>(B25-E25)^2</f>
        <v>1807325.3587837701</v>
      </c>
    </row>
    <row r="26" spans="1:6" x14ac:dyDescent="0.25">
      <c r="A26" s="24">
        <v>44283</v>
      </c>
      <c r="B26" s="30">
        <v>6923</v>
      </c>
      <c r="C26" s="30">
        <f t="shared" si="16"/>
        <v>6123</v>
      </c>
      <c r="D26" s="30">
        <f t="shared" si="16"/>
        <v>5513</v>
      </c>
      <c r="E26" s="30">
        <f t="shared" si="8"/>
        <v>6409.5695659156345</v>
      </c>
      <c r="F26" s="31">
        <f t="shared" ref="F26:F89" si="17">(B26-E26)^2</f>
        <v>263610.81064406002</v>
      </c>
    </row>
    <row r="27" spans="1:6" x14ac:dyDescent="0.25">
      <c r="A27" s="24">
        <v>44282</v>
      </c>
      <c r="B27" s="30">
        <v>6123</v>
      </c>
      <c r="C27" s="30">
        <f t="shared" si="16"/>
        <v>5513</v>
      </c>
      <c r="D27" s="30">
        <f t="shared" si="16"/>
        <v>5504</v>
      </c>
      <c r="E27" s="30">
        <f t="shared" si="8"/>
        <v>5842.7399785071484</v>
      </c>
      <c r="F27" s="31">
        <f t="shared" si="17"/>
        <v>78545.679647173631</v>
      </c>
    </row>
    <row r="28" spans="1:6" x14ac:dyDescent="0.25">
      <c r="A28" s="24">
        <v>44281</v>
      </c>
      <c r="B28" s="30">
        <v>5513</v>
      </c>
      <c r="C28" s="30">
        <f t="shared" si="16"/>
        <v>5504</v>
      </c>
      <c r="D28" s="30">
        <f t="shared" si="16"/>
        <v>5185</v>
      </c>
      <c r="E28" s="30">
        <f t="shared" si="8"/>
        <v>5792.0447546350915</v>
      </c>
      <c r="F28" s="31">
        <f t="shared" si="17"/>
        <v>77865.975089358428</v>
      </c>
    </row>
    <row r="29" spans="1:6" x14ac:dyDescent="0.25">
      <c r="A29" s="24">
        <v>44280</v>
      </c>
      <c r="B29" s="30">
        <v>5504</v>
      </c>
      <c r="C29" s="30">
        <f t="shared" si="16"/>
        <v>5185</v>
      </c>
      <c r="D29" s="30">
        <f t="shared" si="16"/>
        <v>3512</v>
      </c>
      <c r="E29" s="30">
        <f t="shared" si="8"/>
        <v>5274.1415040036054</v>
      </c>
      <c r="F29" s="31">
        <f t="shared" si="17"/>
        <v>52834.92818172455</v>
      </c>
    </row>
    <row r="30" spans="1:6" x14ac:dyDescent="0.25">
      <c r="A30" s="24">
        <v>44279</v>
      </c>
      <c r="B30" s="30">
        <v>5185</v>
      </c>
      <c r="C30" s="30">
        <f t="shared" si="16"/>
        <v>3512</v>
      </c>
      <c r="D30" s="30">
        <f t="shared" si="16"/>
        <v>3560</v>
      </c>
      <c r="E30" s="30">
        <f t="shared" si="8"/>
        <v>3729.1909965401046</v>
      </c>
      <c r="F30" s="31">
        <f t="shared" si="17"/>
        <v>2119379.8545548939</v>
      </c>
    </row>
    <row r="31" spans="1:6" x14ac:dyDescent="0.25">
      <c r="A31" s="24">
        <v>44278</v>
      </c>
      <c r="B31" s="30">
        <v>3512</v>
      </c>
      <c r="C31" s="30">
        <f t="shared" si="16"/>
        <v>3560</v>
      </c>
      <c r="D31" s="30">
        <f t="shared" si="16"/>
        <v>3775</v>
      </c>
      <c r="E31" s="30">
        <f t="shared" si="8"/>
        <v>3802.2429255761435</v>
      </c>
      <c r="F31" s="31">
        <f t="shared" si="17"/>
        <v>84240.955846998797</v>
      </c>
    </row>
    <row r="32" spans="1:6" x14ac:dyDescent="0.25">
      <c r="A32" s="24">
        <v>44277</v>
      </c>
      <c r="B32" s="30">
        <v>3560</v>
      </c>
      <c r="C32" s="30">
        <f t="shared" si="16"/>
        <v>3775</v>
      </c>
      <c r="D32" s="30">
        <f t="shared" si="16"/>
        <v>3982</v>
      </c>
      <c r="E32" s="30">
        <f t="shared" si="8"/>
        <v>4029.0868988174916</v>
      </c>
      <c r="F32" s="31">
        <f t="shared" si="17"/>
        <v>220042.51864221159</v>
      </c>
    </row>
    <row r="33" spans="1:6" x14ac:dyDescent="0.25">
      <c r="A33" s="24">
        <v>44276</v>
      </c>
      <c r="B33" s="30">
        <v>3775</v>
      </c>
      <c r="C33" s="30">
        <f t="shared" si="16"/>
        <v>3982</v>
      </c>
      <c r="D33" s="30">
        <f t="shared" si="16"/>
        <v>3062</v>
      </c>
      <c r="E33" s="30">
        <f t="shared" si="8"/>
        <v>4098.8944773357844</v>
      </c>
      <c r="F33" s="31">
        <f t="shared" si="17"/>
        <v>104907.63244862093</v>
      </c>
    </row>
    <row r="34" spans="1:6" x14ac:dyDescent="0.25">
      <c r="A34" s="24">
        <v>44275</v>
      </c>
      <c r="B34" s="30">
        <v>3982</v>
      </c>
      <c r="C34" s="30">
        <f t="shared" si="16"/>
        <v>3062</v>
      </c>
      <c r="D34" s="30">
        <f t="shared" si="16"/>
        <v>2877</v>
      </c>
      <c r="E34" s="30">
        <f t="shared" si="8"/>
        <v>3221.2457535753997</v>
      </c>
      <c r="F34" s="31">
        <f t="shared" si="17"/>
        <v>578747.02345306147</v>
      </c>
    </row>
    <row r="35" spans="1:6" x14ac:dyDescent="0.25">
      <c r="A35" s="24">
        <v>44274</v>
      </c>
      <c r="B35" s="30">
        <v>3062</v>
      </c>
      <c r="C35" s="30">
        <f t="shared" si="16"/>
        <v>2877</v>
      </c>
      <c r="D35" s="30">
        <f t="shared" si="16"/>
        <v>2377</v>
      </c>
      <c r="E35" s="30">
        <f t="shared" si="8"/>
        <v>2983.3217979188275</v>
      </c>
      <c r="F35" s="31">
        <f t="shared" si="17"/>
        <v>6190.2594827258099</v>
      </c>
    </row>
    <row r="36" spans="1:6" x14ac:dyDescent="0.25">
      <c r="A36" s="24">
        <v>44273</v>
      </c>
      <c r="B36" s="30">
        <v>2877</v>
      </c>
      <c r="C36" s="30">
        <f t="shared" si="16"/>
        <v>2377</v>
      </c>
      <c r="D36" s="30">
        <f t="shared" si="16"/>
        <v>1922</v>
      </c>
      <c r="E36" s="30">
        <f t="shared" si="8"/>
        <v>2459.2818670699662</v>
      </c>
      <c r="F36" s="31">
        <f t="shared" si="17"/>
        <v>174488.43857855338</v>
      </c>
    </row>
    <row r="37" spans="1:6" x14ac:dyDescent="0.25">
      <c r="A37" s="24">
        <v>44272</v>
      </c>
      <c r="B37" s="30">
        <v>2377</v>
      </c>
      <c r="C37" s="30">
        <f t="shared" si="16"/>
        <v>1922</v>
      </c>
      <c r="D37" s="30">
        <f t="shared" si="16"/>
        <v>1712</v>
      </c>
      <c r="E37" s="30">
        <f t="shared" si="8"/>
        <v>2009.4947940787047</v>
      </c>
      <c r="F37" s="31">
        <f t="shared" si="17"/>
        <v>135060.07637925367</v>
      </c>
    </row>
    <row r="38" spans="1:6" x14ac:dyDescent="0.25">
      <c r="A38" s="24">
        <v>44271</v>
      </c>
      <c r="B38" s="30">
        <v>1922</v>
      </c>
      <c r="C38" s="30">
        <f t="shared" si="16"/>
        <v>1712</v>
      </c>
      <c r="D38" s="30">
        <f t="shared" si="16"/>
        <v>1962</v>
      </c>
      <c r="E38" s="30">
        <f t="shared" ref="E38:E69" si="18">C38*$I$2^$I$4+D38*$I$3^$I$4</f>
        <v>1847.9575643435428</v>
      </c>
      <c r="F38" s="31">
        <f t="shared" si="17"/>
        <v>5482.2822779406051</v>
      </c>
    </row>
    <row r="39" spans="1:6" x14ac:dyDescent="0.25">
      <c r="A39" s="24">
        <v>44270</v>
      </c>
      <c r="B39" s="30">
        <v>1712</v>
      </c>
      <c r="C39" s="30">
        <f t="shared" si="16"/>
        <v>1962</v>
      </c>
      <c r="D39" s="30">
        <f t="shared" si="16"/>
        <v>1708</v>
      </c>
      <c r="E39" s="30">
        <f t="shared" si="18"/>
        <v>2046.0545664986814</v>
      </c>
      <c r="F39" s="31">
        <f t="shared" si="17"/>
        <v>111592.45339862198</v>
      </c>
    </row>
    <row r="40" spans="1:6" x14ac:dyDescent="0.25">
      <c r="A40" s="24">
        <v>44269</v>
      </c>
      <c r="B40" s="30">
        <v>1962</v>
      </c>
      <c r="C40" s="30">
        <f t="shared" si="16"/>
        <v>1708</v>
      </c>
      <c r="D40" s="30">
        <f t="shared" si="16"/>
        <v>1646</v>
      </c>
      <c r="E40" s="30">
        <f t="shared" si="18"/>
        <v>1802.2969649241745</v>
      </c>
      <c r="F40" s="31">
        <f t="shared" si="17"/>
        <v>25505.059412430346</v>
      </c>
    </row>
    <row r="41" spans="1:6" x14ac:dyDescent="0.25">
      <c r="A41" s="24">
        <v>44268</v>
      </c>
      <c r="B41" s="30">
        <v>1708</v>
      </c>
      <c r="C41" s="30">
        <f t="shared" si="16"/>
        <v>1646</v>
      </c>
      <c r="D41" s="30">
        <f t="shared" si="16"/>
        <v>1508</v>
      </c>
      <c r="E41" s="30">
        <f t="shared" si="18"/>
        <v>1726.485618185294</v>
      </c>
      <c r="F41" s="31">
        <f t="shared" si="17"/>
        <v>341.71807969247283</v>
      </c>
    </row>
    <row r="42" spans="1:6" x14ac:dyDescent="0.25">
      <c r="A42" s="24">
        <v>44267</v>
      </c>
      <c r="B42" s="30">
        <v>1646</v>
      </c>
      <c r="C42" s="30">
        <f t="shared" si="16"/>
        <v>1508</v>
      </c>
      <c r="D42" s="30">
        <f t="shared" si="16"/>
        <v>1539</v>
      </c>
      <c r="E42" s="30">
        <f t="shared" si="18"/>
        <v>1602.6378404458903</v>
      </c>
      <c r="F42" s="31">
        <f t="shared" si="17"/>
        <v>1880.2768811960643</v>
      </c>
    </row>
    <row r="43" spans="1:6" x14ac:dyDescent="0.25">
      <c r="A43" s="24">
        <v>44266</v>
      </c>
      <c r="B43" s="30">
        <v>1508</v>
      </c>
      <c r="C43" s="30">
        <f t="shared" si="16"/>
        <v>1539</v>
      </c>
      <c r="D43" s="30">
        <f t="shared" si="16"/>
        <v>1012</v>
      </c>
      <c r="E43" s="30">
        <f t="shared" si="18"/>
        <v>1561.419762811181</v>
      </c>
      <c r="F43" s="31">
        <f t="shared" si="17"/>
        <v>2853.6710588028413</v>
      </c>
    </row>
    <row r="44" spans="1:6" x14ac:dyDescent="0.25">
      <c r="A44" s="24">
        <v>44265</v>
      </c>
      <c r="B44" s="30">
        <v>1539</v>
      </c>
      <c r="C44" s="30">
        <f t="shared" si="16"/>
        <v>1012</v>
      </c>
      <c r="D44" s="30">
        <f t="shared" si="16"/>
        <v>1008</v>
      </c>
      <c r="E44" s="30">
        <f t="shared" si="18"/>
        <v>1072.2173841948761</v>
      </c>
      <c r="F44" s="31">
        <f t="shared" si="17"/>
        <v>217886.01041787391</v>
      </c>
    </row>
    <row r="45" spans="1:6" x14ac:dyDescent="0.25">
      <c r="A45" s="24">
        <v>44264</v>
      </c>
      <c r="B45" s="30">
        <v>1012</v>
      </c>
      <c r="C45" s="30">
        <f t="shared" si="16"/>
        <v>1008</v>
      </c>
      <c r="D45" s="30">
        <f t="shared" si="16"/>
        <v>1360</v>
      </c>
      <c r="E45" s="30">
        <f t="shared" si="18"/>
        <v>1115.2391097264672</v>
      </c>
      <c r="F45" s="31">
        <f t="shared" si="17"/>
        <v>10658.31377711353</v>
      </c>
    </row>
    <row r="46" spans="1:6" x14ac:dyDescent="0.25">
      <c r="A46" s="24">
        <v>44263</v>
      </c>
      <c r="B46" s="30">
        <v>1008</v>
      </c>
      <c r="C46" s="30">
        <f t="shared" si="16"/>
        <v>1360</v>
      </c>
      <c r="D46" s="30">
        <f t="shared" si="16"/>
        <v>1188</v>
      </c>
      <c r="E46" s="30">
        <f t="shared" si="18"/>
        <v>1418.8038165233227</v>
      </c>
      <c r="F46" s="31">
        <f t="shared" si="17"/>
        <v>168759.77567012774</v>
      </c>
    </row>
    <row r="47" spans="1:6" x14ac:dyDescent="0.25">
      <c r="A47" s="24">
        <v>44262</v>
      </c>
      <c r="B47" s="30">
        <v>1360</v>
      </c>
      <c r="C47" s="30">
        <f t="shared" si="16"/>
        <v>1188</v>
      </c>
      <c r="D47" s="30">
        <f t="shared" si="16"/>
        <v>1173</v>
      </c>
      <c r="E47" s="30">
        <f t="shared" si="18"/>
        <v>1257.3219884356554</v>
      </c>
      <c r="F47" s="31">
        <f t="shared" si="17"/>
        <v>10542.774058807687</v>
      </c>
    </row>
    <row r="48" spans="1:6" x14ac:dyDescent="0.25">
      <c r="A48" s="24">
        <v>44261</v>
      </c>
      <c r="B48" s="30">
        <v>1188</v>
      </c>
      <c r="C48" s="30">
        <f t="shared" si="16"/>
        <v>1173</v>
      </c>
      <c r="D48" s="30">
        <f t="shared" si="16"/>
        <v>1103</v>
      </c>
      <c r="E48" s="30">
        <f t="shared" si="18"/>
        <v>1234.1198788170959</v>
      </c>
      <c r="F48" s="31">
        <f t="shared" si="17"/>
        <v>2127.0432221036131</v>
      </c>
    </row>
    <row r="49" spans="1:6" x14ac:dyDescent="0.25">
      <c r="A49" s="24">
        <v>44260</v>
      </c>
      <c r="B49" s="30">
        <v>1173</v>
      </c>
      <c r="C49" s="30">
        <f t="shared" si="16"/>
        <v>1103</v>
      </c>
      <c r="D49" s="30">
        <f t="shared" si="16"/>
        <v>1121</v>
      </c>
      <c r="E49" s="30">
        <f t="shared" si="18"/>
        <v>1171.6006147684548</v>
      </c>
      <c r="F49" s="31">
        <f t="shared" si="17"/>
        <v>1.9582790262669212</v>
      </c>
    </row>
    <row r="50" spans="1:6" x14ac:dyDescent="0.25">
      <c r="A50" s="24">
        <v>44259</v>
      </c>
      <c r="B50" s="30">
        <v>1103</v>
      </c>
      <c r="C50" s="30">
        <f t="shared" si="16"/>
        <v>1121</v>
      </c>
      <c r="D50" s="30">
        <f t="shared" si="16"/>
        <v>849</v>
      </c>
      <c r="E50" s="30">
        <f t="shared" si="18"/>
        <v>1152.1813084626103</v>
      </c>
      <c r="F50" s="31">
        <f t="shared" si="17"/>
        <v>2418.8011020944268</v>
      </c>
    </row>
    <row r="51" spans="1:6" x14ac:dyDescent="0.25">
      <c r="A51" s="24">
        <v>44258</v>
      </c>
      <c r="B51" s="30">
        <v>1121</v>
      </c>
      <c r="C51" s="30">
        <f t="shared" si="16"/>
        <v>849</v>
      </c>
      <c r="D51" s="30">
        <f t="shared" si="16"/>
        <v>855</v>
      </c>
      <c r="E51" s="30">
        <f t="shared" si="18"/>
        <v>900.76038701131949</v>
      </c>
      <c r="F51" s="31">
        <f t="shared" si="17"/>
        <v>48505.487129403766</v>
      </c>
    </row>
    <row r="52" spans="1:6" x14ac:dyDescent="0.25">
      <c r="A52" s="24">
        <v>44257</v>
      </c>
      <c r="B52" s="30">
        <v>849</v>
      </c>
      <c r="C52" s="30">
        <f t="shared" si="16"/>
        <v>855</v>
      </c>
      <c r="D52" s="30">
        <f t="shared" si="16"/>
        <v>1051</v>
      </c>
      <c r="E52" s="30">
        <f t="shared" si="18"/>
        <v>932.34457006796663</v>
      </c>
      <c r="F52" s="31">
        <f t="shared" si="17"/>
        <v>6946.3173598141993</v>
      </c>
    </row>
    <row r="53" spans="1:6" x14ac:dyDescent="0.25">
      <c r="A53" s="24">
        <v>44256</v>
      </c>
      <c r="B53" s="30">
        <v>855</v>
      </c>
      <c r="C53" s="30">
        <f t="shared" si="16"/>
        <v>1051</v>
      </c>
      <c r="D53" s="30">
        <f t="shared" si="16"/>
        <v>987</v>
      </c>
      <c r="E53" s="30">
        <f t="shared" si="18"/>
        <v>1105.5930009919859</v>
      </c>
      <c r="F53" s="31">
        <f t="shared" si="17"/>
        <v>62796.852146169469</v>
      </c>
    </row>
    <row r="54" spans="1:6" x14ac:dyDescent="0.25">
      <c r="A54" s="24">
        <v>44255</v>
      </c>
      <c r="B54" s="30">
        <v>1051</v>
      </c>
      <c r="C54" s="30">
        <f t="shared" si="16"/>
        <v>987</v>
      </c>
      <c r="D54" s="30">
        <f t="shared" si="16"/>
        <v>1034</v>
      </c>
      <c r="E54" s="30">
        <f t="shared" si="18"/>
        <v>1052.4873387622524</v>
      </c>
      <c r="F54" s="31">
        <f t="shared" si="17"/>
        <v>2.2121765936985622</v>
      </c>
    </row>
    <row r="55" spans="1:6" x14ac:dyDescent="0.25">
      <c r="A55" s="24">
        <v>44254</v>
      </c>
      <c r="B55" s="30">
        <v>987</v>
      </c>
      <c r="C55" s="30">
        <f t="shared" si="16"/>
        <v>1034</v>
      </c>
      <c r="D55" s="30">
        <f t="shared" si="16"/>
        <v>1145</v>
      </c>
      <c r="E55" s="30">
        <f t="shared" si="18"/>
        <v>1110.8051686563626</v>
      </c>
      <c r="F55" s="31">
        <f t="shared" si="17"/>
        <v>15327.719786030399</v>
      </c>
    </row>
    <row r="56" spans="1:6" x14ac:dyDescent="0.25">
      <c r="A56" s="24">
        <v>44253</v>
      </c>
      <c r="B56" s="30">
        <v>1034</v>
      </c>
      <c r="C56" s="30">
        <f t="shared" si="16"/>
        <v>1145</v>
      </c>
      <c r="D56" s="30">
        <f t="shared" si="16"/>
        <v>1167</v>
      </c>
      <c r="E56" s="30">
        <f t="shared" si="18"/>
        <v>1216.6528259779006</v>
      </c>
      <c r="F56" s="31">
        <f t="shared" si="17"/>
        <v>33362.054837713258</v>
      </c>
    </row>
    <row r="57" spans="1:6" x14ac:dyDescent="0.25">
      <c r="A57" s="24">
        <v>44252</v>
      </c>
      <c r="B57" s="30">
        <v>1145</v>
      </c>
      <c r="C57" s="30">
        <f t="shared" si="16"/>
        <v>1167</v>
      </c>
      <c r="D57" s="30">
        <f t="shared" si="16"/>
        <v>643</v>
      </c>
      <c r="E57" s="30">
        <f t="shared" si="18"/>
        <v>1167.4875912888119</v>
      </c>
      <c r="F57" s="31">
        <f t="shared" si="17"/>
        <v>505.69176197265006</v>
      </c>
    </row>
    <row r="58" spans="1:6" x14ac:dyDescent="0.25">
      <c r="A58" s="24">
        <v>44251</v>
      </c>
      <c r="B58" s="30">
        <v>1167</v>
      </c>
      <c r="C58" s="30">
        <f t="shared" si="16"/>
        <v>643</v>
      </c>
      <c r="D58" s="30">
        <f t="shared" si="16"/>
        <v>760</v>
      </c>
      <c r="E58" s="30">
        <f t="shared" si="18"/>
        <v>697.13073754495053</v>
      </c>
      <c r="F58" s="31">
        <f t="shared" si="17"/>
        <v>220777.12380005216</v>
      </c>
    </row>
    <row r="59" spans="1:6" x14ac:dyDescent="0.25">
      <c r="A59" s="24">
        <v>44250</v>
      </c>
      <c r="B59" s="30">
        <v>643</v>
      </c>
      <c r="C59" s="30">
        <f t="shared" si="16"/>
        <v>760</v>
      </c>
      <c r="D59" s="30">
        <f t="shared" si="16"/>
        <v>921</v>
      </c>
      <c r="E59" s="30">
        <f t="shared" si="18"/>
        <v>826.99537354857773</v>
      </c>
      <c r="F59" s="31">
        <f t="shared" si="17"/>
        <v>33854.297487280659</v>
      </c>
    </row>
    <row r="60" spans="1:6" x14ac:dyDescent="0.25">
      <c r="A60" s="24">
        <v>44249</v>
      </c>
      <c r="B60" s="30">
        <v>760</v>
      </c>
      <c r="C60" s="30">
        <f t="shared" si="16"/>
        <v>921</v>
      </c>
      <c r="D60" s="30">
        <f t="shared" si="16"/>
        <v>897</v>
      </c>
      <c r="E60" s="30">
        <f t="shared" si="18"/>
        <v>973.09966956426422</v>
      </c>
      <c r="F60" s="31">
        <f t="shared" si="17"/>
        <v>45411.469168398595</v>
      </c>
    </row>
    <row r="61" spans="1:6" x14ac:dyDescent="0.25">
      <c r="A61" s="24">
        <v>44248</v>
      </c>
      <c r="B61" s="30">
        <v>921</v>
      </c>
      <c r="C61" s="30">
        <f t="shared" si="16"/>
        <v>897</v>
      </c>
      <c r="D61" s="30">
        <f t="shared" si="16"/>
        <v>823</v>
      </c>
      <c r="E61" s="30">
        <f t="shared" si="18"/>
        <v>941.021097090941</v>
      </c>
      <c r="F61" s="31">
        <f t="shared" si="17"/>
        <v>400.84432872488611</v>
      </c>
    </row>
    <row r="62" spans="1:6" x14ac:dyDescent="0.25">
      <c r="A62" s="24">
        <v>44247</v>
      </c>
      <c r="B62" s="30">
        <v>897</v>
      </c>
      <c r="C62" s="30">
        <f t="shared" si="16"/>
        <v>823</v>
      </c>
      <c r="D62" s="30">
        <f t="shared" si="16"/>
        <v>736</v>
      </c>
      <c r="E62" s="30">
        <f t="shared" si="18"/>
        <v>860.85316560594447</v>
      </c>
      <c r="F62" s="31">
        <f t="shared" si="17"/>
        <v>1306.5936367112758</v>
      </c>
    </row>
    <row r="63" spans="1:6" x14ac:dyDescent="0.25">
      <c r="A63" s="24">
        <v>44246</v>
      </c>
      <c r="B63" s="30">
        <v>823</v>
      </c>
      <c r="C63" s="30">
        <f t="shared" si="16"/>
        <v>736</v>
      </c>
      <c r="D63" s="30">
        <f t="shared" si="16"/>
        <v>721</v>
      </c>
      <c r="E63" s="30">
        <f t="shared" si="18"/>
        <v>778.18929666833708</v>
      </c>
      <c r="F63" s="31">
        <f t="shared" si="17"/>
        <v>2007.9991330783064</v>
      </c>
    </row>
    <row r="64" spans="1:6" x14ac:dyDescent="0.25">
      <c r="A64" s="24">
        <v>44245</v>
      </c>
      <c r="B64" s="30">
        <v>736</v>
      </c>
      <c r="C64" s="30">
        <f t="shared" si="16"/>
        <v>721</v>
      </c>
      <c r="D64" s="30">
        <f t="shared" si="16"/>
        <v>461</v>
      </c>
      <c r="E64" s="30">
        <f t="shared" si="18"/>
        <v>729.7631724679178</v>
      </c>
      <c r="F64" s="31">
        <f t="shared" si="17"/>
        <v>38.898017664938571</v>
      </c>
    </row>
    <row r="65" spans="1:6" x14ac:dyDescent="0.25">
      <c r="A65" s="24">
        <v>44244</v>
      </c>
      <c r="B65" s="30">
        <v>721</v>
      </c>
      <c r="C65" s="30">
        <f t="shared" si="16"/>
        <v>461</v>
      </c>
      <c r="D65" s="30">
        <f t="shared" si="16"/>
        <v>493</v>
      </c>
      <c r="E65" s="30">
        <f t="shared" si="18"/>
        <v>492.92119956697053</v>
      </c>
      <c r="F65" s="31">
        <f t="shared" si="17"/>
        <v>52019.939206969684</v>
      </c>
    </row>
    <row r="66" spans="1:6" x14ac:dyDescent="0.25">
      <c r="A66" s="24">
        <v>44243</v>
      </c>
      <c r="B66" s="30">
        <v>461</v>
      </c>
      <c r="C66" s="30">
        <f t="shared" si="16"/>
        <v>493</v>
      </c>
      <c r="D66" s="30">
        <f t="shared" si="16"/>
        <v>645</v>
      </c>
      <c r="E66" s="30">
        <f t="shared" si="18"/>
        <v>542.77305467718668</v>
      </c>
      <c r="F66" s="31">
        <f t="shared" si="17"/>
        <v>6686.8324712381618</v>
      </c>
    </row>
    <row r="67" spans="1:6" x14ac:dyDescent="0.25">
      <c r="A67" s="24">
        <v>44242</v>
      </c>
      <c r="B67" s="30">
        <v>493</v>
      </c>
      <c r="C67" s="30">
        <f t="shared" si="16"/>
        <v>645</v>
      </c>
      <c r="D67" s="30">
        <f t="shared" si="16"/>
        <v>529</v>
      </c>
      <c r="E67" s="30">
        <f t="shared" si="18"/>
        <v>668.31818634756394</v>
      </c>
      <c r="F67" s="31">
        <f t="shared" si="17"/>
        <v>30736.466464199155</v>
      </c>
    </row>
    <row r="68" spans="1:6" x14ac:dyDescent="0.25">
      <c r="A68" s="24">
        <v>44241</v>
      </c>
      <c r="B68" s="30">
        <v>645</v>
      </c>
      <c r="C68" s="30">
        <f t="shared" si="16"/>
        <v>529</v>
      </c>
      <c r="D68" s="30">
        <f t="shared" si="16"/>
        <v>599</v>
      </c>
      <c r="E68" s="30">
        <f t="shared" si="18"/>
        <v>570.04791186426655</v>
      </c>
      <c r="F68" s="31">
        <f t="shared" si="17"/>
        <v>5617.8155159067546</v>
      </c>
    </row>
    <row r="69" spans="1:6" x14ac:dyDescent="0.25">
      <c r="A69" s="24">
        <v>44240</v>
      </c>
      <c r="B69" s="30">
        <v>529</v>
      </c>
      <c r="C69" s="30">
        <f t="shared" si="16"/>
        <v>599</v>
      </c>
      <c r="D69" s="30">
        <f t="shared" si="16"/>
        <v>510</v>
      </c>
      <c r="E69" s="30">
        <f t="shared" si="18"/>
        <v>623.14135993758089</v>
      </c>
      <c r="F69" s="31">
        <f t="shared" si="17"/>
        <v>8862.5956508971594</v>
      </c>
    </row>
    <row r="70" spans="1:6" x14ac:dyDescent="0.25">
      <c r="A70" s="24">
        <v>44239</v>
      </c>
      <c r="B70" s="30">
        <v>599</v>
      </c>
      <c r="C70" s="30">
        <f t="shared" si="16"/>
        <v>510</v>
      </c>
      <c r="D70" s="30">
        <f t="shared" si="16"/>
        <v>558</v>
      </c>
      <c r="E70" s="30">
        <f t="shared" ref="E70:E101" si="19">C70*$I$2^$I$4+D70*$I$3^$I$4</f>
        <v>546.98670298813659</v>
      </c>
      <c r="F70" s="31">
        <f t="shared" si="17"/>
        <v>2705.3830660443195</v>
      </c>
    </row>
    <row r="71" spans="1:6" x14ac:dyDescent="0.25">
      <c r="A71" s="24">
        <v>44238</v>
      </c>
      <c r="B71" s="30">
        <v>510</v>
      </c>
      <c r="C71" s="30">
        <f t="shared" si="16"/>
        <v>558</v>
      </c>
      <c r="D71" s="30">
        <f t="shared" si="16"/>
        <v>375</v>
      </c>
      <c r="E71" s="30">
        <f t="shared" si="19"/>
        <v>567.20095937375379</v>
      </c>
      <c r="F71" s="31">
        <f t="shared" si="17"/>
        <v>3271.9497532778314</v>
      </c>
    </row>
    <row r="72" spans="1:6" x14ac:dyDescent="0.25">
      <c r="A72" s="24">
        <v>44237</v>
      </c>
      <c r="B72" s="30">
        <v>558</v>
      </c>
      <c r="C72" s="30">
        <f t="shared" si="16"/>
        <v>375</v>
      </c>
      <c r="D72" s="30">
        <f t="shared" si="16"/>
        <v>399</v>
      </c>
      <c r="E72" s="30">
        <f t="shared" si="19"/>
        <v>400.69672098981653</v>
      </c>
      <c r="F72" s="31">
        <f t="shared" si="17"/>
        <v>24744.321587355629</v>
      </c>
    </row>
    <row r="73" spans="1:6" x14ac:dyDescent="0.25">
      <c r="A73" s="24">
        <v>44236</v>
      </c>
      <c r="B73" s="30">
        <v>375</v>
      </c>
      <c r="C73" s="30">
        <f t="shared" si="16"/>
        <v>399</v>
      </c>
      <c r="D73" s="30">
        <f t="shared" si="16"/>
        <v>448</v>
      </c>
      <c r="E73" s="30">
        <f t="shared" si="19"/>
        <v>429.45634417605299</v>
      </c>
      <c r="F73" s="31">
        <f t="shared" si="17"/>
        <v>2965.4934210207407</v>
      </c>
    </row>
    <row r="74" spans="1:6" x14ac:dyDescent="0.25">
      <c r="A74" s="24">
        <v>44235</v>
      </c>
      <c r="B74" s="30">
        <v>399</v>
      </c>
      <c r="C74" s="30">
        <f t="shared" si="16"/>
        <v>448</v>
      </c>
      <c r="D74" s="30">
        <f t="shared" si="16"/>
        <v>414</v>
      </c>
      <c r="E74" s="30">
        <f t="shared" si="19"/>
        <v>470.37880842035531</v>
      </c>
      <c r="F74" s="31">
        <f t="shared" si="17"/>
        <v>5094.9342915097868</v>
      </c>
    </row>
    <row r="75" spans="1:6" x14ac:dyDescent="0.25">
      <c r="A75" s="24">
        <v>44234</v>
      </c>
      <c r="B75" s="30">
        <v>448</v>
      </c>
      <c r="C75" s="30">
        <f t="shared" si="16"/>
        <v>414</v>
      </c>
      <c r="D75" s="30">
        <f t="shared" si="16"/>
        <v>415</v>
      </c>
      <c r="E75" s="30">
        <f t="shared" si="19"/>
        <v>438.98438273181483</v>
      </c>
      <c r="F75" s="31">
        <f t="shared" si="17"/>
        <v>81.281354726398575</v>
      </c>
    </row>
    <row r="76" spans="1:6" x14ac:dyDescent="0.25">
      <c r="A76" s="24">
        <v>44233</v>
      </c>
      <c r="B76" s="30">
        <v>414</v>
      </c>
      <c r="C76" s="30">
        <f t="shared" si="16"/>
        <v>415</v>
      </c>
      <c r="D76" s="30">
        <f t="shared" si="16"/>
        <v>463</v>
      </c>
      <c r="E76" s="30">
        <f t="shared" si="19"/>
        <v>446.28403547066932</v>
      </c>
      <c r="F76" s="31">
        <f t="shared" si="17"/>
        <v>1042.258946271435</v>
      </c>
    </row>
    <row r="77" spans="1:6" x14ac:dyDescent="0.25">
      <c r="A77" s="24">
        <v>44232</v>
      </c>
      <c r="B77" s="30">
        <v>415</v>
      </c>
      <c r="C77" s="30">
        <f t="shared" si="16"/>
        <v>463</v>
      </c>
      <c r="D77" s="30">
        <f t="shared" si="16"/>
        <v>503</v>
      </c>
      <c r="E77" s="30">
        <f t="shared" si="19"/>
        <v>496.10331949710076</v>
      </c>
      <c r="F77" s="31">
        <f t="shared" si="17"/>
        <v>6577.7484334488036</v>
      </c>
    </row>
    <row r="78" spans="1:6" x14ac:dyDescent="0.25">
      <c r="A78" s="24">
        <v>44231</v>
      </c>
      <c r="B78" s="30">
        <v>463</v>
      </c>
      <c r="C78" s="30">
        <f t="shared" si="16"/>
        <v>503</v>
      </c>
      <c r="D78" s="30">
        <f t="shared" si="16"/>
        <v>334</v>
      </c>
      <c r="E78" s="30">
        <f t="shared" si="19"/>
        <v>510.7580266223045</v>
      </c>
      <c r="F78" s="31">
        <f t="shared" si="17"/>
        <v>2280.8291068567451</v>
      </c>
    </row>
    <row r="79" spans="1:6" x14ac:dyDescent="0.25">
      <c r="A79" s="24">
        <v>44230</v>
      </c>
      <c r="B79" s="30">
        <v>503</v>
      </c>
      <c r="C79" s="30">
        <f t="shared" si="16"/>
        <v>334</v>
      </c>
      <c r="D79" s="30">
        <f t="shared" si="16"/>
        <v>328</v>
      </c>
      <c r="E79" s="30">
        <f t="shared" si="19"/>
        <v>353.25283060093176</v>
      </c>
      <c r="F79" s="31">
        <f t="shared" si="17"/>
        <v>22424.214743033241</v>
      </c>
    </row>
    <row r="80" spans="1:6" x14ac:dyDescent="0.25">
      <c r="A80" s="24">
        <v>44229</v>
      </c>
      <c r="B80" s="30">
        <v>334</v>
      </c>
      <c r="C80" s="30">
        <f t="shared" si="16"/>
        <v>328</v>
      </c>
      <c r="D80" s="30">
        <f t="shared" si="16"/>
        <v>483</v>
      </c>
      <c r="E80" s="30">
        <f t="shared" si="19"/>
        <v>368.26669553498334</v>
      </c>
      <c r="F80" s="31">
        <f t="shared" si="17"/>
        <v>1174.2064228872473</v>
      </c>
    </row>
    <row r="81" spans="1:6" x14ac:dyDescent="0.25">
      <c r="A81" s="24">
        <v>44228</v>
      </c>
      <c r="B81" s="30">
        <v>328</v>
      </c>
      <c r="C81" s="30">
        <f t="shared" si="16"/>
        <v>483</v>
      </c>
      <c r="D81" s="30">
        <f t="shared" si="16"/>
        <v>429</v>
      </c>
      <c r="E81" s="30">
        <f t="shared" si="19"/>
        <v>504.82463176027909</v>
      </c>
      <c r="F81" s="31">
        <f t="shared" si="17"/>
        <v>31266.9503971583</v>
      </c>
    </row>
    <row r="82" spans="1:6" x14ac:dyDescent="0.25">
      <c r="A82" s="24">
        <v>44227</v>
      </c>
      <c r="B82" s="30">
        <v>483</v>
      </c>
      <c r="C82" s="30">
        <f t="shared" si="16"/>
        <v>429</v>
      </c>
      <c r="D82" s="30">
        <f t="shared" si="16"/>
        <v>494</v>
      </c>
      <c r="E82" s="30">
        <f t="shared" si="19"/>
        <v>463.38131409372562</v>
      </c>
      <c r="F82" s="31">
        <f t="shared" si="17"/>
        <v>384.89283668904898</v>
      </c>
    </row>
    <row r="83" spans="1:6" x14ac:dyDescent="0.25">
      <c r="A83" s="24">
        <v>44226</v>
      </c>
      <c r="B83" s="30">
        <v>429</v>
      </c>
      <c r="C83" s="30">
        <f t="shared" si="16"/>
        <v>494</v>
      </c>
      <c r="D83" s="30">
        <f t="shared" si="16"/>
        <v>394</v>
      </c>
      <c r="E83" s="30">
        <f t="shared" si="19"/>
        <v>510.37807394248296</v>
      </c>
      <c r="F83" s="31">
        <f t="shared" si="17"/>
        <v>6622.3909185882239</v>
      </c>
    </row>
    <row r="84" spans="1:6" x14ac:dyDescent="0.25">
      <c r="A84" s="24">
        <v>44225</v>
      </c>
      <c r="B84" s="30">
        <v>494</v>
      </c>
      <c r="C84" s="30">
        <f t="shared" si="16"/>
        <v>394</v>
      </c>
      <c r="D84" s="30">
        <f t="shared" si="16"/>
        <v>434</v>
      </c>
      <c r="E84" s="30">
        <f t="shared" si="19"/>
        <v>422.96138203704555</v>
      </c>
      <c r="F84" s="31">
        <f t="shared" si="17"/>
        <v>5046.4852420865946</v>
      </c>
    </row>
    <row r="85" spans="1:6" x14ac:dyDescent="0.25">
      <c r="A85" s="24">
        <v>44224</v>
      </c>
      <c r="B85" s="30">
        <v>394</v>
      </c>
      <c r="C85" s="30">
        <f t="shared" si="16"/>
        <v>434</v>
      </c>
      <c r="D85" s="30">
        <f t="shared" si="16"/>
        <v>342</v>
      </c>
      <c r="E85" s="30">
        <f t="shared" si="19"/>
        <v>447.83845296647661</v>
      </c>
      <c r="F85" s="31">
        <f t="shared" si="17"/>
        <v>2898.5790178235138</v>
      </c>
    </row>
    <row r="86" spans="1:6" x14ac:dyDescent="0.25">
      <c r="A86" s="24">
        <v>44223</v>
      </c>
      <c r="B86" s="30">
        <v>434</v>
      </c>
      <c r="C86" s="30">
        <f t="shared" si="16"/>
        <v>342</v>
      </c>
      <c r="D86" s="30">
        <f t="shared" si="16"/>
        <v>348</v>
      </c>
      <c r="E86" s="30">
        <f t="shared" si="19"/>
        <v>363.32615089178324</v>
      </c>
      <c r="F86" s="31">
        <f t="shared" si="17"/>
        <v>4994.7929477709904</v>
      </c>
    </row>
    <row r="87" spans="1:6" x14ac:dyDescent="0.25">
      <c r="A87" s="24">
        <v>44222</v>
      </c>
      <c r="B87" s="30">
        <v>342</v>
      </c>
      <c r="C87" s="30">
        <f t="shared" si="16"/>
        <v>348</v>
      </c>
      <c r="D87" s="30">
        <f t="shared" si="16"/>
        <v>479</v>
      </c>
      <c r="E87" s="30">
        <f t="shared" si="19"/>
        <v>386.28106580200472</v>
      </c>
      <c r="F87" s="31">
        <f t="shared" si="17"/>
        <v>1960.8127885614717</v>
      </c>
    </row>
    <row r="88" spans="1:6" x14ac:dyDescent="0.25">
      <c r="A88" s="24">
        <v>44221</v>
      </c>
      <c r="B88" s="30">
        <v>348</v>
      </c>
      <c r="C88" s="30">
        <f t="shared" si="16"/>
        <v>479</v>
      </c>
      <c r="D88" s="30">
        <f t="shared" si="16"/>
        <v>435</v>
      </c>
      <c r="E88" s="30">
        <f t="shared" si="19"/>
        <v>501.91209915858889</v>
      </c>
      <c r="F88" s="31">
        <f t="shared" si="17"/>
        <v>23688.9342674033</v>
      </c>
    </row>
    <row r="89" spans="1:6" x14ac:dyDescent="0.25">
      <c r="A89" s="24">
        <v>44220</v>
      </c>
      <c r="B89" s="30">
        <v>479</v>
      </c>
      <c r="C89" s="30">
        <f t="shared" ref="C89:D111" si="20">B90</f>
        <v>435</v>
      </c>
      <c r="D89" s="30">
        <f t="shared" si="20"/>
        <v>482</v>
      </c>
      <c r="E89" s="30">
        <f t="shared" si="19"/>
        <v>467.35183908181045</v>
      </c>
      <c r="F89" s="31">
        <f t="shared" si="17"/>
        <v>135.67965277603832</v>
      </c>
    </row>
    <row r="90" spans="1:6" x14ac:dyDescent="0.25">
      <c r="A90" s="24">
        <v>44219</v>
      </c>
      <c r="B90" s="30">
        <v>435</v>
      </c>
      <c r="C90" s="30">
        <f t="shared" si="20"/>
        <v>482</v>
      </c>
      <c r="D90" s="30">
        <f t="shared" si="20"/>
        <v>527</v>
      </c>
      <c r="E90" s="30">
        <f t="shared" si="19"/>
        <v>516.90764285801163</v>
      </c>
      <c r="F90" s="31">
        <f t="shared" ref="F90:F110" si="21">(B90-E90)^2</f>
        <v>6708.8619585555834</v>
      </c>
    </row>
    <row r="91" spans="1:6" x14ac:dyDescent="0.25">
      <c r="A91" s="24">
        <v>44218</v>
      </c>
      <c r="B91" s="30">
        <v>482</v>
      </c>
      <c r="C91" s="30">
        <f t="shared" si="20"/>
        <v>527</v>
      </c>
      <c r="D91" s="30">
        <f t="shared" si="20"/>
        <v>501</v>
      </c>
      <c r="E91" s="30">
        <f t="shared" si="19"/>
        <v>555.18309044359069</v>
      </c>
      <c r="F91" s="31">
        <f t="shared" si="21"/>
        <v>5355.7647268747742</v>
      </c>
    </row>
    <row r="92" spans="1:6" x14ac:dyDescent="0.25">
      <c r="A92" s="24">
        <v>44217</v>
      </c>
      <c r="B92" s="30">
        <v>527</v>
      </c>
      <c r="C92" s="30">
        <f t="shared" si="20"/>
        <v>501</v>
      </c>
      <c r="D92" s="30">
        <f t="shared" si="20"/>
        <v>473</v>
      </c>
      <c r="E92" s="30">
        <f t="shared" si="19"/>
        <v>527.35684444321157</v>
      </c>
      <c r="F92" s="31">
        <f t="shared" si="21"/>
        <v>0.12733795665097625</v>
      </c>
    </row>
    <row r="93" spans="1:6" x14ac:dyDescent="0.25">
      <c r="A93" s="24">
        <v>44216</v>
      </c>
      <c r="B93" s="30">
        <v>501</v>
      </c>
      <c r="C93" s="30">
        <f t="shared" si="20"/>
        <v>473</v>
      </c>
      <c r="D93" s="30">
        <f t="shared" si="20"/>
        <v>395</v>
      </c>
      <c r="E93" s="30">
        <f t="shared" si="19"/>
        <v>491.03815965336344</v>
      </c>
      <c r="F93" s="31">
        <f t="shared" si="21"/>
        <v>99.238263091876092</v>
      </c>
    </row>
    <row r="94" spans="1:6" x14ac:dyDescent="0.25">
      <c r="A94" s="24">
        <v>44215</v>
      </c>
      <c r="B94" s="30">
        <v>473</v>
      </c>
      <c r="C94" s="30">
        <f t="shared" si="20"/>
        <v>395</v>
      </c>
      <c r="D94" s="30">
        <f t="shared" si="20"/>
        <v>530</v>
      </c>
      <c r="E94" s="30">
        <f t="shared" si="19"/>
        <v>436.63341740710666</v>
      </c>
      <c r="F94" s="31">
        <f t="shared" si="21"/>
        <v>1322.5283294857327</v>
      </c>
    </row>
    <row r="95" spans="1:6" x14ac:dyDescent="0.25">
      <c r="A95" s="24">
        <v>44214</v>
      </c>
      <c r="B95" s="30">
        <v>395</v>
      </c>
      <c r="C95" s="30">
        <f t="shared" si="20"/>
        <v>530</v>
      </c>
      <c r="D95" s="30">
        <f t="shared" si="20"/>
        <v>571</v>
      </c>
      <c r="E95" s="30">
        <f t="shared" si="19"/>
        <v>567.25795877037706</v>
      </c>
      <c r="F95" s="31">
        <f t="shared" si="21"/>
        <v>29672.804359736921</v>
      </c>
    </row>
    <row r="96" spans="1:6" x14ac:dyDescent="0.25">
      <c r="A96" s="24">
        <v>44213</v>
      </c>
      <c r="B96" s="30">
        <v>530</v>
      </c>
      <c r="C96" s="30">
        <f t="shared" si="20"/>
        <v>571</v>
      </c>
      <c r="D96" s="30">
        <f t="shared" si="20"/>
        <v>574</v>
      </c>
      <c r="E96" s="30">
        <f t="shared" si="19"/>
        <v>605.67430709838573</v>
      </c>
      <c r="F96" s="31">
        <f t="shared" si="21"/>
        <v>5726.6007548207917</v>
      </c>
    </row>
    <row r="97" spans="1:6" x14ac:dyDescent="0.25">
      <c r="A97" s="24">
        <v>44212</v>
      </c>
      <c r="B97" s="30">
        <v>571</v>
      </c>
      <c r="C97" s="30">
        <f t="shared" si="20"/>
        <v>574</v>
      </c>
      <c r="D97" s="30">
        <f t="shared" si="20"/>
        <v>607</v>
      </c>
      <c r="E97" s="30">
        <f t="shared" si="19"/>
        <v>612.83713048028358</v>
      </c>
      <c r="F97" s="31">
        <f t="shared" si="21"/>
        <v>1750.3454868242732</v>
      </c>
    </row>
    <row r="98" spans="1:6" x14ac:dyDescent="0.25">
      <c r="A98" s="24">
        <v>44211</v>
      </c>
      <c r="B98" s="30">
        <v>574</v>
      </c>
      <c r="C98" s="30">
        <f t="shared" si="20"/>
        <v>607</v>
      </c>
      <c r="D98" s="30">
        <f t="shared" si="20"/>
        <v>675</v>
      </c>
      <c r="E98" s="30">
        <f t="shared" si="19"/>
        <v>652.4645860935359</v>
      </c>
      <c r="F98" s="31">
        <f t="shared" si="21"/>
        <v>6156.6912708299069</v>
      </c>
    </row>
    <row r="99" spans="1:6" x14ac:dyDescent="0.25">
      <c r="A99" s="24">
        <v>44210</v>
      </c>
      <c r="B99" s="30">
        <v>607</v>
      </c>
      <c r="C99" s="30">
        <f t="shared" si="20"/>
        <v>675</v>
      </c>
      <c r="D99" s="30">
        <f t="shared" si="20"/>
        <v>473</v>
      </c>
      <c r="E99" s="30">
        <f t="shared" si="19"/>
        <v>688.70184317392227</v>
      </c>
      <c r="F99" s="31">
        <f t="shared" si="21"/>
        <v>6675.191178016189</v>
      </c>
    </row>
    <row r="100" spans="1:6" x14ac:dyDescent="0.25">
      <c r="A100" s="24">
        <v>44209</v>
      </c>
      <c r="B100" s="30">
        <v>675</v>
      </c>
      <c r="C100" s="30">
        <f t="shared" si="20"/>
        <v>473</v>
      </c>
      <c r="D100" s="30">
        <f t="shared" si="20"/>
        <v>434</v>
      </c>
      <c r="E100" s="30">
        <f t="shared" si="19"/>
        <v>496.21572054121884</v>
      </c>
      <c r="F100" s="31">
        <f t="shared" si="21"/>
        <v>31963.818581595558</v>
      </c>
    </row>
    <row r="101" spans="1:6" x14ac:dyDescent="0.25">
      <c r="A101" s="24">
        <v>44208</v>
      </c>
      <c r="B101" s="30">
        <v>473</v>
      </c>
      <c r="C101" s="30">
        <f t="shared" si="20"/>
        <v>434</v>
      </c>
      <c r="D101" s="30">
        <f t="shared" si="20"/>
        <v>656</v>
      </c>
      <c r="E101" s="30">
        <f t="shared" si="19"/>
        <v>489.52445601228692</v>
      </c>
      <c r="F101" s="31">
        <f t="shared" si="21"/>
        <v>273.0576465020053</v>
      </c>
    </row>
    <row r="102" spans="1:6" x14ac:dyDescent="0.25">
      <c r="A102" s="24">
        <v>44207</v>
      </c>
      <c r="B102" s="30">
        <v>434</v>
      </c>
      <c r="C102" s="30">
        <f t="shared" si="20"/>
        <v>656</v>
      </c>
      <c r="D102" s="30">
        <f t="shared" si="20"/>
        <v>595</v>
      </c>
      <c r="E102" s="30">
        <f t="shared" ref="E102:E110" si="22">C102*$I$2^$I$4+D102*$I$3^$I$4</f>
        <v>687.28018364959848</v>
      </c>
      <c r="F102" s="31">
        <f t="shared" si="21"/>
        <v>64150.851429574337</v>
      </c>
    </row>
    <row r="103" spans="1:6" x14ac:dyDescent="0.25">
      <c r="A103" s="24">
        <v>44206</v>
      </c>
      <c r="B103" s="30">
        <v>656</v>
      </c>
      <c r="C103" s="30">
        <f t="shared" si="20"/>
        <v>595</v>
      </c>
      <c r="D103" s="30">
        <f t="shared" si="20"/>
        <v>654</v>
      </c>
      <c r="E103" s="30">
        <f t="shared" si="22"/>
        <v>638.54942740060983</v>
      </c>
      <c r="F103" s="31">
        <f t="shared" si="21"/>
        <v>304.52248404658701</v>
      </c>
    </row>
    <row r="104" spans="1:6" x14ac:dyDescent="0.25">
      <c r="A104" s="24">
        <v>44205</v>
      </c>
      <c r="B104" s="30">
        <v>595</v>
      </c>
      <c r="C104" s="30">
        <f t="shared" si="20"/>
        <v>654</v>
      </c>
      <c r="D104" s="30">
        <f t="shared" si="20"/>
        <v>665</v>
      </c>
      <c r="E104" s="30">
        <f t="shared" si="22"/>
        <v>694.71870143814601</v>
      </c>
      <c r="F104" s="31">
        <f t="shared" si="21"/>
        <v>9943.8194165101031</v>
      </c>
    </row>
    <row r="105" spans="1:6" x14ac:dyDescent="0.25">
      <c r="A105" s="24">
        <v>44204</v>
      </c>
      <c r="B105" s="30">
        <v>654</v>
      </c>
      <c r="C105" s="30">
        <f t="shared" si="20"/>
        <v>665</v>
      </c>
      <c r="D105" s="30">
        <f t="shared" si="20"/>
        <v>795</v>
      </c>
      <c r="E105" s="30">
        <f t="shared" si="22"/>
        <v>722.17720891512283</v>
      </c>
      <c r="F105" s="31">
        <f t="shared" si="21"/>
        <v>4648.1318154563041</v>
      </c>
    </row>
    <row r="106" spans="1:6" x14ac:dyDescent="0.25">
      <c r="A106" s="24">
        <v>44203</v>
      </c>
      <c r="B106" s="30">
        <v>665</v>
      </c>
      <c r="C106" s="30">
        <f t="shared" si="20"/>
        <v>795</v>
      </c>
      <c r="D106" s="30">
        <f t="shared" si="20"/>
        <v>539</v>
      </c>
      <c r="E106" s="30">
        <f t="shared" si="22"/>
        <v>808.73628220956311</v>
      </c>
      <c r="F106" s="31">
        <f t="shared" si="21"/>
        <v>20660.118823427169</v>
      </c>
    </row>
    <row r="107" spans="1:6" x14ac:dyDescent="0.25">
      <c r="A107" s="24">
        <v>44202</v>
      </c>
      <c r="B107" s="30">
        <v>795</v>
      </c>
      <c r="C107" s="30">
        <f t="shared" si="20"/>
        <v>539</v>
      </c>
      <c r="D107" s="30">
        <f t="shared" si="20"/>
        <v>516</v>
      </c>
      <c r="E107" s="30">
        <f t="shared" si="22"/>
        <v>568.30170130761599</v>
      </c>
      <c r="F107" s="31">
        <f t="shared" si="21"/>
        <v>51392.118630021359</v>
      </c>
    </row>
    <row r="108" spans="1:6" x14ac:dyDescent="0.25">
      <c r="A108" s="24">
        <v>44201</v>
      </c>
      <c r="B108" s="30">
        <v>539</v>
      </c>
      <c r="C108" s="30">
        <f t="shared" si="20"/>
        <v>516</v>
      </c>
      <c r="D108" s="30">
        <f t="shared" si="20"/>
        <v>581</v>
      </c>
      <c r="E108" s="30">
        <f t="shared" si="22"/>
        <v>555.603756978143</v>
      </c>
      <c r="F108" s="31">
        <f t="shared" si="21"/>
        <v>275.68474578923224</v>
      </c>
    </row>
    <row r="109" spans="1:6" x14ac:dyDescent="0.25">
      <c r="A109" s="24">
        <v>44200</v>
      </c>
      <c r="B109" s="30">
        <v>516</v>
      </c>
      <c r="C109" s="30">
        <f t="shared" si="20"/>
        <v>581</v>
      </c>
      <c r="D109" s="30">
        <f t="shared" si="20"/>
        <v>592</v>
      </c>
      <c r="E109" s="30">
        <f t="shared" si="22"/>
        <v>617.33665166156584</v>
      </c>
      <c r="F109" s="31">
        <f t="shared" si="21"/>
        <v>10269.116969977535</v>
      </c>
    </row>
    <row r="110" spans="1:6" x14ac:dyDescent="0.25">
      <c r="A110" s="24">
        <v>44199</v>
      </c>
      <c r="B110" s="30">
        <v>581</v>
      </c>
      <c r="C110" s="30">
        <f t="shared" si="20"/>
        <v>592</v>
      </c>
      <c r="D110" s="30">
        <f t="shared" si="20"/>
        <v>631</v>
      </c>
      <c r="E110" s="30">
        <f t="shared" si="22"/>
        <v>632.71418373354663</v>
      </c>
      <c r="F110" s="31">
        <f t="shared" si="21"/>
        <v>2674.3567992270191</v>
      </c>
    </row>
    <row r="111" spans="1:6" x14ac:dyDescent="0.25">
      <c r="A111" s="24">
        <v>44198</v>
      </c>
      <c r="B111" s="30">
        <v>592</v>
      </c>
      <c r="C111" s="30">
        <f t="shared" si="20"/>
        <v>631</v>
      </c>
      <c r="D111" s="30"/>
      <c r="E111" s="30"/>
      <c r="F111" s="31"/>
    </row>
    <row r="112" spans="1:6" x14ac:dyDescent="0.25">
      <c r="A112" s="24">
        <v>44197</v>
      </c>
      <c r="B112" s="30">
        <v>631</v>
      </c>
      <c r="C112" s="30"/>
      <c r="D112" s="30"/>
      <c r="E112" s="30"/>
      <c r="F112" s="31"/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Original Data</vt:lpstr>
      <vt:lpstr>Data</vt:lpstr>
      <vt:lpstr>Forecast Method P</vt:lpstr>
      <vt:lpstr>Forecast All</vt:lpstr>
      <vt:lpstr>Prediction March April</vt:lpstr>
      <vt:lpstr>3 Day Moving Avg P</vt:lpstr>
      <vt:lpstr>7 Day Moving Avg P</vt:lpstr>
      <vt:lpstr>12 Day Moving Avg P</vt:lpstr>
      <vt:lpstr>Power curve P</vt:lpstr>
      <vt:lpstr>Linear Curve P</vt:lpstr>
      <vt:lpstr>Log Curve P</vt:lpstr>
      <vt:lpstr>Final Prediction P</vt:lpstr>
      <vt:lpstr>Curves</vt:lpstr>
      <vt:lpstr>Scenarios P</vt:lpstr>
      <vt:lpstr>Data for Deaths</vt:lpstr>
      <vt:lpstr>Forecast Deaths</vt:lpstr>
      <vt:lpstr>3 Day Moving Avg D</vt:lpstr>
      <vt:lpstr>7 Day Moving Avg D</vt:lpstr>
      <vt:lpstr>12 Day Moving Avg D</vt:lpstr>
      <vt:lpstr>Power curve D</vt:lpstr>
      <vt:lpstr>Linear Curve D</vt:lpstr>
      <vt:lpstr>Log Curve D</vt:lpstr>
      <vt:lpstr>Final Prediction D</vt:lpstr>
      <vt:lpstr>Scenarios D</vt:lpstr>
      <vt:lpstr>Team members</vt:lpstr>
      <vt:lpstr>My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S145 DOIN</dc:creator>
  <cp:lastModifiedBy>Dell</cp:lastModifiedBy>
  <dcterms:created xsi:type="dcterms:W3CDTF">2021-03-31T04:21:53Z</dcterms:created>
  <dcterms:modified xsi:type="dcterms:W3CDTF">2021-04-17T16:48:36Z</dcterms:modified>
</cp:coreProperties>
</file>